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C2B80663-4DE2-4397-9C28-7537C0913D39}" xr6:coauthVersionLast="47" xr6:coauthVersionMax="47" xr10:uidLastSave="{00000000-0000-0000-0000-000000000000}"/>
  <bookViews>
    <workbookView xWindow="-98" yWindow="-98" windowWidth="21795" windowHeight="12975" firstSheet="57" activeTab="59" xr2:uid="{5EB7B78F-25C3-45AB-8B5F-68DFA1DFD797}"/>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3 Table 36" sheetId="12" r:id="rId12"/>
    <sheet name="AEO 2022 Table 36" sheetId="13" r:id="rId13"/>
    <sheet name="AEO 2021 Table 36" sheetId="14" r:id="rId14"/>
    <sheet name="AEO 2025 Table 36" sheetId="11"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38" hidden="1">'AEO 2026 Table 47'!$A$5:$AF$5</definedName>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6" i="51" l="1"/>
  <c r="D56" i="51"/>
  <c r="E56" i="51"/>
  <c r="F56" i="51"/>
  <c r="G56" i="51"/>
  <c r="H56" i="51"/>
  <c r="I56" i="51"/>
  <c r="J56" i="51"/>
  <c r="K56" i="51"/>
  <c r="L56" i="51"/>
  <c r="M56" i="51"/>
  <c r="N56" i="51"/>
  <c r="O56" i="51"/>
  <c r="P56" i="51"/>
  <c r="Q56" i="51"/>
  <c r="R56" i="51"/>
  <c r="S56" i="51"/>
  <c r="T56" i="51"/>
  <c r="U56" i="51"/>
  <c r="V56" i="51"/>
  <c r="W56" i="51"/>
  <c r="X56" i="51"/>
  <c r="Y56" i="51"/>
  <c r="Z56" i="51"/>
  <c r="AA56" i="51"/>
  <c r="AB56" i="51"/>
  <c r="AC56" i="51"/>
  <c r="B56" i="51"/>
  <c r="H3" i="50"/>
  <c r="I3" i="50"/>
  <c r="J3" i="50"/>
  <c r="K3" i="50"/>
  <c r="L3" i="50"/>
  <c r="M3" i="50"/>
  <c r="N3" i="50"/>
  <c r="O3" i="50"/>
  <c r="P3" i="50"/>
  <c r="Q3" i="50"/>
  <c r="R3" i="50"/>
  <c r="S3" i="50"/>
  <c r="T3" i="50"/>
  <c r="U3" i="50"/>
  <c r="V3" i="50"/>
  <c r="W3" i="50"/>
  <c r="X3" i="50"/>
  <c r="Y3" i="50"/>
  <c r="Z3" i="50"/>
  <c r="AA3" i="50"/>
  <c r="AB3" i="50"/>
  <c r="AC3" i="50"/>
  <c r="AD3" i="50"/>
  <c r="AE3" i="50"/>
  <c r="AF3" i="50"/>
  <c r="G3" i="50"/>
  <c r="E82" i="50"/>
  <c r="C82" i="50"/>
  <c r="G5" i="50"/>
  <c r="H5" i="50"/>
  <c r="I5" i="50"/>
  <c r="J5" i="50"/>
  <c r="K5" i="50"/>
  <c r="L5" i="50"/>
  <c r="M5" i="50"/>
  <c r="N5" i="50"/>
  <c r="O5" i="50"/>
  <c r="P5" i="50"/>
  <c r="Q5" i="50"/>
  <c r="R5" i="50"/>
  <c r="S5" i="50"/>
  <c r="T5" i="50"/>
  <c r="U5" i="50"/>
  <c r="V5" i="50"/>
  <c r="W5" i="50"/>
  <c r="X5" i="50"/>
  <c r="Y5" i="50"/>
  <c r="Z5" i="50"/>
  <c r="AA5" i="50"/>
  <c r="AB5" i="50"/>
  <c r="AC5" i="50"/>
  <c r="AD5" i="50"/>
  <c r="AE5" i="50"/>
  <c r="AF5" i="50"/>
  <c r="B105" i="51"/>
  <c r="D76" i="51"/>
  <c r="E96" i="51"/>
  <c r="F96" i="51"/>
  <c r="G96" i="51"/>
  <c r="H96" i="51"/>
  <c r="I96" i="51"/>
  <c r="J96" i="51"/>
  <c r="K96" i="51"/>
  <c r="L96" i="51"/>
  <c r="M96" i="51"/>
  <c r="N96" i="51"/>
  <c r="O96" i="51"/>
  <c r="P96" i="51"/>
  <c r="Q96" i="51"/>
  <c r="R96" i="51"/>
  <c r="S96" i="51"/>
  <c r="T96" i="51"/>
  <c r="U96" i="51"/>
  <c r="V96" i="51"/>
  <c r="W96" i="51"/>
  <c r="X96" i="51"/>
  <c r="Y96" i="51"/>
  <c r="Z96" i="51"/>
  <c r="AA96" i="51"/>
  <c r="AB96" i="51"/>
  <c r="AC96" i="51"/>
  <c r="D96" i="51"/>
  <c r="AB93" i="51"/>
  <c r="L123" i="50"/>
  <c r="C82" i="49"/>
  <c r="G93" i="49"/>
  <c r="D90" i="50"/>
  <c r="E90" i="50"/>
  <c r="F90" i="50"/>
  <c r="G90" i="50"/>
  <c r="H90" i="50"/>
  <c r="I90" i="50"/>
  <c r="J90" i="50"/>
  <c r="K90" i="50"/>
  <c r="L90" i="50"/>
  <c r="M90" i="50"/>
  <c r="N90" i="50"/>
  <c r="O90" i="50"/>
  <c r="P90" i="50"/>
  <c r="Q90" i="50"/>
  <c r="R90" i="50"/>
  <c r="S90" i="50"/>
  <c r="T90" i="50"/>
  <c r="U90" i="50"/>
  <c r="V90" i="50"/>
  <c r="W90" i="50"/>
  <c r="X90" i="50"/>
  <c r="Y90" i="50"/>
  <c r="Z90" i="50"/>
  <c r="AA90" i="50"/>
  <c r="AB90" i="50"/>
  <c r="C90" i="50"/>
  <c r="E78" i="50"/>
  <c r="F78" i="50"/>
  <c r="G78" i="50"/>
  <c r="H78" i="50"/>
  <c r="I78" i="50"/>
  <c r="J78" i="50"/>
  <c r="K78" i="50"/>
  <c r="L78" i="50"/>
  <c r="M78" i="50"/>
  <c r="N78" i="50"/>
  <c r="O78" i="50"/>
  <c r="P78" i="50"/>
  <c r="Q78" i="50"/>
  <c r="R78" i="50"/>
  <c r="S78" i="50"/>
  <c r="T78" i="50"/>
  <c r="U78" i="50"/>
  <c r="V78" i="50"/>
  <c r="W78" i="50"/>
  <c r="X78" i="50"/>
  <c r="Y78" i="50"/>
  <c r="Z78" i="50"/>
  <c r="AA78" i="50"/>
  <c r="AB78" i="50"/>
  <c r="AC78" i="50"/>
  <c r="D78"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4" i="50"/>
  <c r="F74" i="50"/>
  <c r="G74" i="50"/>
  <c r="H74" i="50"/>
  <c r="I74" i="50"/>
  <c r="J74" i="50"/>
  <c r="K74" i="50"/>
  <c r="L74" i="50"/>
  <c r="M74" i="50"/>
  <c r="N74" i="50"/>
  <c r="O74" i="50"/>
  <c r="P74" i="50"/>
  <c r="Q74" i="50"/>
  <c r="R74" i="50"/>
  <c r="S74" i="50"/>
  <c r="T74" i="50"/>
  <c r="U74" i="50"/>
  <c r="V74" i="50"/>
  <c r="W74" i="50"/>
  <c r="X74" i="50"/>
  <c r="Y74" i="50"/>
  <c r="Z74" i="50"/>
  <c r="AA74" i="50"/>
  <c r="AB74" i="50"/>
  <c r="AC74" i="50"/>
  <c r="D74"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E70" i="50"/>
  <c r="F70" i="50"/>
  <c r="G70" i="50"/>
  <c r="H70" i="50"/>
  <c r="I70" i="50"/>
  <c r="J70" i="50"/>
  <c r="K70" i="50"/>
  <c r="L70" i="50"/>
  <c r="M70" i="50"/>
  <c r="N70" i="50"/>
  <c r="O70" i="50"/>
  <c r="P70" i="50"/>
  <c r="Q70" i="50"/>
  <c r="R70" i="50"/>
  <c r="S70" i="50"/>
  <c r="T70" i="50"/>
  <c r="U70" i="50"/>
  <c r="V70" i="50"/>
  <c r="W70" i="50"/>
  <c r="X70" i="50"/>
  <c r="Y70" i="50"/>
  <c r="Z70" i="50"/>
  <c r="AA70" i="50"/>
  <c r="AB70" i="50"/>
  <c r="AC70" i="50"/>
  <c r="D70" i="50"/>
  <c r="D69" i="50"/>
  <c r="D68"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E62" i="50"/>
  <c r="F62" i="50"/>
  <c r="G62" i="50"/>
  <c r="H62" i="50"/>
  <c r="I62" i="50"/>
  <c r="J62" i="50"/>
  <c r="K62" i="50"/>
  <c r="L62" i="50"/>
  <c r="M62" i="50"/>
  <c r="N62" i="50"/>
  <c r="O62" i="50"/>
  <c r="P62" i="50"/>
  <c r="Q62" i="50"/>
  <c r="R62" i="50"/>
  <c r="S62" i="50"/>
  <c r="T62" i="50"/>
  <c r="U62" i="50"/>
  <c r="V62" i="50"/>
  <c r="W62" i="50"/>
  <c r="X62" i="50"/>
  <c r="Y62" i="50"/>
  <c r="Z62" i="50"/>
  <c r="AA62" i="50"/>
  <c r="AB62" i="50"/>
  <c r="AC62" i="50"/>
  <c r="D62" i="50"/>
  <c r="D61" i="50"/>
  <c r="D60" i="50"/>
  <c r="E58" i="50"/>
  <c r="F58" i="50"/>
  <c r="G58" i="50"/>
  <c r="H58" i="50"/>
  <c r="I58" i="50"/>
  <c r="J58" i="50"/>
  <c r="K58" i="50"/>
  <c r="L58" i="50"/>
  <c r="M58" i="50"/>
  <c r="N58" i="50"/>
  <c r="O58" i="50"/>
  <c r="P58" i="50"/>
  <c r="Q58" i="50"/>
  <c r="R58" i="50"/>
  <c r="S58" i="50"/>
  <c r="T58" i="50"/>
  <c r="U58" i="50"/>
  <c r="V58" i="50"/>
  <c r="W58" i="50"/>
  <c r="X58" i="50"/>
  <c r="Y58" i="50"/>
  <c r="Z58" i="50"/>
  <c r="AA58" i="50"/>
  <c r="AB58" i="50"/>
  <c r="AC58" i="50"/>
  <c r="D58"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D56" i="50"/>
  <c r="E56" i="50"/>
  <c r="F56" i="50"/>
  <c r="H43" i="50"/>
  <c r="I43" i="50"/>
  <c r="J43" i="50"/>
  <c r="K43" i="50"/>
  <c r="L43" i="50"/>
  <c r="M43" i="50"/>
  <c r="N43" i="50"/>
  <c r="O43" i="50"/>
  <c r="P43" i="50"/>
  <c r="Q43" i="50"/>
  <c r="R43" i="50"/>
  <c r="S43" i="50"/>
  <c r="T43" i="50"/>
  <c r="U43" i="50"/>
  <c r="V43" i="50"/>
  <c r="W43" i="50"/>
  <c r="X43" i="50"/>
  <c r="Y43" i="50"/>
  <c r="Z43" i="50"/>
  <c r="AA43" i="50"/>
  <c r="AB43" i="50"/>
  <c r="AC43" i="50"/>
  <c r="AD43" i="50"/>
  <c r="AE43" i="50"/>
  <c r="AF43" i="50"/>
  <c r="G43"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F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D64" i="50" s="1"/>
  <c r="H39" i="50"/>
  <c r="I39" i="50"/>
  <c r="J39" i="50"/>
  <c r="K39" i="50"/>
  <c r="L39" i="50"/>
  <c r="M39" i="50"/>
  <c r="N39" i="50"/>
  <c r="O39" i="50"/>
  <c r="P39" i="50"/>
  <c r="Q39" i="50"/>
  <c r="R39" i="50"/>
  <c r="S39" i="50"/>
  <c r="T39" i="50"/>
  <c r="U39" i="50"/>
  <c r="V39" i="50"/>
  <c r="W39" i="50"/>
  <c r="X39" i="50"/>
  <c r="Y39" i="50"/>
  <c r="Z39" i="50"/>
  <c r="AA39" i="50"/>
  <c r="AB39" i="50"/>
  <c r="AC39" i="50"/>
  <c r="AD39" i="50"/>
  <c r="AE39" i="50"/>
  <c r="AF39" i="50"/>
  <c r="G39"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I2" i="49" l="1"/>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AE12" i="64"/>
  <c r="V12" i="64"/>
  <c r="I12" i="64"/>
  <c r="J10" i="64"/>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8" i="50"/>
  <c r="AE128" i="50"/>
  <c r="AD128" i="50"/>
  <c r="AC128" i="50"/>
  <c r="AB128" i="50"/>
  <c r="AA128" i="50"/>
  <c r="Z128" i="50"/>
  <c r="Y128" i="50"/>
  <c r="X128" i="50"/>
  <c r="W128" i="50"/>
  <c r="V128" i="50"/>
  <c r="U128" i="50"/>
  <c r="T128" i="50"/>
  <c r="S128" i="50"/>
  <c r="R128" i="50"/>
  <c r="Q128" i="50"/>
  <c r="P128" i="50"/>
  <c r="O128" i="50"/>
  <c r="N128" i="50"/>
  <c r="M128" i="50"/>
  <c r="L128" i="50"/>
  <c r="K128" i="50"/>
  <c r="J128" i="50"/>
  <c r="I128" i="50"/>
  <c r="H128" i="50"/>
  <c r="G128" i="50"/>
  <c r="F128" i="50"/>
  <c r="AF126" i="50"/>
  <c r="AE126" i="50"/>
  <c r="AD126" i="50"/>
  <c r="AC126" i="50"/>
  <c r="AB126" i="50"/>
  <c r="AA126" i="50"/>
  <c r="Z126" i="50"/>
  <c r="Y126" i="50"/>
  <c r="X126" i="50"/>
  <c r="W126" i="50"/>
  <c r="V126" i="50"/>
  <c r="U126" i="50"/>
  <c r="T126" i="50"/>
  <c r="S126" i="50"/>
  <c r="R126" i="50"/>
  <c r="Q126" i="50"/>
  <c r="P126" i="50"/>
  <c r="O126" i="50"/>
  <c r="N126" i="50"/>
  <c r="M126" i="50"/>
  <c r="L126" i="50"/>
  <c r="K126" i="50"/>
  <c r="J126" i="50"/>
  <c r="I126" i="50"/>
  <c r="H126" i="50"/>
  <c r="G126" i="50"/>
  <c r="F126"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K123" i="50"/>
  <c r="J123" i="50"/>
  <c r="I123" i="50"/>
  <c r="H123" i="50"/>
  <c r="G123" i="50"/>
  <c r="F123" i="50"/>
  <c r="B90" i="50"/>
  <c r="B89" i="50"/>
  <c r="C78" i="50"/>
  <c r="C77" i="50"/>
  <c r="C74" i="50"/>
  <c r="B74" i="50"/>
  <c r="C73" i="50"/>
  <c r="B73" i="50"/>
  <c r="C72" i="50"/>
  <c r="B72" i="50"/>
  <c r="C70" i="50"/>
  <c r="B70" i="50"/>
  <c r="C69" i="50"/>
  <c r="B69" i="50"/>
  <c r="C68" i="50"/>
  <c r="B68" i="50"/>
  <c r="AB66" i="50"/>
  <c r="AA66" i="50"/>
  <c r="Y66" i="50"/>
  <c r="X66" i="50"/>
  <c r="W66" i="50"/>
  <c r="V66" i="50"/>
  <c r="R66" i="50"/>
  <c r="Q66" i="50"/>
  <c r="K66" i="50"/>
  <c r="I66" i="50"/>
  <c r="H66" i="50"/>
  <c r="F66" i="50"/>
  <c r="D66" i="50"/>
  <c r="AC65" i="50"/>
  <c r="Z65" i="50"/>
  <c r="X65" i="50"/>
  <c r="W65" i="50"/>
  <c r="Q65" i="50"/>
  <c r="P65" i="50"/>
  <c r="O65" i="50"/>
  <c r="L65" i="50"/>
  <c r="K65" i="50"/>
  <c r="J65" i="50"/>
  <c r="I65" i="50"/>
  <c r="G65" i="50"/>
  <c r="F65" i="50"/>
  <c r="E65" i="50"/>
  <c r="D65" i="50"/>
  <c r="X64" i="50"/>
  <c r="U64" i="50"/>
  <c r="T64" i="50"/>
  <c r="R64" i="50"/>
  <c r="P64" i="50"/>
  <c r="M64" i="50"/>
  <c r="K64" i="50"/>
  <c r="C62" i="50"/>
  <c r="B62" i="50"/>
  <c r="C61" i="50"/>
  <c r="B61" i="50"/>
  <c r="C60" i="50"/>
  <c r="B60" i="50"/>
  <c r="C58" i="50"/>
  <c r="B58" i="50"/>
  <c r="C57" i="50"/>
  <c r="B57" i="50"/>
  <c r="AC56" i="50"/>
  <c r="AB56" i="50"/>
  <c r="AA56" i="50"/>
  <c r="Z56" i="50"/>
  <c r="Y56" i="50"/>
  <c r="X56" i="50"/>
  <c r="W56" i="50"/>
  <c r="V56" i="50"/>
  <c r="U56" i="50"/>
  <c r="T56" i="50"/>
  <c r="S56" i="50"/>
  <c r="R56" i="50"/>
  <c r="Q56" i="50"/>
  <c r="P56" i="50"/>
  <c r="O56" i="50"/>
  <c r="N56" i="50"/>
  <c r="M56" i="50"/>
  <c r="L56" i="50"/>
  <c r="K56" i="50"/>
  <c r="J56" i="50"/>
  <c r="I56" i="50"/>
  <c r="H56" i="50"/>
  <c r="G56" i="50"/>
  <c r="C56" i="50"/>
  <c r="B56" i="50"/>
  <c r="C50" i="50"/>
  <c r="B50" i="50"/>
  <c r="C49" i="50"/>
  <c r="D49" i="50" s="1"/>
  <c r="B49" i="50"/>
  <c r="C48" i="50"/>
  <c r="D48" i="50" s="1"/>
  <c r="B48" i="50"/>
  <c r="AC66" i="50"/>
  <c r="Z66" i="50"/>
  <c r="U66" i="50"/>
  <c r="T66" i="50"/>
  <c r="S66" i="50"/>
  <c r="P66" i="50"/>
  <c r="O66" i="50"/>
  <c r="N66" i="50"/>
  <c r="M66" i="50"/>
  <c r="L66" i="50"/>
  <c r="J66" i="50"/>
  <c r="G66" i="50"/>
  <c r="E66" i="50"/>
  <c r="F43" i="50"/>
  <c r="C66" i="50" s="1"/>
  <c r="E43" i="50"/>
  <c r="B66" i="50" s="1"/>
  <c r="D43" i="50"/>
  <c r="C43" i="50"/>
  <c r="B43" i="50"/>
  <c r="AB65" i="50"/>
  <c r="AA65" i="50"/>
  <c r="Y65" i="50"/>
  <c r="V65" i="50"/>
  <c r="U65" i="50"/>
  <c r="T65" i="50"/>
  <c r="S65" i="50"/>
  <c r="R65" i="50"/>
  <c r="N65" i="50"/>
  <c r="M65" i="50"/>
  <c r="H65" i="50"/>
  <c r="C65" i="50"/>
  <c r="E42" i="50"/>
  <c r="B65" i="50" s="1"/>
  <c r="D42" i="50"/>
  <c r="C42" i="50"/>
  <c r="B42" i="50"/>
  <c r="AC64" i="50"/>
  <c r="AA64" i="50"/>
  <c r="Z64" i="50"/>
  <c r="Y64" i="50"/>
  <c r="W64" i="50"/>
  <c r="S64" i="50"/>
  <c r="Q64" i="50"/>
  <c r="N64" i="50"/>
  <c r="L64" i="50"/>
  <c r="J64" i="50"/>
  <c r="I64" i="50"/>
  <c r="H64" i="50"/>
  <c r="G64" i="50"/>
  <c r="F64" i="50"/>
  <c r="F41" i="50"/>
  <c r="C64" i="50" s="1"/>
  <c r="E41" i="50"/>
  <c r="B64" i="50" s="1"/>
  <c r="D41" i="50"/>
  <c r="C41" i="50"/>
  <c r="B41" i="50"/>
  <c r="F39" i="50"/>
  <c r="E39" i="50"/>
  <c r="D39" i="50"/>
  <c r="C39" i="50"/>
  <c r="B39" i="50"/>
  <c r="AC45" i="50"/>
  <c r="F38" i="50"/>
  <c r="E38" i="50"/>
  <c r="D38" i="50"/>
  <c r="C38" i="50"/>
  <c r="B38" i="50"/>
  <c r="AF37" i="50"/>
  <c r="AF45" i="50" s="1"/>
  <c r="AE37" i="50"/>
  <c r="AD37" i="50"/>
  <c r="AC37" i="50"/>
  <c r="AB37" i="50"/>
  <c r="AB45" i="50" s="1"/>
  <c r="AA37" i="50"/>
  <c r="Z37" i="50"/>
  <c r="Y37" i="50"/>
  <c r="X37" i="50"/>
  <c r="W37" i="50"/>
  <c r="W45" i="50" s="1"/>
  <c r="V37" i="50"/>
  <c r="V45" i="50" s="1"/>
  <c r="U37" i="50"/>
  <c r="T37" i="50"/>
  <c r="S37" i="50"/>
  <c r="R37" i="50"/>
  <c r="Q37" i="50"/>
  <c r="P37" i="50"/>
  <c r="P45" i="50" s="1"/>
  <c r="O37" i="50"/>
  <c r="N37" i="50"/>
  <c r="N45" i="50" s="1"/>
  <c r="M37" i="50"/>
  <c r="M45" i="50" s="1"/>
  <c r="L37" i="50"/>
  <c r="K37" i="50"/>
  <c r="J37" i="50"/>
  <c r="I37" i="50"/>
  <c r="I45" i="50" s="1"/>
  <c r="H37" i="50"/>
  <c r="G37" i="50"/>
  <c r="G45" i="50" s="1"/>
  <c r="F37" i="50"/>
  <c r="E37" i="50"/>
  <c r="D37" i="50"/>
  <c r="C37" i="50"/>
  <c r="C45" i="50" s="1"/>
  <c r="B37" i="50"/>
  <c r="B32" i="50"/>
  <c r="B28"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O46" i="5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1" i="46" a="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B109" i="51"/>
  <c r="B8" i="62" s="1"/>
  <c r="B108" i="51"/>
  <c r="B7" i="62" s="1"/>
  <c r="B107" i="51"/>
  <c r="B6" i="62" s="1"/>
  <c r="B106" i="51"/>
  <c r="B5" i="62" s="1"/>
  <c r="B104" i="51"/>
  <c r="B3"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H8" i="61" s="1"/>
  <c r="F99" i="51"/>
  <c r="F8" i="61" s="1"/>
  <c r="C99" i="51"/>
  <c r="C8" i="61" s="1"/>
  <c r="X93" i="51"/>
  <c r="X2" i="61" s="1"/>
  <c r="Y12" i="64"/>
  <c r="X12" i="64"/>
  <c r="T5" i="61"/>
  <c r="T12" i="64"/>
  <c r="Q12" i="64"/>
  <c r="K93" i="51"/>
  <c r="K2" i="61" s="1"/>
  <c r="L12" i="64"/>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B83" i="51" a="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3" i="51" a="1"/>
  <c r="AC46" i="51"/>
  <c r="AC49" i="51" s="1"/>
  <c r="AC8" i="56" s="1"/>
  <c r="AB46" i="51"/>
  <c r="AA46" i="51"/>
  <c r="Z46" i="51"/>
  <c r="Z49" i="51" s="1"/>
  <c r="Z8" i="56" s="1"/>
  <c r="Y46" i="51"/>
  <c r="Y49" i="51" s="1"/>
  <c r="Y8" i="56" s="1"/>
  <c r="X46" i="51"/>
  <c r="X49" i="51" s="1"/>
  <c r="X8" i="56" s="1"/>
  <c r="W46" i="51"/>
  <c r="W49" i="51" s="1"/>
  <c r="W8" i="56" s="1"/>
  <c r="V46" i="51"/>
  <c r="U46" i="51"/>
  <c r="T46" i="51"/>
  <c r="S46" i="51"/>
  <c r="R46" i="51"/>
  <c r="R49" i="51" s="1"/>
  <c r="R8" i="56" s="1"/>
  <c r="Q46" i="51"/>
  <c r="P46" i="51"/>
  <c r="P49" i="51" s="1"/>
  <c r="P8" i="56" s="1"/>
  <c r="N46" i="51"/>
  <c r="M46" i="51"/>
  <c r="L46" i="51"/>
  <c r="L5" i="56" s="1"/>
  <c r="K46" i="51"/>
  <c r="J46" i="51"/>
  <c r="I46" i="51"/>
  <c r="H46" i="51"/>
  <c r="G46" i="51"/>
  <c r="F46" i="51"/>
  <c r="E46" i="51"/>
  <c r="D46" i="51"/>
  <c r="D49" i="51" s="1"/>
  <c r="D8" i="56" s="1"/>
  <c r="C46" i="51"/>
  <c r="C49" i="51" s="1"/>
  <c r="C8" i="56" s="1"/>
  <c r="B46" i="51"/>
  <c r="B49" i="51" s="1"/>
  <c r="B8" i="56" s="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B39" i="51"/>
  <c r="B38" i="51"/>
  <c r="B37" i="51"/>
  <c r="AC36" i="51"/>
  <c r="AB36" i="51"/>
  <c r="AA36" i="51"/>
  <c r="Z36" i="51"/>
  <c r="Y36" i="51"/>
  <c r="X36" i="51"/>
  <c r="W36" i="51"/>
  <c r="V36" i="51"/>
  <c r="U36" i="51"/>
  <c r="T36" i="51"/>
  <c r="S36" i="51"/>
  <c r="R36" i="51"/>
  <c r="Q36" i="51"/>
  <c r="P36" i="51"/>
  <c r="O36" i="51"/>
  <c r="N36" i="51"/>
  <c r="N5" i="55" s="1"/>
  <c r="M36" i="51"/>
  <c r="L36" i="51"/>
  <c r="K36" i="51"/>
  <c r="J36" i="51"/>
  <c r="I36" i="51"/>
  <c r="H36" i="51"/>
  <c r="G36" i="51"/>
  <c r="F36" i="51"/>
  <c r="E36" i="51"/>
  <c r="E5" i="55" s="1"/>
  <c r="D36" i="51"/>
  <c r="C36" i="51"/>
  <c r="E5" i="64" s="1"/>
  <c r="B36" i="5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J4" i="55" s="1"/>
  <c r="I35" i="51"/>
  <c r="I4" i="55" s="1"/>
  <c r="H35" i="51"/>
  <c r="H4" i="55" s="1"/>
  <c r="G35" i="51"/>
  <c r="G4" i="55" s="1"/>
  <c r="F35" i="51"/>
  <c r="F4" i="55" s="1"/>
  <c r="E35" i="51"/>
  <c r="E4" i="55" s="1"/>
  <c r="D35" i="51"/>
  <c r="D4" i="55" s="1"/>
  <c r="C35" i="51"/>
  <c r="C4" i="55" s="1"/>
  <c r="B35" i="51"/>
  <c r="B4" i="55" s="1"/>
  <c r="B34" i="51"/>
  <c r="B33" i="51"/>
  <c r="B29" i="51"/>
  <c r="B28" i="51"/>
  <c r="B27" i="51"/>
  <c r="B6" i="54" s="1"/>
  <c r="B26" i="51"/>
  <c r="B25" i="51"/>
  <c r="B24" i="51"/>
  <c r="B23" i="51"/>
  <c r="B19" i="51"/>
  <c r="B18" i="51"/>
  <c r="B17" i="51"/>
  <c r="B16" i="51"/>
  <c r="B5" i="53" s="1"/>
  <c r="B15" i="51"/>
  <c r="B14" i="51"/>
  <c r="B13" i="51"/>
  <c r="D45" i="50" l="1"/>
  <c r="D50" i="50"/>
  <c r="E45" i="50"/>
  <c r="F18" i="51" s="1"/>
  <c r="F7" i="53" s="1"/>
  <c r="C83" i="50"/>
  <c r="X91" i="50"/>
  <c r="AA91" i="50"/>
  <c r="AB91" i="50"/>
  <c r="Y91" i="50"/>
  <c r="T91" i="50"/>
  <c r="F91" i="50"/>
  <c r="Z91" i="50"/>
  <c r="D91" i="50"/>
  <c r="M83" i="50"/>
  <c r="H83" i="50"/>
  <c r="AA83" i="50"/>
  <c r="X83" i="50"/>
  <c r="K83" i="50"/>
  <c r="F83" i="50"/>
  <c r="T83" i="50"/>
  <c r="J83" i="50"/>
  <c r="AC83" i="50"/>
  <c r="Z83" i="50"/>
  <c r="Y83" i="50"/>
  <c r="V83" i="50"/>
  <c r="Q83" i="50"/>
  <c r="O83" i="50"/>
  <c r="I83" i="50"/>
  <c r="G83" i="50"/>
  <c r="D83" i="50"/>
  <c r="AB83" i="50"/>
  <c r="P83" i="50"/>
  <c r="N83" i="50"/>
  <c r="W83" i="50"/>
  <c r="U83" i="50"/>
  <c r="R83" i="50"/>
  <c r="L83" i="50"/>
  <c r="E83" i="50"/>
  <c r="S83" i="50"/>
  <c r="AA82" i="50"/>
  <c r="AA85" i="50" s="1"/>
  <c r="T82" i="50"/>
  <c r="K82" i="50"/>
  <c r="Y82" i="50"/>
  <c r="X82" i="50"/>
  <c r="U82" i="50"/>
  <c r="R82" i="50"/>
  <c r="W5" i="55"/>
  <c r="Y5" i="64"/>
  <c r="D5" i="55"/>
  <c r="F5" i="64"/>
  <c r="K25" i="51"/>
  <c r="K4" i="54" s="1"/>
  <c r="AC14" i="51"/>
  <c r="AC33" i="51"/>
  <c r="AA16" i="51"/>
  <c r="AA5" i="53" s="1"/>
  <c r="Y19" i="51"/>
  <c r="Y8" i="53" s="1"/>
  <c r="S19" i="51"/>
  <c r="S8" i="53" s="1"/>
  <c r="F14" i="51"/>
  <c r="F3" i="53" s="1"/>
  <c r="Z18" i="51"/>
  <c r="Z7" i="53" s="1"/>
  <c r="T14" i="51"/>
  <c r="T3" i="53" s="1"/>
  <c r="M18" i="51"/>
  <c r="M7" i="53" s="1"/>
  <c r="K18" i="51"/>
  <c r="K7" i="53" s="1"/>
  <c r="J14" i="51"/>
  <c r="J3" i="53" s="1"/>
  <c r="D17" i="51"/>
  <c r="D6" i="53" s="1"/>
  <c r="B53" i="51"/>
  <c r="B2" i="57" s="1"/>
  <c r="B59" i="51"/>
  <c r="B8" i="57" s="1"/>
  <c r="V39" i="51"/>
  <c r="V8" i="55" s="1"/>
  <c r="U39" i="51"/>
  <c r="U8" i="55" s="1"/>
  <c r="T39" i="51"/>
  <c r="T8" i="55" s="1"/>
  <c r="S39" i="51"/>
  <c r="S8" i="55" s="1"/>
  <c r="R39" i="51"/>
  <c r="R8" i="55" s="1"/>
  <c r="Q39" i="51"/>
  <c r="Q8" i="55" s="1"/>
  <c r="P39" i="51"/>
  <c r="P8" i="55" s="1"/>
  <c r="D39" i="51"/>
  <c r="D8" i="55" s="1"/>
  <c r="O39" i="51"/>
  <c r="O8" i="55" s="1"/>
  <c r="N39" i="51"/>
  <c r="N8" i="55" s="1"/>
  <c r="M39" i="51"/>
  <c r="M8" i="55" s="1"/>
  <c r="L39" i="51"/>
  <c r="L8" i="55" s="1"/>
  <c r="I39" i="51"/>
  <c r="I8" i="55" s="1"/>
  <c r="F39" i="51"/>
  <c r="F8" i="55" s="1"/>
  <c r="C39" i="51"/>
  <c r="C8" i="55" s="1"/>
  <c r="AC39" i="51"/>
  <c r="AC8" i="55" s="1"/>
  <c r="Z39" i="51"/>
  <c r="Z8" i="55" s="1"/>
  <c r="Y39" i="51"/>
  <c r="Y8" i="55" s="1"/>
  <c r="X39" i="51"/>
  <c r="X8" i="55" s="1"/>
  <c r="W39" i="51"/>
  <c r="W8" i="55" s="1"/>
  <c r="T38" i="51"/>
  <c r="T7" i="55" s="1"/>
  <c r="Z38" i="51"/>
  <c r="AC38" i="51"/>
  <c r="AB38" i="51"/>
  <c r="AA38" i="51"/>
  <c r="V38" i="51"/>
  <c r="V7" i="55" s="1"/>
  <c r="U38" i="51"/>
  <c r="AC37" i="51"/>
  <c r="AC6" i="55" s="1"/>
  <c r="AA37" i="51"/>
  <c r="AA6" i="55" s="1"/>
  <c r="Z37" i="51"/>
  <c r="Z6" i="55" s="1"/>
  <c r="Y37" i="51"/>
  <c r="Y6" i="55" s="1"/>
  <c r="X37" i="51"/>
  <c r="X6" i="55" s="1"/>
  <c r="W37" i="51"/>
  <c r="W6" i="55" s="1"/>
  <c r="U37" i="51"/>
  <c r="U6" i="55" s="1"/>
  <c r="P37" i="51"/>
  <c r="P6" i="55" s="1"/>
  <c r="N37" i="51"/>
  <c r="N6" i="55" s="1"/>
  <c r="I37" i="51"/>
  <c r="I6" i="55" s="1"/>
  <c r="F37" i="51"/>
  <c r="F6" i="55" s="1"/>
  <c r="Q37" i="51"/>
  <c r="Q6" i="55" s="1"/>
  <c r="K34" i="51"/>
  <c r="Y34" i="51"/>
  <c r="X34" i="51"/>
  <c r="B2" i="55"/>
  <c r="G33" i="51"/>
  <c r="G2" i="55" s="1"/>
  <c r="F33" i="51"/>
  <c r="D33" i="51"/>
  <c r="E33" i="51"/>
  <c r="C33" i="51"/>
  <c r="AB33" i="51"/>
  <c r="AA33" i="51"/>
  <c r="Z33" i="51"/>
  <c r="Z2" i="55" s="1"/>
  <c r="Y33" i="51"/>
  <c r="Y2" i="55" s="1"/>
  <c r="W33" i="51"/>
  <c r="W2" i="55" s="1"/>
  <c r="V33" i="51"/>
  <c r="U33" i="51"/>
  <c r="T33" i="51"/>
  <c r="T2" i="55" s="1"/>
  <c r="S33" i="51"/>
  <c r="R33" i="51"/>
  <c r="R2" i="55" s="1"/>
  <c r="Q33" i="51"/>
  <c r="Q2" i="55" s="1"/>
  <c r="P33" i="51"/>
  <c r="O33" i="51"/>
  <c r="O2" i="55" s="1"/>
  <c r="N33" i="51"/>
  <c r="N2" i="55" s="1"/>
  <c r="M33" i="51"/>
  <c r="L33" i="51"/>
  <c r="K33" i="51"/>
  <c r="K2" i="55" s="1"/>
  <c r="J33" i="51"/>
  <c r="I33" i="51"/>
  <c r="I2" i="55" s="1"/>
  <c r="H33" i="51"/>
  <c r="H2" i="55" s="1"/>
  <c r="K19" i="51"/>
  <c r="K8" i="53" s="1"/>
  <c r="Z19" i="51"/>
  <c r="Z8" i="53" s="1"/>
  <c r="P26" i="51"/>
  <c r="L1" i="46"/>
  <c r="L7" i="46"/>
  <c r="L4" i="46"/>
  <c r="L5" i="46"/>
  <c r="L6" i="46"/>
  <c r="AC105" i="51"/>
  <c r="D13" i="64"/>
  <c r="W105" i="51"/>
  <c r="AB105" i="51"/>
  <c r="X105" i="51"/>
  <c r="X106" i="51" s="1"/>
  <c r="X5" i="62" s="1"/>
  <c r="V105" i="51"/>
  <c r="R105" i="51"/>
  <c r="R103" i="51" s="1"/>
  <c r="R2" i="62" s="1"/>
  <c r="Q105" i="51"/>
  <c r="O105" i="51"/>
  <c r="L105" i="51"/>
  <c r="J105" i="51"/>
  <c r="H105" i="51"/>
  <c r="K105" i="51"/>
  <c r="G105" i="51"/>
  <c r="M105" i="51"/>
  <c r="P105" i="51"/>
  <c r="S105" i="51"/>
  <c r="Y105" i="51"/>
  <c r="B85" i="51"/>
  <c r="B86" i="51"/>
  <c r="B89" i="51"/>
  <c r="B87" i="51"/>
  <c r="B6" i="60" s="1"/>
  <c r="B88" i="51"/>
  <c r="B84" i="51"/>
  <c r="B63" i="51"/>
  <c r="B66" i="51"/>
  <c r="C66" i="51" s="1"/>
  <c r="B64" i="51"/>
  <c r="T5" i="56"/>
  <c r="V6" i="64"/>
  <c r="T49" i="51"/>
  <c r="T8" i="56" s="1"/>
  <c r="X26" i="51"/>
  <c r="Y26" i="51"/>
  <c r="J26" i="51"/>
  <c r="Y23" i="51"/>
  <c r="Y2" i="54" s="1"/>
  <c r="Q23" i="51"/>
  <c r="Q2" i="54" s="1"/>
  <c r="R23" i="51"/>
  <c r="R2" i="54" s="1"/>
  <c r="W23" i="51"/>
  <c r="W2" i="54" s="1"/>
  <c r="K23" i="51"/>
  <c r="K2" i="54" s="1"/>
  <c r="N23" i="51"/>
  <c r="N2" i="54" s="1"/>
  <c r="O23" i="51"/>
  <c r="O2" i="54" s="1"/>
  <c r="G23" i="51"/>
  <c r="G2" i="54" s="1"/>
  <c r="Z23" i="51"/>
  <c r="Z2" i="54" s="1"/>
  <c r="T23" i="51"/>
  <c r="T2" i="54" s="1"/>
  <c r="I23" i="51"/>
  <c r="I2" i="54" s="1"/>
  <c r="H23" i="51"/>
  <c r="H2" i="54" s="1"/>
  <c r="T85" i="50"/>
  <c r="T16" i="51" s="1"/>
  <c r="T5" i="53" s="1"/>
  <c r="U85"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AC10" i="64"/>
  <c r="AA5" i="59"/>
  <c r="L26" i="51"/>
  <c r="K99" i="51"/>
  <c r="K8" i="61" s="1"/>
  <c r="P4" i="62"/>
  <c r="R13" i="64"/>
  <c r="P107" i="51"/>
  <c r="P6" i="62" s="1"/>
  <c r="P109" i="51"/>
  <c r="P8" i="62" s="1"/>
  <c r="P106" i="51"/>
  <c r="P5" i="62" s="1"/>
  <c r="P104" i="51"/>
  <c r="P3" i="62" s="1"/>
  <c r="P82" i="49"/>
  <c r="W105" i="49"/>
  <c r="N26" i="51"/>
  <c r="Q108" i="51"/>
  <c r="Q7" i="62" s="1"/>
  <c r="F15" i="51"/>
  <c r="O26" i="51"/>
  <c r="T5" i="55"/>
  <c r="V5" i="64"/>
  <c r="B7" i="55"/>
  <c r="P38" i="51"/>
  <c r="P7" i="55" s="1"/>
  <c r="J38" i="51"/>
  <c r="J7" i="55" s="1"/>
  <c r="O38" i="51"/>
  <c r="O7" i="55" s="1"/>
  <c r="K38" i="51"/>
  <c r="K7" i="55" s="1"/>
  <c r="H38" i="51"/>
  <c r="H7" i="55" s="1"/>
  <c r="I38" i="51"/>
  <c r="I7" i="55" s="1"/>
  <c r="G38" i="51"/>
  <c r="E38" i="51"/>
  <c r="Y38" i="51"/>
  <c r="S38" i="51"/>
  <c r="Q38" i="51"/>
  <c r="R38" i="51"/>
  <c r="F38" i="51"/>
  <c r="N38" i="51"/>
  <c r="M38" i="51"/>
  <c r="M7" i="55" s="1"/>
  <c r="L38" i="51"/>
  <c r="D38" i="51"/>
  <c r="X38" i="51"/>
  <c r="W38" i="51"/>
  <c r="W7" i="55" s="1"/>
  <c r="T13" i="64"/>
  <c r="R109" i="51"/>
  <c r="R8" i="62" s="1"/>
  <c r="R104" i="51"/>
  <c r="R3" i="62" s="1"/>
  <c r="R4" i="62"/>
  <c r="R107" i="51"/>
  <c r="R6" i="62" s="1"/>
  <c r="R106" i="51"/>
  <c r="R5" i="62"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5" i="50"/>
  <c r="H14" i="51" s="1"/>
  <c r="H3" i="53" s="1"/>
  <c r="I25" i="51"/>
  <c r="I4" i="54" s="1"/>
  <c r="L6" i="64"/>
  <c r="J5" i="56"/>
  <c r="J49" i="51"/>
  <c r="J8" i="56" s="1"/>
  <c r="U73" i="51"/>
  <c r="U2" i="59" s="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R12" i="64"/>
  <c r="P99" i="51"/>
  <c r="P8" i="61" s="1"/>
  <c r="P93" i="51"/>
  <c r="P2" i="61" s="1"/>
  <c r="P5" i="61"/>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AC34" i="51"/>
  <c r="D34" i="51"/>
  <c r="AB34" i="51"/>
  <c r="C34" i="51"/>
  <c r="Z34" i="51"/>
  <c r="U34" i="51"/>
  <c r="V34" i="51"/>
  <c r="S34" i="51"/>
  <c r="T34" i="51"/>
  <c r="M34" i="51"/>
  <c r="Q34" i="51"/>
  <c r="P34" i="51"/>
  <c r="P3" i="55" s="1"/>
  <c r="N34" i="51"/>
  <c r="L34" i="51"/>
  <c r="H34" i="51"/>
  <c r="AA34" i="51"/>
  <c r="AA73" i="51"/>
  <c r="AA2" i="59" s="1"/>
  <c r="O5" i="56"/>
  <c r="Q6" i="64"/>
  <c r="O49" i="51"/>
  <c r="O8" i="56" s="1"/>
  <c r="O43" i="51"/>
  <c r="O2" i="56" s="1"/>
  <c r="G46" i="50"/>
  <c r="D19" i="51"/>
  <c r="D8" i="53" s="1"/>
  <c r="AC18" i="51"/>
  <c r="AC7" i="53" s="1"/>
  <c r="AC19" i="51"/>
  <c r="AC8" i="53" s="1"/>
  <c r="AC3" i="53"/>
  <c r="I34" i="51"/>
  <c r="B6" i="53"/>
  <c r="T17" i="51"/>
  <c r="T6" i="53" s="1"/>
  <c r="Y17" i="51"/>
  <c r="Y6" i="53" s="1"/>
  <c r="M17" i="51"/>
  <c r="M6" i="53" s="1"/>
  <c r="K17" i="51"/>
  <c r="K6" i="53" s="1"/>
  <c r="J17" i="51"/>
  <c r="J6" i="53" s="1"/>
  <c r="AC17" i="51"/>
  <c r="AC6" i="53" s="1"/>
  <c r="Z17" i="51"/>
  <c r="Z6" i="53" s="1"/>
  <c r="S17" i="51"/>
  <c r="S6" i="53" s="1"/>
  <c r="F17" i="51"/>
  <c r="F6" i="53" s="1"/>
  <c r="F26" i="51"/>
  <c r="W34" i="51"/>
  <c r="Q5" i="64"/>
  <c r="O5" i="55"/>
  <c r="AA49" i="51"/>
  <c r="AA8" i="56" s="1"/>
  <c r="K12" i="64"/>
  <c r="I99" i="51"/>
  <c r="I8" i="61" s="1"/>
  <c r="I5" i="61"/>
  <c r="D99" i="51"/>
  <c r="D8" i="61" s="1"/>
  <c r="I116" i="49"/>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L91" i="49"/>
  <c r="U2" i="55"/>
  <c r="U23" i="51"/>
  <c r="U2" i="54" s="1"/>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T28" i="51"/>
  <c r="T7" i="54" s="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V28" i="51"/>
  <c r="V7" i="54" s="1"/>
  <c r="R37" i="51"/>
  <c r="R6" i="55" s="1"/>
  <c r="X6" i="64"/>
  <c r="V5" i="56"/>
  <c r="V49" i="51"/>
  <c r="V8" i="56" s="1"/>
  <c r="Q5" i="59"/>
  <c r="S10" i="64"/>
  <c r="Q73" i="51"/>
  <c r="Q2" i="59" s="1"/>
  <c r="H12" i="64"/>
  <c r="F93" i="51"/>
  <c r="F2" i="61" s="1"/>
  <c r="F5" i="61"/>
  <c r="AD12" i="64"/>
  <c r="AB5" i="61"/>
  <c r="AB2" i="61"/>
  <c r="O104" i="51"/>
  <c r="O3" i="62" s="1"/>
  <c r="S4" i="62"/>
  <c r="U13" i="64"/>
  <c r="S106" i="51"/>
  <c r="S5" i="62" s="1"/>
  <c r="U92" i="49"/>
  <c r="S112" i="49"/>
  <c r="K85"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5"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O28" i="51"/>
  <c r="O7" i="54" s="1"/>
  <c r="K5" i="56"/>
  <c r="M6" i="64"/>
  <c r="AB82" i="49"/>
  <c r="R5" i="61"/>
  <c r="R99" i="51"/>
  <c r="R8" i="61" s="1"/>
  <c r="R93" i="51"/>
  <c r="R2" i="61" s="1"/>
  <c r="J87" i="49"/>
  <c r="I92" i="49"/>
  <c r="M94" i="49"/>
  <c r="Z95" i="49"/>
  <c r="H97" i="49"/>
  <c r="U98" i="49"/>
  <c r="N105" i="49"/>
  <c r="AA106" i="49"/>
  <c r="R107" i="49"/>
  <c r="J5" i="64"/>
  <c r="H5" i="55"/>
  <c r="H5" i="59"/>
  <c r="H73" i="51"/>
  <c r="H2" i="59" s="1"/>
  <c r="H82" i="49"/>
  <c r="U83" i="49"/>
  <c r="T86" i="49"/>
  <c r="AG87" i="49"/>
  <c r="D37" i="51"/>
  <c r="D6" i="55" s="1"/>
  <c r="N5" i="56"/>
  <c r="N49" i="51"/>
  <c r="N8" i="56" s="1"/>
  <c r="P6" i="64"/>
  <c r="H49" i="51"/>
  <c r="H8" i="56" s="1"/>
  <c r="J4" i="62"/>
  <c r="J103" i="51"/>
  <c r="J2" i="62" s="1"/>
  <c r="J108" i="51"/>
  <c r="J7" i="62" s="1"/>
  <c r="J106" i="51"/>
  <c r="J5" i="62" s="1"/>
  <c r="H85" i="49"/>
  <c r="M112" i="49"/>
  <c r="Z105" i="49"/>
  <c r="AD107" i="49"/>
  <c r="B5" i="60"/>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I5" i="64"/>
  <c r="G5" i="55"/>
  <c r="N6" i="64"/>
  <c r="L49" i="51"/>
  <c r="L8" i="56" s="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4" i="50"/>
  <c r="H45" i="50"/>
  <c r="L91" i="50"/>
  <c r="R91" i="50"/>
  <c r="K91" i="50"/>
  <c r="N91" i="50"/>
  <c r="Q91" i="50"/>
  <c r="E91" i="50"/>
  <c r="B91" i="50"/>
  <c r="S91" i="50"/>
  <c r="W91" i="50"/>
  <c r="K5" i="64"/>
  <c r="I5" i="55"/>
  <c r="R6" i="64"/>
  <c r="P5" i="56"/>
  <c r="D10" i="64"/>
  <c r="B5" i="59"/>
  <c r="Z10" i="64"/>
  <c r="X5" i="59"/>
  <c r="G12" i="64"/>
  <c r="E5" i="61"/>
  <c r="E93" i="51"/>
  <c r="E2" i="61" s="1"/>
  <c r="AA5" i="61"/>
  <c r="AC12" i="64"/>
  <c r="U105" i="51"/>
  <c r="Z88" i="49"/>
  <c r="T45" i="50"/>
  <c r="Q15" i="51" s="1"/>
  <c r="B52" i="50"/>
  <c r="X85"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5" i="50"/>
  <c r="C16" i="51" s="1"/>
  <c r="C5" i="53" s="1"/>
  <c r="Y85" i="50"/>
  <c r="Y16" i="51" s="1"/>
  <c r="Y5" i="53" s="1"/>
  <c r="I5" i="59"/>
  <c r="K10" i="64"/>
  <c r="B4" i="62"/>
  <c r="T105" i="51"/>
  <c r="Z105" i="51"/>
  <c r="C105" i="51"/>
  <c r="I105" i="51"/>
  <c r="N105" i="5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B3" i="54"/>
  <c r="R5" i="55"/>
  <c r="T5" i="64"/>
  <c r="G39" i="51"/>
  <c r="G8" i="55" s="1"/>
  <c r="E6" i="64"/>
  <c r="C5" i="56"/>
  <c r="AA6" i="64"/>
  <c r="Y5" i="56"/>
  <c r="U49" i="51"/>
  <c r="U8" i="56" s="1"/>
  <c r="M10" i="64"/>
  <c r="K5" i="59"/>
  <c r="B83" i="51"/>
  <c r="P12" i="64"/>
  <c r="N5" i="61"/>
  <c r="E105" i="51"/>
  <c r="M88" i="49"/>
  <c r="Q90" i="49"/>
  <c r="AC96" i="49"/>
  <c r="D105" i="49"/>
  <c r="Q106" i="49"/>
  <c r="Q82" i="50"/>
  <c r="Q85" i="50" s="1"/>
  <c r="Q16" i="51" s="1"/>
  <c r="Q5" i="53" s="1"/>
  <c r="J82" i="50"/>
  <c r="J85" i="50" s="1"/>
  <c r="J16" i="51" s="1"/>
  <c r="J5" i="53" s="1"/>
  <c r="W82" i="50"/>
  <c r="W85" i="50" s="1"/>
  <c r="W16" i="51" s="1"/>
  <c r="W5" i="53" s="1"/>
  <c r="P82" i="50"/>
  <c r="P85" i="50" s="1"/>
  <c r="P16" i="51" s="1"/>
  <c r="P5" i="53" s="1"/>
  <c r="D82" i="50"/>
  <c r="D85" i="50" s="1"/>
  <c r="D16" i="51" s="1"/>
  <c r="D5" i="53" s="1"/>
  <c r="S82" i="50"/>
  <c r="S85" i="50" s="1"/>
  <c r="S16" i="51" s="1"/>
  <c r="S5" i="53" s="1"/>
  <c r="O82" i="50"/>
  <c r="O85" i="50" s="1"/>
  <c r="O16" i="51" s="1"/>
  <c r="O5" i="53" s="1"/>
  <c r="N82" i="50"/>
  <c r="N85" i="50" s="1"/>
  <c r="N16" i="51" s="1"/>
  <c r="N5" i="53" s="1"/>
  <c r="B2" i="42"/>
  <c r="S5" i="64"/>
  <c r="Q5" i="55"/>
  <c r="J5" i="59"/>
  <c r="L10" i="64"/>
  <c r="R82" i="49"/>
  <c r="AE83" i="49"/>
  <c r="Q85" i="49"/>
  <c r="U87" i="49"/>
  <c r="AC91" i="49"/>
  <c r="AF98" i="49"/>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5" i="50"/>
  <c r="O19" i="51" s="1"/>
  <c r="O8" i="53" s="1"/>
  <c r="O64" i="50"/>
  <c r="U91" i="50"/>
  <c r="AA10" i="64"/>
  <c r="Z5" i="55"/>
  <c r="AB5" i="64"/>
  <c r="W5" i="56"/>
  <c r="Y6" i="64"/>
  <c r="E10" i="64"/>
  <c r="C5" i="59"/>
  <c r="H5" i="61"/>
  <c r="J12" i="64"/>
  <c r="B22" i="45"/>
  <c r="B24" i="45" s="1"/>
  <c r="O82" i="49"/>
  <c r="Z107" i="49"/>
  <c r="H109" i="49"/>
  <c r="C112" i="49"/>
  <c r="W106" i="49"/>
  <c r="V91" i="50"/>
  <c r="J118" i="49"/>
  <c r="R83" i="49"/>
  <c r="D85" i="49"/>
  <c r="H87" i="49"/>
  <c r="C90" i="49"/>
  <c r="O96" i="49"/>
  <c r="X111" i="49"/>
  <c r="F113" i="49"/>
  <c r="AF115" i="49"/>
  <c r="AA45" i="50"/>
  <c r="X15" i="51" s="1"/>
  <c r="AE45" i="50"/>
  <c r="AB19" i="51" s="1"/>
  <c r="AB8" i="53" s="1"/>
  <c r="AB64" i="50"/>
  <c r="E85" i="50"/>
  <c r="E16" i="51" s="1"/>
  <c r="E5" i="53" s="1"/>
  <c r="N102" i="49"/>
  <c r="E103" i="49"/>
  <c r="M105" i="49"/>
  <c r="D106" i="49"/>
  <c r="H108" i="49"/>
  <c r="C111" i="49"/>
  <c r="AC113" i="49"/>
  <c r="J108" i="49"/>
  <c r="AF108" i="49"/>
  <c r="N110" i="49"/>
  <c r="E111" i="49"/>
  <c r="AE113" i="49"/>
  <c r="V114" i="49"/>
  <c r="D116" i="49"/>
  <c r="Z116" i="49"/>
  <c r="Q117" i="49"/>
  <c r="AD118" i="49"/>
  <c r="Y111" i="49"/>
  <c r="Q45" i="50"/>
  <c r="N14" i="51" s="1"/>
  <c r="N3" i="53" s="1"/>
  <c r="L45" i="50"/>
  <c r="I18" i="51" s="1"/>
  <c r="I7" i="53" s="1"/>
  <c r="O91"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5" i="50"/>
  <c r="C17" i="51" s="1"/>
  <c r="C6" i="53" s="1"/>
  <c r="U107" i="49"/>
  <c r="C109" i="49"/>
  <c r="Y109" i="49"/>
  <c r="P110" i="49"/>
  <c r="AC111" i="49"/>
  <c r="K113" i="49"/>
  <c r="AG113" i="49"/>
  <c r="AB116" i="49"/>
  <c r="C91" i="50"/>
  <c r="W5" i="61"/>
  <c r="Z45" i="50"/>
  <c r="W15" i="51" s="1"/>
  <c r="I82" i="50"/>
  <c r="I85" i="50" s="1"/>
  <c r="I16" i="51" s="1"/>
  <c r="I5" i="53" s="1"/>
  <c r="G91"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5" i="50"/>
  <c r="AA19" i="51" s="1"/>
  <c r="AA8" i="53" s="1"/>
  <c r="U45" i="50"/>
  <c r="R15" i="51" s="1"/>
  <c r="V64" i="50"/>
  <c r="Y45" i="50"/>
  <c r="V15" i="51" s="1"/>
  <c r="M82" i="50"/>
  <c r="M85"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5" i="50"/>
  <c r="L18" i="51" s="1"/>
  <c r="L7" i="53" s="1"/>
  <c r="L82" i="50"/>
  <c r="L85" i="50" s="1"/>
  <c r="L16" i="51" s="1"/>
  <c r="L5" i="53" s="1"/>
  <c r="I91" i="50"/>
  <c r="V5" i="61"/>
  <c r="AG112" i="49"/>
  <c r="S116" i="49"/>
  <c r="J117" i="49"/>
  <c r="W118" i="49"/>
  <c r="Z113" i="49"/>
  <c r="L117" i="49"/>
  <c r="C118" i="49"/>
  <c r="B45" i="50"/>
  <c r="X45" i="50"/>
  <c r="Z82" i="50"/>
  <c r="Z85" i="50" s="1"/>
  <c r="Z16" i="51" s="1"/>
  <c r="Z5" i="53" s="1"/>
  <c r="P91" i="50"/>
  <c r="F97" i="49"/>
  <c r="M102" i="49"/>
  <c r="L105" i="49"/>
  <c r="Y106" i="49"/>
  <c r="J115" i="49"/>
  <c r="AA118" i="49"/>
  <c r="Q107" i="49"/>
  <c r="AG115" i="49"/>
  <c r="AB118" i="49"/>
  <c r="G82" i="50"/>
  <c r="G85" i="50" s="1"/>
  <c r="G16" i="51" s="1"/>
  <c r="G5" i="53" s="1"/>
  <c r="AC82" i="50"/>
  <c r="AC85" i="50" s="1"/>
  <c r="AC16" i="51" s="1"/>
  <c r="AC5" i="53" s="1"/>
  <c r="F82" i="50"/>
  <c r="F85" i="50" s="1"/>
  <c r="F16" i="51" s="1"/>
  <c r="F5" i="53" s="1"/>
  <c r="AB82" i="50"/>
  <c r="AB85" i="50" s="1"/>
  <c r="AB16" i="51" s="1"/>
  <c r="AB5" i="53" s="1"/>
  <c r="H82" i="50"/>
  <c r="H85" i="50" s="1"/>
  <c r="H16" i="51" s="1"/>
  <c r="H5" i="53" s="1"/>
  <c r="J91" i="50"/>
  <c r="J45" i="50"/>
  <c r="G15" i="51" s="1"/>
  <c r="H91" i="50"/>
  <c r="S45" i="50"/>
  <c r="P15" i="51" s="1"/>
  <c r="M91" i="50"/>
  <c r="V82" i="50"/>
  <c r="V85" i="50" s="1"/>
  <c r="V16" i="51" s="1"/>
  <c r="V5" i="53" s="1"/>
  <c r="AC7" i="55" l="1"/>
  <c r="AC28" i="51"/>
  <c r="AC7" i="54" s="1"/>
  <c r="U7" i="55"/>
  <c r="U28" i="51"/>
  <c r="U7" i="54" s="1"/>
  <c r="S13" i="64"/>
  <c r="Q4" i="62"/>
  <c r="Q103" i="51"/>
  <c r="Q2" i="62" s="1"/>
  <c r="Q106" i="51"/>
  <c r="Q5" i="62" s="1"/>
  <c r="Q107" i="51"/>
  <c r="Q6" i="62" s="1"/>
  <c r="P108" i="51"/>
  <c r="P7" i="62" s="1"/>
  <c r="P103" i="51"/>
  <c r="P2" i="62" s="1"/>
  <c r="X24" i="51"/>
  <c r="X3" i="54" s="1"/>
  <c r="X3" i="55"/>
  <c r="AC2" i="55"/>
  <c r="AC23" i="51"/>
  <c r="AC2" i="54" s="1"/>
  <c r="Z7" i="55"/>
  <c r="Z28" i="51"/>
  <c r="Z7" i="54" s="1"/>
  <c r="AB7" i="55"/>
  <c r="AB28" i="51"/>
  <c r="AB7" i="54" s="1"/>
  <c r="AA7" i="55"/>
  <c r="AA28" i="51"/>
  <c r="AA7" i="54" s="1"/>
  <c r="Y3" i="55"/>
  <c r="Y24" i="51"/>
  <c r="Y3" i="54" s="1"/>
  <c r="F2" i="55"/>
  <c r="F23" i="51"/>
  <c r="F2" i="54" s="1"/>
  <c r="D2" i="55"/>
  <c r="D23" i="51"/>
  <c r="D2" i="54" s="1"/>
  <c r="E2" i="55"/>
  <c r="E23" i="51"/>
  <c r="E2" i="54" s="1"/>
  <c r="C2" i="55"/>
  <c r="C23" i="51"/>
  <c r="C2" i="54" s="1"/>
  <c r="AB2" i="55"/>
  <c r="AB23" i="51"/>
  <c r="AB2" i="54" s="1"/>
  <c r="AA2" i="55"/>
  <c r="AA23" i="51"/>
  <c r="AA2" i="54" s="1"/>
  <c r="V2" i="55"/>
  <c r="V23" i="51"/>
  <c r="V2" i="54" s="1"/>
  <c r="S2" i="55"/>
  <c r="S23" i="51"/>
  <c r="S2" i="54" s="1"/>
  <c r="P2" i="55"/>
  <c r="P23" i="51"/>
  <c r="P2" i="54" s="1"/>
  <c r="M2" i="55"/>
  <c r="M23" i="51"/>
  <c r="M2" i="54" s="1"/>
  <c r="L2" i="55"/>
  <c r="L23" i="51"/>
  <c r="L2" i="54" s="1"/>
  <c r="J2" i="55"/>
  <c r="J23" i="51"/>
  <c r="J2" i="54" s="1"/>
  <c r="R4" i="64"/>
  <c r="P5" i="54"/>
  <c r="X5" i="54"/>
  <c r="Z4" i="64"/>
  <c r="AA4" i="64"/>
  <c r="Y5" i="54"/>
  <c r="L4" i="64"/>
  <c r="J5" i="54"/>
  <c r="G7" i="55"/>
  <c r="G28" i="51"/>
  <c r="G7" i="54" s="1"/>
  <c r="E7" i="55"/>
  <c r="E28" i="51"/>
  <c r="E7" i="54" s="1"/>
  <c r="Q7" i="55"/>
  <c r="Q28" i="51"/>
  <c r="Q7" i="54" s="1"/>
  <c r="R7" i="55"/>
  <c r="R28" i="51"/>
  <c r="R7" i="54" s="1"/>
  <c r="F7" i="55"/>
  <c r="F28" i="51"/>
  <c r="F7" i="54" s="1"/>
  <c r="N7" i="55"/>
  <c r="N28" i="51"/>
  <c r="N7" i="54" s="1"/>
  <c r="L7" i="55"/>
  <c r="L28" i="51"/>
  <c r="L7" i="54" s="1"/>
  <c r="D7" i="55"/>
  <c r="D28" i="51"/>
  <c r="D7" i="54" s="1"/>
  <c r="E3" i="55"/>
  <c r="E24" i="51"/>
  <c r="E3" i="54" s="1"/>
  <c r="AB3" i="55"/>
  <c r="AB24" i="51"/>
  <c r="AB3" i="54" s="1"/>
  <c r="AA3" i="55"/>
  <c r="AA24" i="51"/>
  <c r="AA3" i="54" s="1"/>
  <c r="W3" i="55"/>
  <c r="W24" i="51"/>
  <c r="W3" i="54" s="1"/>
  <c r="AC104" i="51"/>
  <c r="AC3" i="62" s="1"/>
  <c r="AC109" i="51"/>
  <c r="AC8" i="62" s="1"/>
  <c r="V106" i="51"/>
  <c r="V5" i="62" s="1"/>
  <c r="V108" i="51"/>
  <c r="V7" i="62" s="1"/>
  <c r="V107" i="51"/>
  <c r="V6" i="62" s="1"/>
  <c r="Q109" i="51"/>
  <c r="Q8" i="62" s="1"/>
  <c r="Q104" i="51"/>
  <c r="Q3" i="62" s="1"/>
  <c r="O107" i="51"/>
  <c r="O6" i="62" s="1"/>
  <c r="O103" i="51"/>
  <c r="O2" i="62" s="1"/>
  <c r="O106" i="51"/>
  <c r="O5" i="62" s="1"/>
  <c r="L106" i="51"/>
  <c r="L5" i="62" s="1"/>
  <c r="L108" i="51"/>
  <c r="L7" i="62" s="1"/>
  <c r="L109" i="51"/>
  <c r="L8" i="62" s="1"/>
  <c r="L103" i="51"/>
  <c r="L2" i="62" s="1"/>
  <c r="L104" i="51"/>
  <c r="L3" i="62" s="1"/>
  <c r="L107" i="51"/>
  <c r="L6" i="62" s="1"/>
  <c r="J104" i="51"/>
  <c r="J3" i="62" s="1"/>
  <c r="J107" i="51"/>
  <c r="J6" i="62" s="1"/>
  <c r="J109" i="51"/>
  <c r="J8" i="62" s="1"/>
  <c r="L13" i="64"/>
  <c r="H106" i="51"/>
  <c r="H5" i="62" s="1"/>
  <c r="H108" i="51"/>
  <c r="H7" i="62" s="1"/>
  <c r="H109" i="51"/>
  <c r="H8" i="62" s="1"/>
  <c r="K106" i="51"/>
  <c r="K5" i="62" s="1"/>
  <c r="K108" i="51"/>
  <c r="K7" i="62" s="1"/>
  <c r="K103" i="51"/>
  <c r="K2" i="62" s="1"/>
  <c r="K107" i="51"/>
  <c r="K6" i="62" s="1"/>
  <c r="K104" i="51"/>
  <c r="K3" i="62" s="1"/>
  <c r="G107" i="51"/>
  <c r="G6" i="62" s="1"/>
  <c r="G106" i="51"/>
  <c r="G5" i="62" s="1"/>
  <c r="M109" i="51"/>
  <c r="M8" i="62" s="1"/>
  <c r="M106" i="51"/>
  <c r="M5" i="62" s="1"/>
  <c r="M108" i="51"/>
  <c r="M7" i="62" s="1"/>
  <c r="M107" i="51"/>
  <c r="M6" i="62" s="1"/>
  <c r="S109" i="51"/>
  <c r="S8" i="62" s="1"/>
  <c r="S108" i="51"/>
  <c r="S7" i="62" s="1"/>
  <c r="S104" i="51"/>
  <c r="S3" i="62" s="1"/>
  <c r="S107" i="51"/>
  <c r="S6" i="62" s="1"/>
  <c r="C86" i="51"/>
  <c r="D11" i="64"/>
  <c r="C89" i="51"/>
  <c r="B8" i="60"/>
  <c r="C88" i="51"/>
  <c r="B7" i="60"/>
  <c r="C84" i="51"/>
  <c r="B3" i="60"/>
  <c r="AE3" i="64"/>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R8" i="64"/>
  <c r="P5" i="58"/>
  <c r="P14" i="51"/>
  <c r="P3" i="53" s="1"/>
  <c r="P17" i="51"/>
  <c r="P6" i="53" s="1"/>
  <c r="P19" i="51"/>
  <c r="P8" i="53" s="1"/>
  <c r="E7" i="64"/>
  <c r="C5" i="57"/>
  <c r="C59" i="51"/>
  <c r="C8" i="57" s="1"/>
  <c r="C53" i="51"/>
  <c r="C2" i="57" s="1"/>
  <c r="Q14" i="51"/>
  <c r="Q3" i="53" s="1"/>
  <c r="Q17" i="51"/>
  <c r="Q6" i="53" s="1"/>
  <c r="Q18" i="51"/>
  <c r="Q7" i="53" s="1"/>
  <c r="Q19" i="51"/>
  <c r="Q8" i="53" s="1"/>
  <c r="Y4" i="53"/>
  <c r="AA3" i="64"/>
  <c r="H17" i="51"/>
  <c r="H6" i="53" s="1"/>
  <c r="H3" i="55"/>
  <c r="H24" i="51"/>
  <c r="H3" i="54" s="1"/>
  <c r="K8" i="64"/>
  <c r="I5" i="58"/>
  <c r="O4" i="64"/>
  <c r="M5" i="54"/>
  <c r="Z3" i="64"/>
  <c r="X4" i="53"/>
  <c r="Z4" i="53"/>
  <c r="AB3" i="64"/>
  <c r="N3" i="55"/>
  <c r="N24" i="51"/>
  <c r="N3" i="54" s="1"/>
  <c r="G4" i="64"/>
  <c r="E5" i="54"/>
  <c r="C6" i="54"/>
  <c r="D27" i="51"/>
  <c r="H46"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6"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E11" i="64" l="1"/>
  <c r="C5" i="60"/>
  <c r="D86" i="51"/>
  <c r="D89" i="51"/>
  <c r="C8" i="60"/>
  <c r="D88" i="51"/>
  <c r="C7" i="60"/>
  <c r="D84" i="51"/>
  <c r="C3" i="60"/>
  <c r="C134" i="49"/>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D6" i="54"/>
  <c r="E27" i="51"/>
  <c r="U4" i="53"/>
  <c r="W3" i="64"/>
  <c r="D6" i="60"/>
  <c r="E87" i="51"/>
  <c r="F9" i="64"/>
  <c r="D2" i="58"/>
  <c r="H9" i="64"/>
  <c r="F2" i="58"/>
  <c r="AC3" i="64"/>
  <c r="AA4" i="53"/>
  <c r="N4" i="53"/>
  <c r="P3" i="64"/>
  <c r="P2" i="58"/>
  <c r="R9" i="64"/>
  <c r="Q3" i="64"/>
  <c r="O4" i="53"/>
  <c r="C2" i="60"/>
  <c r="D83" i="51"/>
  <c r="U2" i="58"/>
  <c r="W9" i="64"/>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11" i="64" l="1"/>
  <c r="E86" i="51"/>
  <c r="D5" i="60"/>
  <c r="E89" i="51"/>
  <c r="D8" i="60"/>
  <c r="D7" i="60"/>
  <c r="E88" i="51"/>
  <c r="E84" i="51"/>
  <c r="D3" i="60"/>
  <c r="E6" i="60"/>
  <c r="F87" i="51"/>
  <c r="T2" i="64"/>
  <c r="R4" i="52"/>
  <c r="H2" i="64"/>
  <c r="F4" i="52"/>
  <c r="AA2" i="64"/>
  <c r="Y4" i="52"/>
  <c r="B4" i="52"/>
  <c r="D2" i="64"/>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L4" i="52"/>
  <c r="N2" i="64"/>
  <c r="I4" i="52"/>
  <c r="K2" i="64"/>
  <c r="Y2" i="64"/>
  <c r="W4" i="52"/>
  <c r="O4" i="52"/>
  <c r="Q2" i="64"/>
  <c r="S2" i="64"/>
  <c r="Q4" i="52"/>
  <c r="M4" i="52"/>
  <c r="O2" i="64"/>
  <c r="V2" i="64"/>
  <c r="T4" i="52"/>
  <c r="D2" i="60"/>
  <c r="E83" i="51"/>
  <c r="U4" i="52"/>
  <c r="W2" i="64"/>
  <c r="G7" i="64"/>
  <c r="E5" i="57"/>
  <c r="E59" i="51"/>
  <c r="E8" i="57" s="1"/>
  <c r="E53" i="51"/>
  <c r="E2" i="57" s="1"/>
  <c r="E8" i="54"/>
  <c r="F29" i="51"/>
  <c r="R2" i="64"/>
  <c r="P4" i="52"/>
  <c r="J4" i="52"/>
  <c r="L2" i="64"/>
  <c r="F86" i="51" l="1"/>
  <c r="G11" i="64"/>
  <c r="E5" i="60"/>
  <c r="E8" i="60"/>
  <c r="F89" i="51"/>
  <c r="F88" i="51"/>
  <c r="E7" i="60"/>
  <c r="F84" i="51"/>
  <c r="E3" i="60"/>
  <c r="F6" i="54"/>
  <c r="G27" i="51"/>
  <c r="F8" i="54"/>
  <c r="G29" i="51"/>
  <c r="F4" i="60"/>
  <c r="G85" i="51"/>
  <c r="F5" i="57"/>
  <c r="H7" i="64"/>
  <c r="F53" i="51"/>
  <c r="F2" i="57" s="1"/>
  <c r="F59" i="51"/>
  <c r="F8" i="57" s="1"/>
  <c r="F6" i="60"/>
  <c r="G87" i="51"/>
  <c r="E2" i="60"/>
  <c r="F83" i="51"/>
  <c r="G86" i="51" l="1"/>
  <c r="H11" i="64"/>
  <c r="F5" i="60"/>
  <c r="G89" i="51"/>
  <c r="F8" i="60"/>
  <c r="G88" i="51"/>
  <c r="F7" i="60"/>
  <c r="G84" i="51"/>
  <c r="F3" i="60"/>
  <c r="G4" i="60"/>
  <c r="H85" i="51"/>
  <c r="H29" i="51"/>
  <c r="G8" i="54"/>
  <c r="F2" i="60"/>
  <c r="G83" i="51"/>
  <c r="G6" i="54"/>
  <c r="H27" i="51"/>
  <c r="G6" i="60"/>
  <c r="H87" i="51"/>
  <c r="G5" i="57"/>
  <c r="I7" i="64"/>
  <c r="G53" i="51"/>
  <c r="G2" i="57" s="1"/>
  <c r="G59" i="51"/>
  <c r="G8" i="57" s="1"/>
  <c r="H86" i="51" l="1"/>
  <c r="I11" i="64"/>
  <c r="G5" i="60"/>
  <c r="G8" i="60"/>
  <c r="H89" i="51"/>
  <c r="H88" i="51"/>
  <c r="G7" i="60"/>
  <c r="H84" i="51"/>
  <c r="G3" i="60"/>
  <c r="H5" i="57"/>
  <c r="J7" i="64"/>
  <c r="H53" i="51"/>
  <c r="H2" i="57" s="1"/>
  <c r="H59" i="51"/>
  <c r="H8" i="57" s="1"/>
  <c r="H6" i="54"/>
  <c r="I27" i="51"/>
  <c r="G2" i="60"/>
  <c r="H83" i="51"/>
  <c r="H8" i="54"/>
  <c r="I29" i="51"/>
  <c r="H6" i="60"/>
  <c r="I87" i="51"/>
  <c r="H4" i="60"/>
  <c r="I85" i="51"/>
  <c r="I86" i="51" l="1"/>
  <c r="H5" i="60"/>
  <c r="J11" i="64"/>
  <c r="I89" i="51"/>
  <c r="H8" i="60"/>
  <c r="I88" i="51"/>
  <c r="H7" i="60"/>
  <c r="I84" i="51"/>
  <c r="H3" i="60"/>
  <c r="I8" i="54"/>
  <c r="J29" i="51"/>
  <c r="H2" i="60"/>
  <c r="I83" i="51"/>
  <c r="I6" i="60"/>
  <c r="J87" i="51"/>
  <c r="J27" i="51"/>
  <c r="I6" i="54"/>
  <c r="K7" i="64"/>
  <c r="I5" i="57"/>
  <c r="I53" i="51"/>
  <c r="I2" i="57" s="1"/>
  <c r="I59" i="51"/>
  <c r="I8" i="57" s="1"/>
  <c r="I4" i="60"/>
  <c r="J85" i="51"/>
  <c r="K11" i="64" l="1"/>
  <c r="J86" i="51"/>
  <c r="I5" i="60"/>
  <c r="I8" i="60"/>
  <c r="J89" i="51"/>
  <c r="I7" i="60"/>
  <c r="J88" i="51"/>
  <c r="J84" i="51"/>
  <c r="I3" i="60"/>
  <c r="L7" i="64"/>
  <c r="J5" i="57"/>
  <c r="J59" i="51"/>
  <c r="J8" i="57" s="1"/>
  <c r="J53" i="51"/>
  <c r="J2" i="57" s="1"/>
  <c r="J6" i="54"/>
  <c r="K27" i="51"/>
  <c r="J6" i="60"/>
  <c r="K87" i="51"/>
  <c r="I2" i="60"/>
  <c r="J83" i="51"/>
  <c r="J4" i="60"/>
  <c r="K85" i="51"/>
  <c r="K29" i="51"/>
  <c r="J8" i="54"/>
  <c r="K86" i="51" l="1"/>
  <c r="L11" i="64"/>
  <c r="J5" i="60"/>
  <c r="K89" i="51"/>
  <c r="J8" i="60"/>
  <c r="K88" i="51"/>
  <c r="J7" i="60"/>
  <c r="K84" i="51"/>
  <c r="J3" i="60"/>
  <c r="K8" i="54"/>
  <c r="L29" i="51"/>
  <c r="J2" i="60"/>
  <c r="K83" i="51"/>
  <c r="K6" i="54"/>
  <c r="L27" i="51"/>
  <c r="K4" i="60"/>
  <c r="L85" i="51"/>
  <c r="K6" i="60"/>
  <c r="L87" i="51"/>
  <c r="M7" i="64"/>
  <c r="K59" i="51"/>
  <c r="K8" i="57" s="1"/>
  <c r="K5" i="57"/>
  <c r="K53" i="51"/>
  <c r="K2" i="57" s="1"/>
  <c r="L86" i="51" l="1"/>
  <c r="K5" i="60"/>
  <c r="M11" i="64"/>
  <c r="K8" i="60"/>
  <c r="L89" i="51"/>
  <c r="L88" i="51"/>
  <c r="K7" i="60"/>
  <c r="L84" i="51"/>
  <c r="K3" i="60"/>
  <c r="L6" i="60"/>
  <c r="M87" i="51"/>
  <c r="L6" i="54"/>
  <c r="M27" i="51"/>
  <c r="K2" i="60"/>
  <c r="L83" i="51"/>
  <c r="L8" i="54"/>
  <c r="M29" i="51"/>
  <c r="N7" i="64"/>
  <c r="L59" i="51"/>
  <c r="L8" i="57" s="1"/>
  <c r="L5" i="57"/>
  <c r="L53" i="51"/>
  <c r="L2" i="57" s="1"/>
  <c r="L4" i="60"/>
  <c r="M85" i="51"/>
  <c r="N11" i="64" l="1"/>
  <c r="M86" i="51"/>
  <c r="L5" i="60"/>
  <c r="M89" i="51"/>
  <c r="L8" i="60"/>
  <c r="M88" i="51"/>
  <c r="L7" i="60"/>
  <c r="L3" i="60"/>
  <c r="M84" i="51"/>
  <c r="M5" i="57"/>
  <c r="O7" i="64"/>
  <c r="M53" i="51"/>
  <c r="M2" i="57" s="1"/>
  <c r="M59" i="51"/>
  <c r="M8" i="57" s="1"/>
  <c r="M8" i="54"/>
  <c r="N29" i="51"/>
  <c r="L2" i="60"/>
  <c r="M83" i="51"/>
  <c r="M6" i="54"/>
  <c r="N27" i="51"/>
  <c r="M4" i="60"/>
  <c r="N85" i="51"/>
  <c r="M6" i="60"/>
  <c r="N87" i="51"/>
  <c r="N86" i="51" l="1"/>
  <c r="M5" i="60"/>
  <c r="O11" i="64"/>
  <c r="N89" i="51"/>
  <c r="M8" i="60"/>
  <c r="N88" i="51"/>
  <c r="M7" i="60"/>
  <c r="N84" i="51"/>
  <c r="M3" i="60"/>
  <c r="N6" i="60"/>
  <c r="O87" i="51"/>
  <c r="N4" i="60"/>
  <c r="O85" i="51"/>
  <c r="M2" i="60"/>
  <c r="N83" i="51"/>
  <c r="N5" i="57"/>
  <c r="P7" i="64"/>
  <c r="N53" i="51"/>
  <c r="N2" i="57" s="1"/>
  <c r="N59" i="51"/>
  <c r="N8" i="57" s="1"/>
  <c r="N6" i="54"/>
  <c r="O27" i="51"/>
  <c r="N8" i="54"/>
  <c r="O29" i="51"/>
  <c r="O86" i="51" l="1"/>
  <c r="P11" i="64"/>
  <c r="N5" i="60"/>
  <c r="O89" i="51"/>
  <c r="N8" i="60"/>
  <c r="O88" i="51"/>
  <c r="N7" i="60"/>
  <c r="N3" i="60"/>
  <c r="O84" i="51"/>
  <c r="O6" i="54"/>
  <c r="P27" i="51"/>
  <c r="O4" i="60"/>
  <c r="P85" i="51"/>
  <c r="O6" i="60"/>
  <c r="P87" i="51"/>
  <c r="O5" i="57"/>
  <c r="Q7" i="64"/>
  <c r="O53" i="51"/>
  <c r="O2" i="57" s="1"/>
  <c r="O59" i="51"/>
  <c r="O8" i="57" s="1"/>
  <c r="N2" i="60"/>
  <c r="O83" i="51"/>
  <c r="O8" i="54"/>
  <c r="P29" i="51"/>
  <c r="P86" i="51" l="1"/>
  <c r="O5" i="60"/>
  <c r="Q11" i="64"/>
  <c r="P89" i="51"/>
  <c r="O8" i="60"/>
  <c r="P88" i="51"/>
  <c r="O7" i="60"/>
  <c r="P84" i="51"/>
  <c r="O3" i="60"/>
  <c r="O2" i="60"/>
  <c r="P83" i="51"/>
  <c r="Q29" i="51"/>
  <c r="P8" i="54"/>
  <c r="P6" i="60"/>
  <c r="Q87" i="51"/>
  <c r="P6" i="54"/>
  <c r="Q27" i="51"/>
  <c r="R7" i="64"/>
  <c r="P5" i="57"/>
  <c r="P53" i="51"/>
  <c r="P2" i="57" s="1"/>
  <c r="P59" i="51"/>
  <c r="P8" i="57" s="1"/>
  <c r="P4" i="60"/>
  <c r="Q85" i="51"/>
  <c r="Q86" i="51" l="1"/>
  <c r="R11" i="64"/>
  <c r="P5" i="60"/>
  <c r="Q89" i="51"/>
  <c r="P8" i="60"/>
  <c r="Q88" i="51"/>
  <c r="P7" i="60"/>
  <c r="Q84" i="51"/>
  <c r="P3" i="60"/>
  <c r="Q4" i="60"/>
  <c r="R85" i="51"/>
  <c r="S7" i="64"/>
  <c r="Q5" i="57"/>
  <c r="Q53" i="51"/>
  <c r="Q2" i="57" s="1"/>
  <c r="Q59" i="51"/>
  <c r="Q8" i="57" s="1"/>
  <c r="Q6" i="54"/>
  <c r="R27" i="51"/>
  <c r="P2" i="60"/>
  <c r="Q83" i="51"/>
  <c r="Q6" i="60"/>
  <c r="R87" i="51"/>
  <c r="Q8" i="54"/>
  <c r="R29" i="51"/>
  <c r="S11" i="64" l="1"/>
  <c r="R86" i="51"/>
  <c r="Q5" i="60"/>
  <c r="R89" i="51"/>
  <c r="Q8" i="60"/>
  <c r="R88" i="51"/>
  <c r="Q7" i="60"/>
  <c r="R84" i="51"/>
  <c r="Q3" i="60"/>
  <c r="Q2" i="60"/>
  <c r="R83" i="51"/>
  <c r="R6" i="54"/>
  <c r="S27" i="51"/>
  <c r="T7" i="64"/>
  <c r="R5" i="57"/>
  <c r="R59" i="51"/>
  <c r="R8" i="57" s="1"/>
  <c r="R53" i="51"/>
  <c r="R2" i="57" s="1"/>
  <c r="R8" i="54"/>
  <c r="S29" i="51"/>
  <c r="S87" i="51"/>
  <c r="R6" i="60"/>
  <c r="R4" i="60"/>
  <c r="S85" i="51"/>
  <c r="T11" i="64" l="1"/>
  <c r="S86" i="51"/>
  <c r="R5" i="60"/>
  <c r="R8" i="60"/>
  <c r="S89" i="51"/>
  <c r="R7" i="60"/>
  <c r="S88" i="51"/>
  <c r="S84" i="51"/>
  <c r="R3" i="60"/>
  <c r="U7" i="64"/>
  <c r="S5" i="57"/>
  <c r="S53" i="51"/>
  <c r="S2" i="57" s="1"/>
  <c r="S59" i="51"/>
  <c r="S8" i="57" s="1"/>
  <c r="R2" i="60"/>
  <c r="S83" i="51"/>
  <c r="S4" i="60"/>
  <c r="T85" i="51"/>
  <c r="S6" i="60"/>
  <c r="T87" i="51"/>
  <c r="S8" i="54"/>
  <c r="T29" i="51"/>
  <c r="S6" i="54"/>
  <c r="T27" i="51"/>
  <c r="T86" i="51" l="1"/>
  <c r="S5" i="60"/>
  <c r="U11" i="64"/>
  <c r="T89" i="51"/>
  <c r="S8" i="60"/>
  <c r="T88" i="51"/>
  <c r="S7" i="60"/>
  <c r="T84" i="51"/>
  <c r="S3" i="60"/>
  <c r="T8" i="54"/>
  <c r="U29" i="51"/>
  <c r="T6" i="60"/>
  <c r="U87" i="51"/>
  <c r="T6" i="54"/>
  <c r="U27" i="51"/>
  <c r="T4" i="60"/>
  <c r="U85" i="51"/>
  <c r="S2" i="60"/>
  <c r="T83" i="51"/>
  <c r="T5" i="57"/>
  <c r="V7" i="64"/>
  <c r="T53" i="51"/>
  <c r="T2" i="57" s="1"/>
  <c r="T59" i="51"/>
  <c r="T8" i="57" s="1"/>
  <c r="U86" i="51" l="1"/>
  <c r="T5" i="60"/>
  <c r="V11" i="64"/>
  <c r="U89" i="51"/>
  <c r="T8" i="60"/>
  <c r="T7" i="60"/>
  <c r="U88" i="51"/>
  <c r="U84" i="51"/>
  <c r="T3" i="60"/>
  <c r="W7" i="64"/>
  <c r="U5" i="57"/>
  <c r="U59" i="51"/>
  <c r="U8" i="57" s="1"/>
  <c r="U53" i="51"/>
  <c r="U2" i="57" s="1"/>
  <c r="U8" i="54"/>
  <c r="V29" i="51"/>
  <c r="T2" i="60"/>
  <c r="U83" i="51"/>
  <c r="U4" i="60"/>
  <c r="V85" i="51"/>
  <c r="U6" i="54"/>
  <c r="V27" i="51"/>
  <c r="V87" i="51"/>
  <c r="U6" i="60"/>
  <c r="V86" i="51" l="1"/>
  <c r="U5" i="60"/>
  <c r="W11" i="64"/>
  <c r="V89" i="51"/>
  <c r="U8" i="60"/>
  <c r="V88" i="51"/>
  <c r="U7" i="60"/>
  <c r="V84" i="51"/>
  <c r="U3" i="60"/>
  <c r="V6" i="60"/>
  <c r="W87" i="51"/>
  <c r="V6" i="54"/>
  <c r="W27" i="51"/>
  <c r="V8" i="54"/>
  <c r="W29" i="51"/>
  <c r="U2" i="60"/>
  <c r="V83" i="51"/>
  <c r="V4" i="60"/>
  <c r="W85" i="51"/>
  <c r="X7" i="64"/>
  <c r="V5" i="57"/>
  <c r="V53" i="51"/>
  <c r="V2" i="57" s="1"/>
  <c r="V59" i="51"/>
  <c r="V8" i="57" s="1"/>
  <c r="W86" i="51" l="1"/>
  <c r="V5" i="60"/>
  <c r="X11" i="64"/>
  <c r="W89" i="51"/>
  <c r="V8" i="60"/>
  <c r="W88" i="51"/>
  <c r="V7" i="60"/>
  <c r="W84" i="51"/>
  <c r="V3" i="60"/>
  <c r="Y7" i="64"/>
  <c r="W5" i="57"/>
  <c r="W59" i="51"/>
  <c r="W8" i="57" s="1"/>
  <c r="W53" i="51"/>
  <c r="W2" i="57" s="1"/>
  <c r="W4" i="60"/>
  <c r="X85" i="51"/>
  <c r="V2" i="60"/>
  <c r="W83" i="51"/>
  <c r="W8" i="54"/>
  <c r="X29" i="51"/>
  <c r="W6" i="54"/>
  <c r="X27" i="51"/>
  <c r="W6" i="60"/>
  <c r="X87" i="51"/>
  <c r="X86" i="51" l="1"/>
  <c r="Y11" i="64"/>
  <c r="W5" i="60"/>
  <c r="X89" i="51"/>
  <c r="W8" i="60"/>
  <c r="X88" i="51"/>
  <c r="W7" i="60"/>
  <c r="X84" i="51"/>
  <c r="W3" i="60"/>
  <c r="X5" i="57"/>
  <c r="Z7" i="64"/>
  <c r="X59" i="51"/>
  <c r="X8" i="57" s="1"/>
  <c r="X53" i="51"/>
  <c r="X2" i="57" s="1"/>
  <c r="X6" i="54"/>
  <c r="Y27" i="51"/>
  <c r="X8" i="54"/>
  <c r="Y29" i="51"/>
  <c r="W2" i="60"/>
  <c r="X83" i="51"/>
  <c r="X4" i="60"/>
  <c r="Y85" i="51"/>
  <c r="X6" i="60"/>
  <c r="Y87" i="51"/>
  <c r="Y86" i="51" l="1"/>
  <c r="Z11" i="64"/>
  <c r="X5" i="60"/>
  <c r="Y89" i="51"/>
  <c r="X8" i="60"/>
  <c r="Y88" i="51"/>
  <c r="X7" i="60"/>
  <c r="Y84" i="51"/>
  <c r="X3" i="60"/>
  <c r="X2" i="60"/>
  <c r="Y83" i="51"/>
  <c r="Y8" i="54"/>
  <c r="Z29" i="51"/>
  <c r="Y4" i="60"/>
  <c r="Z85" i="51"/>
  <c r="Y6" i="54"/>
  <c r="Z27" i="51"/>
  <c r="AA7" i="64"/>
  <c r="Y5" i="57"/>
  <c r="Y59" i="51"/>
  <c r="Y8" i="57" s="1"/>
  <c r="Y53" i="51"/>
  <c r="Y2" i="57" s="1"/>
  <c r="Y6" i="60"/>
  <c r="Z87" i="51"/>
  <c r="Z86" i="51" l="1"/>
  <c r="AA11" i="64"/>
  <c r="Y5" i="60"/>
  <c r="Z89" i="51"/>
  <c r="Y8" i="60"/>
  <c r="Z88" i="51"/>
  <c r="Y7" i="60"/>
  <c r="Z84" i="51"/>
  <c r="Y3" i="60"/>
  <c r="AB7" i="64"/>
  <c r="Z5" i="57"/>
  <c r="Z59" i="51"/>
  <c r="Z8" i="57" s="1"/>
  <c r="Z53" i="51"/>
  <c r="Z2" i="57" s="1"/>
  <c r="Z6" i="54"/>
  <c r="AA27" i="51"/>
  <c r="Z8" i="54"/>
  <c r="AA29" i="51"/>
  <c r="Z4" i="60"/>
  <c r="AA85" i="51"/>
  <c r="Y2" i="60"/>
  <c r="Z83" i="51"/>
  <c r="Z6" i="60"/>
  <c r="AA87" i="51"/>
  <c r="AB11" i="64" l="1"/>
  <c r="AA86" i="51"/>
  <c r="Z5" i="60"/>
  <c r="AA89" i="51"/>
  <c r="Z8" i="60"/>
  <c r="AA88" i="51"/>
  <c r="Z7" i="60"/>
  <c r="AA84" i="51"/>
  <c r="Z3" i="60"/>
  <c r="AA4" i="60"/>
  <c r="AB85" i="51"/>
  <c r="AA8" i="54"/>
  <c r="AB29" i="51"/>
  <c r="Z2" i="60"/>
  <c r="AA83" i="51"/>
  <c r="AA6" i="54"/>
  <c r="AB27" i="51"/>
  <c r="AA5" i="57"/>
  <c r="AC7" i="64"/>
  <c r="AA59" i="51"/>
  <c r="AA8" i="57" s="1"/>
  <c r="AA53" i="51"/>
  <c r="AA2" i="57" s="1"/>
  <c r="AA6" i="60"/>
  <c r="AB87" i="51"/>
  <c r="AB86" i="51" l="1"/>
  <c r="AC11" i="64"/>
  <c r="AA5" i="60"/>
  <c r="AB89" i="51"/>
  <c r="AA8" i="60"/>
  <c r="AB88" i="51"/>
  <c r="AA7" i="60"/>
  <c r="AB84" i="51"/>
  <c r="AA3" i="60"/>
  <c r="AD7" i="64"/>
  <c r="AB59" i="51"/>
  <c r="AB8" i="57" s="1"/>
  <c r="AB5" i="57"/>
  <c r="AB53" i="51"/>
  <c r="AB2" i="57" s="1"/>
  <c r="AA2" i="60"/>
  <c r="AB83" i="51"/>
  <c r="AB8" i="54"/>
  <c r="AC29" i="51"/>
  <c r="AC8" i="54" s="1"/>
  <c r="AB6" i="54"/>
  <c r="AC27" i="51"/>
  <c r="AC6" i="54" s="1"/>
  <c r="AB4" i="60"/>
  <c r="AC85" i="51"/>
  <c r="AC4" i="60" s="1"/>
  <c r="AB6" i="60"/>
  <c r="AC87" i="51"/>
  <c r="AC6" i="60" s="1"/>
  <c r="AD11" i="64" l="1"/>
  <c r="AC86" i="51"/>
  <c r="AB5" i="60"/>
  <c r="AC89" i="51"/>
  <c r="AC8" i="60" s="1"/>
  <c r="AB8" i="60"/>
  <c r="AC88" i="51"/>
  <c r="AC7" i="60" s="1"/>
  <c r="AB7" i="60"/>
  <c r="AC84" i="51"/>
  <c r="AC3" i="60" s="1"/>
  <c r="AB3" i="60"/>
  <c r="AB2" i="60"/>
  <c r="AC83" i="51"/>
  <c r="AC2" i="60" s="1"/>
  <c r="AE7" i="64"/>
  <c r="AC5" i="57"/>
  <c r="AC59" i="51"/>
  <c r="AC8" i="57" s="1"/>
  <c r="AC53" i="51"/>
  <c r="AC2" i="57" s="1"/>
  <c r="AC5" i="60" l="1"/>
  <c r="AE11" i="64"/>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<sst xmlns="http://schemas.openxmlformats.org/spreadsheetml/2006/main" count="127999" uniqueCount="10872">
  <si>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</si>
  <si>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</si>
  <si>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</si>
  <si>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</si>
  <si>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</si>
  <si>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</si>
  <si>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</si>
  <si>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</si>
  <si>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</si>
  <si>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</si>
  <si>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</si>
  <si>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</si>
  <si>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</si>
  <si>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</si>
  <si>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</si>
  <si>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</si>
  <si>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</si>
  <si>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</si>
  <si>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</si>
  <si>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</si>
  <si>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</si>
  <si>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</si>
  <si>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</si>
  <si>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</si>
  <si>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</si>
  <si>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</si>
  <si>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</si>
  <si>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</si>
  <si>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</si>
  <si>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</si>
  <si>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</si>
  <si>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</si>
  <si>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</si>
  <si>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</si>
  <si>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</si>
  <si>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</si>
  <si>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</si>
  <si>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</si>
  <si>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</si>
  <si>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</si>
  <si>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</si>
  <si>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</si>
  <si>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</si>
  <si>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</si>
  <si>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</si>
  <si>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</si>
  <si>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</si>
  <si>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</si>
  <si>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</si>
  <si>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</si>
  <si>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</si>
  <si>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</si>
  <si>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</si>
  <si>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</si>
  <si>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</si>
  <si>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</si>
  <si>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</si>
  <si>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</si>
  <si>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</si>
  <si>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</si>
  <si>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</si>
  <si>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</si>
  <si>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</si>
  <si>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</si>
  <si>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</si>
  <si>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</si>
  <si>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</si>
  <si>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</si>
  <si>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</si>
  <si>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</si>
  <si>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</si>
  <si>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</si>
  <si>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</si>
  <si>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</si>
  <si>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</si>
  <si>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</si>
  <si>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</si>
  <si>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</si>
  <si>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</si>
  <si>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</si>
  <si>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</si>
  <si>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</si>
  <si>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</si>
  <si>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</si>
  <si>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</si>
  <si>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</si>
  <si>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</si>
  <si>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</si>
  <si>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</si>
  <si>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</si>
  <si>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</si>
  <si>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</si>
  <si>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</si>
  <si>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</si>
  <si>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</si>
  <si>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</si>
  <si>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</si>
  <si>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</si>
  <si>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</si>
  <si>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</si>
  <si>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</si>
  <si>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</si>
  <si>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</si>
  <si>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</si>
  <si>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</si>
  <si>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</si>
  <si>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</si>
  <si>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</si>
  <si>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</si>
  <si>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</si>
  <si>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</si>
  <si>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</si>
  <si>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</si>
  <si>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</si>
  <si>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</si>
  <si>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</si>
  <si>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</si>
  <si>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</si>
  <si>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</si>
  <si>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</si>
  <si>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</si>
  <si>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</si>
  <si>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</si>
  <si>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</si>
  <si>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</si>
  <si>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</si>
  <si>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</si>
  <si>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</si>
  <si>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</si>
  <si>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</si>
  <si>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</si>
  <si>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</si>
  <si>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</si>
  <si>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</si>
  <si>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</si>
  <si>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</si>
  <si>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</si>
  <si>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</si>
  <si>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</si>
  <si>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</si>
  <si>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</si>
  <si>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</si>
  <si>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</si>
  <si>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</si>
  <si>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</si>
  <si>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</si>
  <si>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</si>
  <si>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</si>
  <si>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</si>
  <si>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</si>
  <si>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</si>
  <si>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</si>
  <si>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</si>
  <si>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</si>
  <si>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</si>
  <si>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</si>
  <si>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</si>
  <si>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</si>
  <si>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</si>
  <si>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</si>
  <si>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</si>
  <si>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</si>
  <si>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</si>
  <si>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</si>
  <si>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</si>
  <si>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</si>
  <si>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</si>
  <si>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</si>
  <si>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</si>
  <si>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</si>
  <si>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</si>
  <si>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</si>
  <si>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</si>
  <si>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</si>
  <si>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</si>
  <si>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</si>
  <si>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</si>
  <si>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</si>
  <si>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</si>
  <si>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</si>
  <si>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</si>
  <si>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</si>
  <si>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</si>
  <si>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</si>
  <si>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</si>
  <si>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</si>
  <si>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</si>
  <si>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</si>
  <si>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</si>
  <si>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</si>
  <si>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</si>
  <si>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</si>
  <si>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</si>
  <si>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</si>
  <si>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</si>
  <si>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</si>
  <si>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</si>
  <si>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</si>
  <si>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</si>
  <si>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</si>
  <si>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</si>
  <si>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</si>
  <si>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</si>
  <si>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</si>
  <si>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</si>
  <si>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</si>
  <si>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</si>
  <si>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</si>
  <si>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</si>
  <si>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</si>
  <si>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</si>
  <si>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</si>
  <si>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</si>
  <si>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</si>
  <si>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</si>
  <si>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</si>
  <si>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</si>
  <si>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</si>
  <si>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</si>
  <si>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</si>
  <si>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</si>
  <si>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</si>
  <si>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</si>
  <si>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</si>
  <si>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</si>
  <si>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</si>
  <si>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</si>
  <si>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</si>
  <si>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</si>
  <si>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</si>
  <si>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</si>
  <si>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</si>
  <si>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</si>
  <si>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</si>
  <si>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</si>
  <si>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</si>
  <si>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</si>
  <si>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</si>
  <si>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</si>
  <si>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</si>
  <si>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</si>
  <si>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</si>
  <si>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</si>
  <si>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</si>
  <si>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</si>
  <si>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</si>
  <si>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</si>
  <si>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</si>
  <si>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</si>
  <si>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</si>
  <si>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</si>
  <si>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</si>
  <si>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</si>
  <si>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</si>
  <si>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</si>
  <si>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</si>
  <si>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</si>
  <si>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</si>
  <si>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</si>
  <si>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</si>
  <si>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</si>
  <si>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</si>
  <si>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</si>
  <si>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</si>
  <si>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</si>
  <si>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</si>
  <si>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</si>
  <si>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</si>
  <si>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</si>
  <si>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</si>
  <si>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</si>
  <si>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</si>
  <si>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</si>
  <si>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</si>
  <si>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</si>
  <si>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</si>
  <si>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</si>
  <si>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</si>
  <si>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</si>
  <si>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</si>
  <si>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</si>
  <si>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</si>
  <si>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</si>
  <si>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</si>
  <si>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</si>
  <si>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</si>
  <si>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</si>
  <si>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</si>
  <si>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</si>
  <si>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</si>
  <si>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</si>
  <si>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</si>
  <si>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</si>
  <si>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</si>
  <si>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</si>
  <si>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</si>
  <si>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</si>
  <si>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</si>
  <si>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</si>
  <si>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</si>
  <si>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</si>
  <si>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</si>
  <si>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</si>
  <si>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</si>
  <si>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</si>
  <si>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</si>
  <si>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</si>
  <si>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</si>
  <si>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</si>
  <si>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</si>
  <si>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</si>
  <si>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</si>
  <si>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</si>
  <si>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</si>
  <si>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</si>
  <si>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</si>
  <si>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</si>
  <si>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</si>
  <si>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</si>
  <si>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</si>
  <si>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</si>
  <si>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</si>
  <si>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</si>
  <si>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</si>
  <si>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</si>
  <si>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</si>
  <si>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</si>
  <si>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</si>
  <si>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</si>
  <si>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</si>
  <si>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</si>
  <si>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</si>
  <si>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</si>
  <si>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</si>
  <si>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</si>
  <si>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</si>
  <si>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</si>
  <si>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</si>
  <si>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</si>
  <si>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</si>
  <si>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</si>
  <si>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</si>
  <si>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</si>
  <si>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</si>
  <si>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</si>
  <si>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</si>
  <si>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</si>
  <si>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</si>
  <si>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</si>
  <si>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</si>
  <si>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</si>
  <si>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</si>
  <si>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</si>
  <si>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</si>
  <si>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</si>
  <si>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</si>
  <si>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</si>
  <si>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</si>
  <si>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</si>
  <si>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</si>
  <si>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</si>
  <si>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</si>
  <si>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</si>
  <si>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</si>
  <si>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</si>
  <si>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</si>
  <si>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</si>
  <si>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</si>
  <si>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</si>
  <si>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</si>
  <si>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</si>
  <si>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</si>
  <si>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</si>
  <si>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</si>
  <si>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</si>
  <si>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</si>
  <si>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</si>
  <si>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</si>
  <si>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</si>
  <si>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</si>
  <si>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</si>
  <si>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</si>
  <si>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</si>
  <si>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</si>
  <si>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</si>
  <si>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</si>
  <si>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</si>
  <si>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</si>
  <si>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</si>
  <si>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</si>
  <si>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</si>
  <si>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</si>
  <si>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</si>
  <si>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</si>
  <si>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</si>
  <si>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</si>
  <si>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</si>
  <si>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</si>
  <si>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</si>
  <si>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</si>
  <si>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</si>
  <si>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</si>
  <si>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</si>
  <si>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</si>
  <si>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</si>
  <si>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</si>
  <si>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</si>
  <si>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</si>
  <si>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</si>
  <si>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</si>
  <si>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</si>
  <si>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</si>
  <si>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</si>
  <si>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</si>
  <si>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</si>
  <si>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</si>
  <si>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</si>
  <si>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</si>
  <si>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</si>
  <si>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</si>
  <si>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</si>
  <si>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</si>
  <si>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</si>
  <si>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</si>
  <si>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</si>
  <si>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</si>
  <si>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</si>
  <si>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</si>
  <si>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</si>
  <si>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</si>
  <si>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</si>
  <si>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</si>
  <si>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</si>
  <si>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</si>
  <si>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</si>
  <si>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</si>
  <si>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</si>
  <si>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</si>
  <si>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</si>
  <si>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</si>
  <si>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</si>
  <si>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</si>
  <si>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</si>
  <si>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</si>
  <si>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</si>
  <si>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</si>
  <si>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</si>
  <si>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</si>
  <si>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</si>
  <si>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</si>
  <si>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</si>
  <si>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</si>
  <si>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</si>
  <si>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</si>
  <si>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</si>
  <si>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</si>
  <si>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</si>
  <si>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</si>
  <si>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</si>
  <si>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</si>
  <si>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</si>
  <si>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</si>
  <si>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</si>
  <si>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</si>
  <si>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</si>
  <si>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</si>
  <si>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</si>
  <si>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</si>
  <si>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</si>
  <si>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</si>
  <si>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</si>
  <si>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</si>
  <si>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</si>
  <si>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</si>
  <si>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</si>
  <si>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</si>
  <si>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</si>
  <si>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</si>
  <si>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</si>
  <si>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</si>
  <si>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</si>
  <si>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</si>
  <si>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</si>
  <si>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</si>
  <si>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</si>
  <si>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</si>
  <si>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</si>
  <si>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</si>
  <si>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</si>
  <si>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</si>
  <si>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</si>
  <si>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</si>
  <si>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</si>
  <si>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</si>
  <si>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</si>
  <si>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</si>
  <si>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</si>
  <si>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</si>
  <si>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</si>
  <si>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</si>
  <si>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</si>
  <si>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</si>
  <si>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</si>
  <si>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</si>
  <si>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</si>
  <si>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</si>
  <si>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</si>
  <si>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</si>
  <si>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</si>
  <si>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</si>
  <si>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</si>
  <si>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</si>
  <si>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</si>
  <si>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</si>
  <si>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</si>
  <si>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</si>
  <si>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</si>
  <si>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</si>
  <si>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</si>
  <si>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</si>
  <si>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</si>
  <si>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</si>
  <si>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</si>
  <si>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</si>
  <si>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</si>
  <si>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</si>
  <si>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</si>
  <si>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</si>
  <si>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</si>
  <si>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</si>
  <si>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</si>
  <si>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</si>
  <si>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</si>
  <si>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</si>
  <si>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</si>
  <si>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</si>
  <si>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</si>
  <si>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</si>
  <si>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</si>
  <si>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</si>
  <si>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</si>
  <si>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</si>
  <si>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</si>
  <si>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</si>
  <si>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</si>
  <si>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</si>
  <si>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</si>
  <si>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</si>
  <si>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</si>
  <si>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</si>
  <si>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</si>
  <si>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</si>
  <si>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</si>
  <si>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</si>
  <si>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</si>
  <si>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</si>
  <si>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</si>
  <si>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</si>
  <si>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</si>
  <si>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</si>
  <si>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</si>
  <si>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</si>
  <si>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</si>
  <si>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</si>
  <si>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</si>
  <si>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</si>
  <si>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</si>
  <si>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</si>
  <si>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</si>
  <si>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</si>
  <si>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</si>
  <si>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</si>
  <si>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</si>
  <si>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</si>
  <si>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</si>
  <si>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</si>
  <si>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</si>
  <si>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</si>
  <si>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</si>
  <si>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</si>
  <si>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</si>
  <si>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</si>
  <si>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</si>
  <si>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</si>
  <si>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</si>
  <si>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</si>
  <si>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</si>
  <si>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</si>
  <si>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</si>
  <si>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</si>
  <si>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</si>
  <si>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</si>
  <si>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</si>
  <si>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</si>
  <si>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</si>
  <si>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</si>
  <si>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</si>
  <si>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</si>
  <si>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</si>
  <si>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</si>
  <si>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</si>
  <si>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</si>
  <si>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</si>
  <si>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</si>
  <si>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</si>
  <si>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</si>
  <si>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</si>
  <si>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</si>
  <si>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</si>
  <si>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</si>
  <si>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</si>
  <si>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</si>
  <si>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</si>
  <si>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</si>
  <si>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</si>
  <si>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</si>
  <si>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</si>
  <si>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</si>
  <si>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</si>
  <si>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</si>
  <si>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</si>
  <si>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</si>
  <si>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</si>
  <si>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</si>
  <si>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</si>
  <si>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</si>
  <si>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</si>
  <si>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</si>
  <si>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</si>
  <si>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</si>
  <si>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</si>
  <si>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</si>
  <si>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</si>
  <si>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</si>
  <si>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</si>
  <si>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</si>
  <si>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</si>
  <si>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</si>
  <si>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</si>
  <si>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</si>
  <si>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</si>
  <si>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</si>
  <si>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</si>
  <si>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</si>
  <si>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</si>
  <si>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</si>
  <si>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</si>
  <si>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</si>
  <si>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</si>
  <si>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</si>
  <si>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</si>
  <si>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</si>
  <si>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</si>
  <si>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</si>
  <si>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</si>
  <si>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</si>
  <si>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</si>
  <si>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</si>
  <si>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</si>
  <si>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</si>
  <si>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</si>
  <si>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</si>
  <si>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</si>
  <si>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</si>
  <si>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</si>
  <si>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</si>
  <si>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</si>
  <si>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</si>
  <si>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</si>
  <si>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</si>
  <si>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</si>
  <si>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</si>
  <si>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</si>
  <si>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</si>
  <si>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</si>
  <si>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</si>
  <si>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</si>
  <si>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</si>
  <si>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</si>
  <si>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</si>
  <si>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</si>
  <si>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</si>
  <si>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</si>
  <si>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</si>
  <si>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</si>
  <si>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</si>
  <si>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</si>
  <si>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</si>
  <si>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</si>
  <si>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</si>
  <si>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</si>
  <si>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</si>
  <si>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</si>
  <si>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</si>
  <si>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</si>
  <si>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</si>
  <si>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</si>
  <si>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</si>
  <si>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</si>
  <si>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</si>
  <si>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</si>
  <si>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</si>
  <si>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</si>
  <si>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</si>
  <si>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</si>
  <si>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</si>
  <si>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</si>
  <si>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</si>
  <si>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</si>
  <si>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</si>
  <si>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</si>
  <si>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</si>
  <si>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</si>
  <si>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</si>
  <si>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</si>
  <si>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</si>
  <si>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</si>
  <si>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</si>
  <si>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</si>
  <si>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</si>
  <si>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</si>
  <si>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</si>
  <si>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</si>
  <si>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</si>
  <si>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</si>
  <si>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</si>
  <si>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</si>
  <si>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</si>
  <si>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</si>
  <si>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</si>
  <si>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</si>
  <si>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</si>
  <si>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</si>
  <si>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</si>
  <si>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</si>
  <si>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</si>
  <si>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</si>
  <si>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</si>
  <si>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</si>
  <si>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</si>
  <si>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</si>
  <si>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</si>
  <si>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</si>
  <si>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</si>
  <si>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</si>
  <si>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</si>
  <si>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</si>
  <si>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</si>
  <si>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</si>
  <si>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</si>
  <si>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</si>
  <si>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</si>
  <si>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</si>
  <si>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</si>
  <si>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</si>
  <si>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</si>
  <si>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</si>
  <si>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</si>
  <si>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</si>
  <si>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</si>
  <si>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</si>
  <si>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</si>
  <si>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</si>
  <si>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</si>
  <si>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</si>
  <si>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</si>
  <si>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</si>
  <si>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</si>
  <si>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</si>
  <si>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</si>
  <si>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</si>
  <si>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</si>
  <si>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</si>
  <si>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</si>
  <si>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</si>
  <si>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</si>
  <si>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</si>
  <si>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</si>
  <si>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</si>
  <si>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</si>
  <si>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</si>
  <si>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</si>
  <si>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</si>
  <si>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</si>
  <si>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</si>
  <si>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</si>
  <si>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</si>
  <si>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</si>
  <si>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</si>
  <si>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</si>
  <si>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</si>
  <si>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</si>
  <si>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</si>
  <si>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</si>
  <si>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</si>
  <si>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</si>
  <si>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</si>
  <si>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</si>
  <si>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</si>
  <si>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</si>
  <si>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</si>
  <si>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</si>
  <si>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</si>
  <si>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</si>
  <si>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</si>
  <si>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</si>
  <si>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</si>
  <si>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</si>
  <si>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</si>
  <si>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</si>
  <si>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</si>
  <si>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</si>
  <si>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</si>
  <si>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</si>
  <si>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</si>
  <si>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</si>
  <si>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</si>
  <si>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</si>
  <si>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</si>
  <si>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</si>
  <si>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</si>
  <si>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</si>
  <si>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</si>
  <si>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</si>
  <si>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</si>
  <si>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</si>
  <si>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</si>
  <si>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</si>
  <si>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</si>
  <si>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</si>
  <si>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</si>
  <si>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</si>
  <si>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</si>
  <si>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</si>
  <si>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</si>
  <si>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</si>
  <si>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</si>
  <si>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</si>
  <si>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</si>
  <si>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</si>
  <si>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</si>
  <si>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</si>
  <si>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</si>
  <si>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</si>
  <si>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</si>
  <si>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</si>
  <si>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</si>
  <si>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</si>
  <si>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</si>
  <si>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</si>
  <si>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</si>
  <si>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</si>
  <si>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</si>
  <si>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</si>
  <si>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</si>
  <si>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</si>
  <si>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</si>
  <si>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</si>
  <si>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</si>
  <si>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</si>
  <si>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</si>
  <si>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</si>
  <si>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</si>
  <si>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</si>
  <si>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</si>
  <si>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</si>
  <si>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</si>
  <si>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</si>
  <si>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</si>
  <si>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</si>
  <si>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</si>
  <si>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</si>
  <si>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</si>
  <si>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</si>
  <si>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</si>
  <si>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</si>
  <si>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</si>
  <si>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</si>
  <si>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</si>
  <si>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</si>
  <si>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</si>
  <si>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</si>
  <si>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</si>
  <si>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</si>
  <si>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</si>
  <si>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</si>
  <si>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</si>
  <si>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</si>
  <si>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</si>
  <si>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</si>
  <si>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</si>
  <si>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</si>
  <si>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</si>
  <si>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</si>
  <si>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</si>
  <si>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</si>
  <si>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</si>
  <si>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</si>
  <si>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</si>
  <si>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</si>
  <si>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</si>
  <si>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</si>
  <si>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</si>
  <si>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</si>
  <si>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</si>
  <si>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</si>
  <si>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</si>
  <si>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</si>
  <si>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</si>
  <si>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</si>
  <si>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</si>
  <si>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</si>
  <si>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</si>
  <si>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</si>
  <si>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</si>
  <si>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</si>
  <si>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</si>
  <si>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</si>
  <si>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</si>
  <si>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</si>
  <si>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</si>
  <si>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</si>
  <si>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</si>
  <si>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</si>
  <si>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</si>
  <si>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</si>
  <si>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</si>
  <si>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</si>
  <si>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</si>
  <si>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</si>
  <si>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</si>
  <si>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</si>
  <si>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</si>
  <si>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</si>
  <si>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</si>
  <si>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</si>
  <si>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</si>
  <si>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</si>
  <si>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</si>
  <si>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</si>
  <si>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</si>
  <si>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</si>
  <si>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</si>
  <si>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</si>
  <si>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</si>
  <si>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</si>
  <si>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</si>
  <si>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</si>
  <si>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</si>
  <si>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</si>
  <si>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</si>
  <si>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</si>
  <si>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</si>
  <si>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</si>
  <si>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</si>
  <si>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</si>
  <si>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</si>
  <si>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</si>
  <si>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</si>
  <si>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</si>
  <si>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</si>
  <si>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</si>
  <si>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</si>
  <si>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</si>
  <si>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</si>
  <si>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</si>
  <si>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</si>
  <si>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</si>
  <si>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</si>
  <si>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</si>
  <si>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</si>
  <si>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</si>
  <si>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</si>
  <si>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</si>
  <si>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</si>
  <si>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</si>
  <si>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</si>
  <si>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</si>
  <si>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</si>
  <si>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</si>
  <si>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</si>
  <si>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</si>
  <si>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</si>
  <si>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</si>
  <si>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</si>
  <si>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</si>
  <si>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</si>
  <si>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</si>
  <si>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</si>
  <si>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</si>
  <si>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</si>
  <si>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</si>
  <si>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</si>
  <si>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</si>
  <si>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</si>
  <si>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</si>
  <si>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</si>
  <si>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</si>
  <si>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</si>
  <si>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</si>
  <si>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</si>
  <si>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</si>
  <si>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</si>
  <si>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</si>
  <si>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</si>
  <si>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</si>
  <si>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</si>
  <si>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</si>
  <si>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</si>
  <si>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</si>
  <si>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</si>
  <si>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</si>
  <si>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</si>
  <si>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</si>
  <si>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</si>
  <si>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</si>
  <si>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</si>
  <si>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</si>
  <si>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</si>
  <si>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</si>
  <si>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</si>
  <si>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</si>
  <si>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</si>
  <si>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</si>
  <si>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</si>
  <si>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</si>
  <si>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</si>
  <si>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</si>
  <si>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</si>
  <si>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</si>
  <si>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</si>
  <si>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</si>
  <si>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</si>
  <si>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</si>
  <si>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</si>
  <si>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</si>
  <si>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</si>
  <si>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</si>
  <si>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</si>
  <si>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</si>
  <si>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</si>
  <si>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</si>
  <si>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</si>
  <si>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</si>
  <si>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</si>
  <si>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</si>
  <si>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</si>
  <si>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</si>
  <si>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</si>
  <si>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</si>
  <si>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</si>
  <si>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</si>
  <si>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</si>
  <si>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</si>
  <si>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</si>
  <si>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</si>
  <si>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</si>
  <si>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</si>
  <si>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</si>
  <si>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</si>
  <si>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</si>
  <si>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</si>
  <si>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</si>
  <si>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</si>
  <si>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</si>
  <si>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</si>
  <si>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</si>
  <si>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</si>
  <si>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</si>
  <si>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</si>
  <si>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</si>
  <si>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</si>
  <si>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</si>
  <si>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</si>
  <si>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</si>
  <si>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</si>
  <si>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</si>
  <si>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</si>
  <si>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</si>
  <si>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</si>
  <si>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</si>
  <si>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</si>
  <si>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</si>
  <si>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</si>
  <si>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</si>
  <si>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</si>
  <si>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</si>
  <si>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</si>
  <si>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</si>
  <si>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</si>
  <si>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</si>
  <si>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</si>
  <si>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</si>
  <si>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</si>
  <si>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</si>
  <si>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</si>
  <si>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</si>
  <si>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</si>
  <si>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</si>
  <si>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</si>
  <si>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</si>
  <si>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</si>
  <si>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</si>
  <si>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</si>
  <si>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</si>
  <si>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</si>
  <si>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</si>
  <si>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</si>
  <si>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</si>
  <si>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</si>
  <si>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</si>
  <si>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</si>
  <si>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</si>
  <si>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</si>
  <si>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</si>
  <si>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</si>
  <si>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</si>
  <si>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</si>
  <si>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</si>
  <si>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</si>
  <si>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</si>
  <si>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</si>
  <si>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</si>
  <si>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</si>
  <si>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</si>
  <si>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</si>
  <si>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</si>
  <si>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</si>
  <si>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</si>
  <si>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</si>
  <si>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</si>
  <si>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</si>
  <si>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</si>
  <si>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</si>
  <si>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</si>
  <si>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</si>
  <si>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</si>
  <si>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</si>
  <si>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</si>
  <si>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</si>
  <si>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</si>
  <si>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</si>
  <si>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</si>
  <si>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</si>
  <si>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</si>
  <si>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</si>
  <si>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</si>
  <si>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</si>
  <si>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</si>
  <si>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</si>
  <si>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</si>
  <si>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</si>
  <si>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</si>
  <si>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</si>
  <si>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</si>
  <si>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</si>
  <si>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</si>
  <si>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</si>
  <si>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</si>
  <si>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</si>
  <si>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</si>
  <si>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</si>
  <si>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</si>
  <si>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</si>
  <si>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</si>
  <si>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</si>
  <si>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</si>
  <si>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</si>
  <si>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</si>
  <si>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</si>
  <si>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</si>
  <si>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</si>
  <si>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</si>
  <si>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</si>
  <si>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</si>
  <si>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</si>
  <si>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</si>
  <si>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</si>
  <si>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</si>
  <si>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</si>
  <si>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</si>
  <si>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</si>
  <si>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</si>
  <si>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</si>
  <si>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</si>
  <si>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</si>
  <si>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</si>
  <si>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</si>
  <si>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</si>
  <si>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</si>
  <si>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</si>
  <si>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</si>
  <si>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</si>
  <si>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</si>
  <si>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</si>
  <si>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</si>
  <si>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</si>
  <si>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</si>
  <si>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</si>
  <si>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</si>
  <si>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</si>
  <si>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</si>
  <si>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</si>
  <si>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</si>
  <si>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</si>
  <si>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</si>
  <si>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</si>
  <si>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</si>
  <si>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</si>
  <si>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</si>
  <si>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</si>
  <si>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</si>
  <si>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</si>
  <si>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</si>
  <si>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</si>
  <si>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</si>
  <si>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</si>
  <si>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</si>
  <si>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</si>
  <si>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</si>
  <si>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</si>
  <si>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</si>
  <si>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</si>
  <si>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</si>
  <si>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</si>
  <si>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</si>
  <si>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</si>
  <si>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</si>
  <si>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</si>
  <si>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</si>
  <si>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</si>
  <si>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</si>
  <si>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</si>
  <si>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</si>
  <si>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</si>
  <si>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</si>
  <si>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</si>
  <si>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</si>
  <si>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</si>
  <si>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</si>
  <si>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</si>
  <si>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</si>
  <si>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</si>
  <si>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</si>
  <si>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</si>
  <si>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</si>
  <si>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</si>
  <si>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</si>
  <si>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</si>
  <si>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</si>
  <si>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</si>
  <si>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</si>
  <si>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</si>
  <si>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</si>
  <si>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</si>
  <si>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</si>
  <si>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</si>
  <si>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</si>
  <si>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</si>
  <si>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</si>
  <si>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</si>
  <si>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</si>
  <si>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</si>
  <si>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</si>
  <si>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</si>
  <si>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</si>
  <si>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</si>
  <si>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</si>
  <si>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</si>
  <si>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</si>
  <si>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</si>
  <si>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</si>
  <si>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</si>
  <si>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</si>
  <si>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</si>
  <si>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</si>
  <si>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</si>
  <si>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</si>
  <si>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</si>
  <si>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</si>
  <si>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</si>
  <si>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</si>
  <si>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</si>
  <si>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</si>
  <si>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</si>
  <si>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</si>
  <si>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</si>
  <si>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</si>
  <si>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</si>
  <si>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</si>
  <si>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</si>
  <si>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</si>
  <si>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</si>
  <si>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</si>
  <si>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</si>
  <si>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</si>
  <si>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</si>
  <si>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</si>
  <si>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</si>
  <si>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</si>
  <si>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</si>
  <si>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</si>
  <si>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</si>
  <si>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</si>
  <si>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</si>
  <si>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</si>
  <si>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</si>
  <si>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</si>
  <si>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</si>
  <si>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</si>
  <si>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</si>
  <si>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</si>
  <si>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</si>
  <si>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</si>
  <si>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</si>
  <si>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</si>
  <si>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</si>
  <si>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</si>
  <si>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</si>
  <si>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</si>
  <si>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</si>
  <si>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</si>
  <si>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</si>
  <si>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</si>
  <si>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</si>
  <si>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</si>
  <si>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</si>
  <si>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</si>
  <si>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</si>
  <si>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</si>
  <si>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</si>
  <si>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</si>
  <si>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</si>
  <si>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</si>
  <si>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</si>
  <si>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</si>
  <si>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</si>
  <si>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</si>
  <si>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</si>
  <si>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</si>
  <si>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</si>
  <si>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</si>
  <si>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</si>
  <si>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</si>
  <si>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</si>
  <si>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</si>
  <si>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</si>
  <si>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</si>
  <si>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</si>
  <si>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</si>
  <si>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</si>
  <si>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</si>
  <si>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</si>
  <si>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</si>
  <si>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</si>
  <si>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</si>
  <si>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</si>
  <si>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</si>
  <si>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</si>
  <si>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</si>
  <si>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</si>
  <si>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</si>
  <si>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</si>
  <si>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</si>
  <si>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</si>
  <si>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</si>
  <si>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</si>
  <si>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</si>
  <si>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</si>
  <si>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</si>
  <si>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</si>
  <si>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</si>
  <si>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</si>
  <si>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</si>
  <si>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</si>
  <si>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</si>
  <si>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</si>
  <si>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</si>
  <si>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</si>
  <si>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</si>
  <si>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</si>
  <si>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</si>
  <si>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</si>
  <si>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</si>
  <si>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</si>
  <si>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</si>
  <si>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</si>
  <si>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</si>
  <si>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</si>
  <si>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</si>
  <si>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</si>
  <si>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</si>
  <si>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</si>
  <si>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</si>
  <si>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</si>
  <si>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</si>
  <si>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</si>
  <si>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</si>
  <si>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</si>
  <si>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</si>
  <si>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</si>
  <si>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</si>
  <si>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</si>
  <si>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</si>
  <si>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</si>
  <si>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</si>
  <si>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</si>
  <si>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</si>
  <si>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</si>
  <si>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</si>
  <si>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</si>
  <si>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</si>
  <si>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</si>
  <si>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</si>
  <si>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</si>
  <si>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</si>
  <si>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</si>
  <si>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</si>
  <si>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</si>
  <si>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</si>
  <si>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</si>
  <si>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</si>
  <si>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</si>
  <si>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</si>
  <si>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</si>
  <si>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</si>
  <si>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</si>
  <si>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</si>
  <si>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</si>
  <si>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</si>
  <si>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</si>
  <si>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</si>
  <si>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</si>
  <si>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</si>
  <si>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</si>
  <si>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</si>
  <si>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</si>
  <si>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</si>
  <si>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</si>
  <si>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</si>
  <si>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</si>
  <si>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</si>
  <si>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</si>
  <si>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</si>
  <si>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</si>
  <si>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</si>
  <si>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</si>
  <si>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</si>
  <si>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</si>
  <si>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</si>
  <si>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</si>
  <si>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</si>
  <si>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</si>
  <si>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</si>
  <si>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</si>
  <si>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</si>
  <si>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</si>
  <si>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</si>
  <si>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</si>
  <si>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</si>
  <si>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</si>
  <si>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</si>
  <si>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</si>
  <si>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</si>
  <si>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</si>
  <si>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</si>
  <si>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</si>
  <si>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</si>
  <si>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</si>
  <si>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</si>
  <si>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</si>
  <si>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</si>
  <si>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</si>
  <si>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</si>
  <si>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</si>
  <si>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</si>
  <si>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</si>
  <si>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</si>
  <si>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</si>
  <si>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</si>
  <si>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</si>
  <si>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</si>
  <si>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</si>
  <si>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</si>
  <si>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</si>
  <si>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</si>
  <si>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</si>
  <si>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</si>
  <si>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</si>
  <si>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</si>
  <si>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</si>
  <si>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</si>
  <si>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</si>
  <si>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</si>
  <si>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</si>
  <si>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</si>
  <si>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</si>
  <si>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</si>
  <si>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</si>
  <si>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</si>
  <si>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</si>
  <si>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</si>
  <si>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</si>
  <si>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</si>
  <si>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</si>
  <si>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</si>
  <si>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</si>
  <si>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</si>
  <si>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</si>
  <si>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</si>
  <si>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</si>
  <si>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</si>
  <si>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</si>
  <si>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</si>
  <si>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</si>
  <si>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</si>
  <si>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</si>
  <si>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</si>
  <si>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</si>
  <si>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</si>
  <si>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</si>
  <si>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</si>
  <si>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</si>
  <si>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</si>
  <si>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</si>
  <si>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</si>
  <si>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</si>
  <si>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</si>
  <si>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</si>
  <si>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</si>
  <si>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</si>
  <si>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</si>
  <si>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</si>
  <si>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</si>
  <si>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</si>
  <si>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</si>
  <si>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</si>
  <si>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</si>
  <si>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</si>
  <si>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</si>
  <si>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</si>
  <si>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</si>
  <si>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</si>
  <si>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</si>
  <si>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</si>
  <si>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</si>
  <si>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</si>
  <si>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</si>
  <si>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</si>
  <si>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</si>
  <si>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</si>
  <si>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</si>
  <si>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</si>
  <si>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</si>
  <si>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</si>
  <si>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</si>
  <si>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</si>
  <si>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</si>
  <si>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</si>
  <si>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</si>
  <si>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</si>
  <si>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</si>
  <si>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</si>
  <si>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</si>
  <si>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</si>
  <si>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</si>
  <si>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</si>
  <si>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</si>
  <si>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</si>
  <si>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</si>
  <si>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</si>
  <si>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</si>
  <si>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</si>
  <si>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</si>
  <si>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</si>
  <si>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</si>
  <si>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</si>
  <si>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</si>
  <si>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</si>
  <si>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</si>
  <si>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</si>
  <si>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</si>
  <si>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</si>
  <si>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</si>
  <si>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</si>
  <si>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</si>
  <si>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</si>
  <si>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</si>
  <si>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</si>
  <si>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</si>
  <si>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</si>
  <si>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</si>
  <si>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</si>
  <si>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</si>
  <si>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</si>
  <si>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</si>
  <si>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</si>
  <si>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</si>
  <si>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</si>
  <si>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</si>
  <si>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</si>
  <si>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</si>
  <si>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</si>
  <si>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</si>
  <si>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</si>
  <si>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</si>
  <si>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</si>
  <si>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</si>
  <si>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</si>
  <si>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</si>
  <si>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</si>
  <si>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</si>
  <si>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</si>
  <si>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</si>
  <si>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</si>
  <si>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</si>
  <si>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</si>
  <si>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</si>
  <si>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</si>
  <si>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</si>
  <si>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</si>
  <si>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</si>
  <si>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</si>
  <si>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</si>
  <si>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</si>
  <si>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</si>
  <si>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</si>
  <si>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</si>
  <si>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</si>
  <si>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</si>
  <si>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</si>
  <si>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</si>
  <si>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</si>
  <si>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</si>
  <si>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</si>
  <si>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</si>
  <si>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</si>
  <si>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</si>
  <si>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</si>
  <si>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</si>
  <si>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</si>
  <si>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</si>
  <si>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</si>
  <si>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</si>
  <si>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</si>
  <si>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</si>
  <si>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</si>
  <si>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</si>
  <si>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</si>
  <si>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</si>
  <si>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</si>
  <si>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</si>
  <si>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</si>
  <si>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</si>
  <si>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</si>
  <si>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</si>
  <si>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</si>
  <si>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</si>
  <si>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</si>
  <si>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</si>
  <si>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</si>
  <si>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</si>
  <si>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</si>
  <si>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</si>
  <si>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</si>
  <si>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</si>
  <si>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</si>
  <si>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</si>
  <si>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</si>
  <si>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</si>
  <si>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</si>
  <si>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</si>
  <si>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</si>
  <si>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</si>
  <si>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</si>
  <si>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</si>
  <si>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</si>
  <si>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</si>
  <si>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</si>
  <si>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</si>
  <si>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</si>
  <si>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</si>
  <si>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</si>
  <si>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</si>
  <si>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</si>
  <si>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</si>
  <si>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</si>
  <si>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</si>
  <si>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</si>
  <si>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</si>
  <si>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</si>
  <si>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</si>
  <si>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</si>
  <si>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</si>
  <si>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</si>
  <si>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</si>
  <si>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</si>
  <si>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</si>
  <si>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</si>
  <si>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</si>
  <si>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</si>
  <si>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</si>
  <si>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</si>
  <si>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</si>
  <si>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</si>
  <si>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</si>
  <si>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</si>
  <si>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</si>
  <si>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</si>
  <si>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</si>
  <si>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</si>
  <si>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</si>
  <si>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</si>
  <si>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</si>
  <si>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</si>
  <si>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</si>
  <si>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</si>
  <si>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</si>
  <si>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</si>
  <si>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</si>
  <si>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</si>
  <si>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</si>
  <si>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</si>
  <si>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</si>
  <si>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</si>
  <si>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</si>
  <si>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</si>
  <si>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</si>
  <si>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</si>
  <si>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</si>
  <si>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</si>
  <si>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</si>
  <si>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</si>
  <si>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</si>
  <si>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</si>
  <si>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</si>
  <si>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</si>
  <si>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</si>
  <si>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</si>
  <si>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</si>
  <si>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</si>
  <si>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</si>
  <si>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</si>
  <si>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</si>
  <si>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</si>
  <si>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</si>
  <si>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</si>
  <si>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</si>
  <si>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</si>
  <si>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</si>
  <si>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</si>
  <si>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</si>
  <si>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</si>
  <si>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</si>
  <si>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</si>
  <si>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</si>
  <si>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</si>
  <si>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</si>
  <si>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</si>
  <si>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</si>
  <si>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</si>
  <si>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</si>
  <si>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</si>
  <si>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</si>
  <si>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</si>
  <si>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</si>
  <si>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</si>
  <si>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</si>
  <si>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</si>
  <si>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</si>
  <si>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</si>
  <si>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</si>
  <si>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</si>
  <si>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</si>
  <si>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</si>
  <si>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</si>
  <si>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</si>
  <si>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</si>
  <si>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</si>
  <si>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</si>
  <si>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</si>
  <si>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</si>
  <si>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</si>
  <si>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</si>
  <si>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</si>
  <si>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</si>
  <si>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</si>
  <si>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</si>
  <si>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</si>
  <si>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</si>
  <si>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</si>
  <si>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</si>
  <si>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</si>
  <si>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</si>
  <si>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</si>
  <si>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</si>
  <si>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</si>
  <si>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</si>
  <si>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</si>
  <si>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</si>
  <si>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</si>
  <si>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</si>
  <si>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</si>
  <si>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</si>
  <si>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</si>
  <si>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</si>
  <si>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</si>
  <si>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</si>
  <si>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</si>
  <si>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</si>
  <si>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</si>
  <si>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</si>
  <si>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</si>
  <si>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</si>
  <si>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</si>
  <si>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</si>
  <si>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</si>
  <si>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</si>
  <si>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</si>
  <si>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</si>
  <si>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</si>
  <si>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</si>
  <si>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</si>
  <si>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</si>
  <si>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</si>
  <si>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</si>
  <si>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</si>
  <si>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</si>
  <si>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</si>
  <si>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</si>
  <si>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</si>
  <si>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</si>
  <si>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</si>
  <si>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</si>
  <si>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</si>
  <si>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</si>
  <si>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</si>
  <si>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</si>
  <si>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</si>
  <si>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</si>
  <si>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</si>
  <si>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</si>
  <si>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</si>
  <si>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</si>
  <si>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</si>
  <si>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</si>
  <si>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</si>
  <si>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</si>
  <si>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</si>
  <si>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</si>
  <si>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</si>
  <si>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</si>
  <si>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</si>
  <si>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</si>
  <si>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</si>
  <si>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</si>
  <si>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</si>
  <si>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</si>
  <si>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</si>
  <si>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</si>
  <si>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</si>
  <si>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</si>
  <si>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</si>
  <si>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</si>
  <si>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</si>
  <si>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</si>
  <si>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</si>
  <si>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</si>
  <si>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</si>
  <si>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</si>
  <si>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</si>
  <si>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</si>
  <si>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</si>
  <si>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</si>
  <si>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</si>
  <si>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</si>
  <si>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</si>
  <si>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</si>
  <si>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</si>
  <si>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</si>
  <si>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</si>
  <si>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</si>
  <si>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</si>
  <si>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</si>
  <si>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</si>
  <si>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</si>
  <si>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</si>
  <si>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</si>
  <si>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</si>
  <si>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</si>
  <si>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</si>
  <si>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</si>
  <si>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</si>
  <si>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</si>
  <si>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</si>
  <si>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</si>
  <si>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</si>
  <si>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</si>
  <si>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</si>
  <si>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</si>
  <si>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</si>
  <si>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</si>
  <si>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</si>
  <si>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</si>
  <si>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</si>
  <si>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</si>
  <si>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</si>
  <si>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</si>
  <si>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</si>
  <si>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</si>
  <si>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</si>
  <si>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</si>
  <si>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</si>
  <si>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</si>
  <si>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</si>
  <si>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</si>
  <si>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</si>
  <si>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</si>
  <si>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</si>
  <si>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</si>
  <si>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</si>
  <si>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</si>
  <si>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</si>
  <si>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</si>
  <si>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</si>
  <si>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</si>
  <si>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</si>
  <si>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</si>
  <si>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</si>
  <si>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</si>
  <si>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</si>
  <si>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</si>
  <si>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</si>
  <si>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</si>
  <si>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</si>
  <si>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</si>
  <si>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</si>
  <si>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</si>
  <si>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</si>
  <si>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</si>
  <si>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</si>
  <si>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</si>
  <si>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</si>
  <si>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</si>
  <si>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</si>
  <si>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</si>
  <si>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</si>
  <si>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</si>
  <si>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</si>
  <si>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</si>
  <si>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</si>
  <si>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</si>
  <si>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</si>
  <si>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</si>
  <si>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</si>
  <si>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</si>
  <si>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</si>
  <si>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</si>
  <si>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</si>
  <si>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</si>
  <si>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</si>
  <si>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</si>
  <si>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</si>
  <si>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</si>
  <si>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</si>
  <si>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</si>
  <si>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</si>
  <si>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</si>
  <si>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</si>
  <si>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</si>
  <si>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</si>
  <si>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</si>
  <si>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</si>
  <si>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</si>
  <si>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</si>
  <si>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</si>
  <si>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</si>
  <si>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</si>
  <si>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</si>
  <si>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</si>
  <si>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</si>
  <si>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</si>
  <si>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</si>
  <si>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</si>
  <si>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</si>
  <si>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</si>
  <si>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</si>
  <si>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</si>
  <si>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</si>
  <si>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</si>
  <si>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</si>
  <si>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</si>
  <si>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</si>
  <si>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</si>
  <si>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</si>
  <si>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</si>
  <si>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</si>
  <si>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</si>
  <si>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</si>
  <si>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</si>
  <si>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</si>
  <si>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</si>
  <si>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</si>
  <si>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</si>
  <si>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</si>
  <si>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</si>
  <si>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</si>
  <si>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</si>
  <si>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</si>
  <si>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</si>
  <si>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</si>
  <si>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</si>
  <si>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</si>
  <si>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</si>
  <si>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</si>
  <si>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</si>
  <si>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</si>
  <si>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</si>
  <si>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</si>
  <si>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</si>
  <si>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</si>
  <si>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</si>
  <si>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</si>
  <si>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</si>
  <si>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</si>
  <si>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</si>
  <si>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</si>
  <si>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</si>
  <si>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</si>
  <si>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</si>
  <si>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</si>
  <si>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</si>
  <si>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</si>
  <si>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</si>
  <si>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</si>
  <si>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</si>
  <si>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</si>
  <si>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</si>
  <si>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</si>
  <si>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</si>
  <si>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</si>
  <si>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</si>
  <si>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</si>
  <si>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</si>
  <si>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</si>
  <si>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</si>
  <si>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</si>
  <si>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</si>
  <si>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</si>
  <si>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</si>
  <si>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</si>
  <si>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</si>
  <si>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</si>
  <si>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</si>
  <si>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</si>
  <si>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</si>
  <si>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</si>
  <si>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</si>
  <si>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</si>
  <si>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</si>
  <si>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</si>
  <si>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</si>
  <si>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</si>
  <si>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</si>
  <si>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</si>
  <si>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</si>
  <si>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</si>
  <si>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</si>
  <si>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</si>
  <si>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</si>
  <si>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</si>
  <si>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</si>
  <si>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</si>
  <si>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</si>
  <si>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</si>
  <si>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</si>
  <si>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</si>
  <si>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</si>
  <si>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</si>
  <si>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</si>
  <si>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</si>
  <si>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</si>
  <si>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</si>
  <si>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</si>
  <si>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</si>
  <si>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</si>
  <si>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</si>
  <si>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</si>
  <si>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</si>
  <si>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</si>
  <si>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</si>
  <si>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</si>
  <si>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</si>
  <si>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</si>
  <si>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</si>
  <si>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</si>
  <si>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</si>
  <si>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</si>
  <si>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</si>
  <si>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</si>
  <si>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</si>
  <si>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</si>
  <si>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</si>
  <si>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</si>
  <si>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</si>
  <si>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</si>
  <si>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</si>
  <si>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</si>
  <si>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</si>
  <si>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</si>
  <si>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</si>
  <si>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</si>
  <si>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</si>
  <si>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</si>
  <si>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</si>
  <si>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</si>
  <si>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</si>
  <si>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</si>
  <si>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</si>
  <si>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</si>
  <si>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</si>
  <si>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</si>
  <si>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</si>
  <si>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</si>
  <si>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</si>
  <si>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</si>
  <si>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</si>
  <si>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</si>
  <si>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</si>
  <si>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</si>
  <si>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</si>
  <si>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</si>
  <si>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</si>
  <si>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</si>
  <si>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</si>
  <si>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</si>
  <si>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</si>
  <si>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</si>
  <si>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</si>
  <si>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</si>
  <si>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</si>
  <si>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</si>
  <si>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</si>
  <si>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</si>
  <si>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</si>
  <si>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</si>
  <si>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</si>
  <si>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</si>
  <si>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</si>
  <si>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</si>
  <si>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</si>
  <si>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</si>
  <si>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</si>
  <si>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</si>
  <si>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</si>
  <si>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</si>
  <si>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</si>
  <si>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</si>
  <si>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</si>
  <si>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</si>
  <si>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</si>
  <si>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</si>
  <si>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</si>
  <si>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</si>
  <si>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</si>
  <si>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</si>
  <si>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</si>
  <si>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</si>
  <si>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</si>
  <si>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</si>
  <si>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</si>
  <si>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</si>
  <si>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</si>
  <si>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</si>
  <si>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</si>
  <si>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</si>
  <si>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</si>
  <si>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</si>
  <si>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</si>
  <si>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</si>
  <si>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</si>
  <si>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</si>
  <si>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</si>
  <si>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</si>
  <si>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</si>
  <si>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</si>
  <si>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</si>
  <si>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</si>
  <si>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</si>
  <si>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</si>
  <si>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</si>
  <si>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</si>
  <si>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</si>
  <si>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</si>
  <si>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</si>
  <si>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</si>
  <si>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</si>
  <si>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</si>
  <si>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</si>
  <si>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</si>
  <si>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</si>
  <si>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</si>
  <si>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</si>
  <si>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</si>
  <si>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</si>
  <si>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</si>
  <si>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</si>
  <si>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</si>
  <si>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</si>
  <si>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</si>
  <si>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</si>
  <si>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</si>
  <si>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</si>
  <si>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</si>
  <si>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</si>
  <si>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</si>
  <si>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</si>
  <si>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</si>
  <si>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</si>
  <si>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</si>
  <si>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</si>
  <si>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</si>
  <si>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</si>
  <si>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</si>
  <si>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</si>
  <si>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</si>
  <si>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</si>
  <si>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</si>
  <si>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</si>
  <si>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</si>
  <si>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</si>
  <si>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</si>
  <si>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</si>
  <si>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</si>
  <si>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</si>
  <si>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</si>
  <si>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</si>
  <si>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</si>
  <si>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</si>
  <si>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</si>
  <si>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</si>
  <si>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</si>
  <si>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</si>
  <si>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</si>
  <si>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</si>
  <si>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</si>
  <si>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</si>
  <si>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</si>
  <si>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</si>
  <si>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</si>
  <si>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</si>
  <si>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</si>
  <si>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</si>
  <si>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</si>
  <si>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</si>
  <si>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</si>
  <si>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</si>
  <si>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</si>
  <si>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</si>
  <si>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</si>
  <si>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</si>
  <si>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</si>
  <si>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</si>
  <si>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</si>
  <si>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</si>
  <si>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</si>
  <si>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</si>
  <si>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</si>
  <si>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</si>
  <si>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</si>
  <si>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</si>
  <si>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</si>
  <si>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</si>
  <si>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</si>
  <si>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</si>
  <si>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</si>
  <si>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</si>
  <si>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</si>
  <si>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</si>
  <si>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</si>
  <si>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</si>
  <si>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</si>
  <si>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</si>
  <si>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</si>
  <si>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</si>
  <si>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</si>
  <si>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</si>
  <si>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</si>
  <si>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</si>
  <si>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</si>
  <si>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</si>
  <si>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</si>
  <si>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</si>
  <si>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</si>
  <si>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</si>
  <si>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</si>
  <si>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</si>
  <si>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</si>
  <si>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</si>
  <si>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</si>
  <si>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</si>
  <si>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</si>
  <si>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</si>
  <si>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</si>
  <si>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</si>
  <si>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</si>
  <si>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</si>
  <si>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</si>
  <si>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</si>
  <si>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</si>
  <si>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</si>
  <si>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</si>
  <si>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</si>
  <si>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</si>
  <si>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</si>
  <si>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</si>
  <si>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</si>
  <si>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</si>
  <si>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</si>
  <si>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</si>
  <si>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</si>
  <si>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</si>
  <si>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</si>
  <si>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</si>
  <si>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</si>
  <si>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</si>
  <si>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</si>
  <si>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</si>
  <si>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</si>
  <si>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</si>
  <si>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</si>
  <si>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</si>
  <si>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</si>
  <si>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</si>
  <si>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</si>
  <si>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</si>
  <si>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</si>
  <si>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</si>
  <si>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</si>
  <si>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</si>
  <si>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</si>
  <si>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</si>
  <si>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</si>
  <si>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</si>
  <si>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</si>
  <si>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</si>
  <si>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</si>
  <si>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</si>
  <si>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</si>
  <si>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</si>
  <si>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</si>
  <si>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</si>
  <si>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</si>
  <si>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</si>
  <si>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</si>
  <si>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</si>
  <si>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</si>
  <si>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</si>
  <si>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</si>
  <si>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</si>
  <si>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</si>
  <si>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</si>
  <si>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</si>
  <si>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</si>
  <si>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</si>
  <si>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</si>
  <si>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</si>
  <si>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</si>
  <si>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</si>
  <si>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</si>
  <si>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</si>
  <si>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</si>
  <si>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</si>
  <si>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</si>
  <si>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</si>
  <si>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</si>
  <si>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</si>
  <si>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</si>
  <si>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</si>
  <si>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</si>
  <si>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</si>
  <si>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</si>
  <si>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</si>
  <si>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</si>
  <si>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</si>
  <si>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</si>
  <si>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</si>
  <si>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</si>
  <si>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</si>
  <si>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</si>
  <si>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</si>
  <si>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</si>
  <si>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</si>
  <si>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</si>
  <si>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</si>
  <si>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</si>
  <si>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</si>
  <si>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</si>
  <si>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</si>
  <si>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</si>
  <si>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</si>
  <si>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</si>
  <si>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</si>
  <si>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</si>
  <si>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</si>
  <si>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</si>
  <si>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</si>
  <si>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</si>
  <si>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</si>
  <si>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</si>
  <si>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</si>
  <si>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</si>
  <si>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</si>
  <si>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</si>
  <si>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</si>
  <si>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</si>
  <si>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</si>
  <si>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</si>
  <si>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</si>
  <si>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</si>
  <si>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</si>
  <si>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</si>
  <si>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</si>
  <si>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</si>
  <si>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</si>
  <si>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</si>
  <si>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</si>
  <si>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</si>
  <si>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</si>
  <si>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</si>
  <si>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</si>
  <si>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</si>
  <si>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</si>
  <si>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</si>
  <si>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</si>
  <si>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</si>
  <si>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</si>
  <si>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</si>
  <si>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</si>
  <si>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</si>
  <si>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</si>
  <si>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</si>
  <si>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</si>
  <si>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</si>
  <si>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</si>
  <si>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</si>
  <si>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</si>
  <si>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</si>
  <si>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</si>
  <si>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</si>
  <si>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</si>
  <si>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</si>
  <si>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</si>
  <si>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</si>
  <si>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</si>
  <si>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</si>
  <si>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</si>
  <si>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</si>
  <si>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</si>
  <si>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</si>
  <si>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</si>
  <si>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</si>
  <si>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</si>
  <si>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</si>
  <si>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</si>
  <si>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</si>
  <si>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</si>
  <si>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</si>
  <si>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</si>
  <si>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</si>
  <si>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</si>
  <si>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</si>
  <si>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</si>
  <si>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</si>
  <si>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</si>
  <si>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</si>
  <si>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</si>
  <si>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</si>
  <si>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</si>
  <si>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</si>
  <si>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</si>
  <si>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</si>
  <si>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</si>
  <si>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</si>
  <si>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</si>
  <si>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</si>
  <si>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</si>
  <si>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</si>
  <si>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</si>
  <si>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</si>
  <si>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</si>
  <si>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</si>
  <si>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</si>
  <si>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</si>
  <si>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</si>
  <si>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</si>
  <si>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</si>
  <si>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</si>
  <si>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</si>
  <si>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</si>
  <si>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</si>
  <si>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</si>
  <si>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</si>
  <si>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</si>
  <si>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</si>
  <si>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</si>
  <si>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</si>
  <si>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</si>
  <si>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</si>
  <si>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</si>
  <si>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</si>
  <si>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</si>
  <si>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</si>
  <si>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</si>
  <si>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</si>
  <si>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</si>
  <si>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</si>
  <si>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</si>
  <si>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</si>
  <si>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</si>
  <si>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</si>
  <si>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</si>
  <si>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</si>
  <si>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</si>
  <si>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</si>
  <si>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</si>
  <si>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</si>
  <si>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</si>
  <si>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</si>
  <si>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</si>
  <si>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</si>
  <si>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</si>
  <si>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</si>
  <si>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</si>
  <si>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</si>
  <si>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</si>
  <si>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</si>
  <si>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</si>
  <si>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</si>
  <si>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</si>
  <si>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</si>
  <si>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</si>
  <si>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</si>
  <si>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</si>
  <si>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</si>
  <si>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</si>
  <si>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</si>
  <si>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</si>
  <si>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</si>
  <si>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</si>
  <si>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</si>
  <si>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</si>
  <si>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</si>
  <si>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</si>
  <si>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</si>
  <si>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</si>
  <si>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</si>
  <si>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</si>
  <si>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</si>
  <si>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</si>
  <si>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</si>
  <si>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</si>
  <si>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</si>
  <si>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</si>
  <si>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</si>
  <si>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</si>
  <si>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</si>
  <si>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</si>
  <si>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</si>
  <si>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</si>
  <si>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</si>
  <si>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</si>
  <si>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</si>
  <si>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</si>
  <si>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</si>
  <si>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</si>
  <si>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</si>
  <si>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</si>
  <si>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</si>
  <si>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</si>
  <si>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</si>
  <si>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</si>
  <si>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</si>
  <si>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</si>
  <si>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</si>
  <si>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</si>
  <si>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</si>
  <si>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</si>
  <si>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</si>
  <si>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</si>
  <si>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</si>
  <si>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</si>
  <si>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</si>
  <si>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</si>
  <si>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</si>
  <si>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</si>
  <si>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</si>
  <si>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</si>
  <si>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</si>
  <si>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</si>
  <si>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</si>
  <si>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</si>
  <si>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</si>
  <si>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</si>
  <si>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</si>
  <si>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</si>
  <si>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</si>
  <si>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</si>
  <si>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</si>
  <si>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</si>
  <si>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</si>
  <si>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</si>
  <si>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</si>
  <si>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</si>
  <si>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</si>
  <si>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</si>
  <si>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</si>
  <si>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</si>
  <si>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</si>
  <si>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</si>
  <si>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</si>
  <si>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</si>
  <si>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</si>
  <si>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</si>
  <si>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</si>
  <si>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</si>
  <si>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</si>
  <si>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</si>
  <si>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</si>
  <si>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</si>
  <si>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</si>
  <si>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</si>
  <si>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</si>
  <si>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</si>
  <si>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</si>
  <si>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</si>
  <si>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</si>
  <si>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</si>
  <si>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</si>
  <si>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</si>
  <si>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</si>
  <si>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</si>
  <si>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</si>
  <si>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</si>
  <si>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</si>
  <si>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</si>
  <si>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</si>
  <si>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</si>
  <si>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</si>
  <si>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</si>
  <si>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</si>
  <si>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</si>
  <si>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</si>
  <si>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</si>
  <si>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</si>
  <si>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</si>
  <si>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</si>
  <si>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</si>
  <si>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</si>
  <si>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</si>
  <si>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</si>
  <si>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</si>
  <si>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</si>
  <si>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</si>
  <si>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</si>
  <si>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</si>
  <si>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</si>
  <si>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</si>
  <si>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</si>
  <si>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</si>
  <si>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</si>
  <si>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</si>
  <si>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</si>
  <si>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</si>
  <si>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</si>
  <si>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</si>
  <si>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</si>
  <si>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</si>
  <si>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</si>
  <si>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</si>
  <si>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</si>
  <si>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</si>
  <si>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</si>
  <si>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</si>
  <si>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</si>
  <si>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</si>
  <si>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</si>
  <si>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</si>
  <si>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</si>
  <si>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</si>
  <si>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</si>
  <si>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</si>
  <si>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</si>
  <si>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</si>
  <si>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</si>
  <si>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</si>
  <si>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</si>
  <si>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</si>
  <si>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</si>
  <si>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</si>
  <si>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</si>
  <si>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</si>
  <si>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</si>
  <si>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</si>
  <si>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</si>
  <si>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</si>
  <si>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</si>
  <si>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</si>
  <si>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</si>
  <si>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</si>
  <si>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</si>
  <si>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</si>
  <si>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</si>
  <si>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</si>
  <si>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</si>
  <si>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</si>
  <si>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</si>
  <si>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</si>
  <si>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</si>
  <si>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</si>
  <si>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</si>
  <si>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</si>
  <si>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</si>
  <si>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</si>
  <si>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</si>
  <si>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</si>
  <si>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</si>
  <si>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</si>
  <si>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</si>
  <si>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</si>
  <si>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</si>
  <si>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</si>
  <si>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</si>
  <si>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</si>
  <si>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</si>
  <si>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</si>
  <si>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</si>
  <si>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</si>
  <si>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</si>
  <si>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</si>
  <si>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</si>
  <si>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</si>
  <si>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</si>
  <si>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</si>
  <si>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</si>
  <si>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</si>
  <si>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</si>
  <si>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</si>
  <si>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</si>
  <si>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</si>
  <si>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</si>
  <si>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</si>
  <si>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</si>
  <si>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</si>
  <si>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</si>
  <si>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</si>
  <si>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</si>
  <si>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</si>
  <si>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</si>
  <si>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</si>
  <si>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</si>
  <si>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</si>
  <si>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</si>
  <si>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</si>
  <si>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</si>
  <si>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</si>
  <si>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</si>
  <si>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</si>
  <si>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</si>
  <si>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</si>
  <si>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</si>
  <si>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</si>
  <si>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</si>
  <si>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</si>
  <si>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</si>
  <si>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</si>
  <si>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</si>
  <si>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</si>
  <si>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</si>
  <si>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</si>
  <si>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</si>
  <si>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</si>
  <si>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</si>
  <si>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</si>
  <si>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</si>
  <si>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</si>
  <si>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</si>
  <si>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</si>
  <si>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</si>
  <si>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</si>
  <si>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</si>
  <si>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</si>
  <si>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</si>
  <si>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</si>
  <si>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</si>
  <si>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</si>
  <si>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</si>
  <si>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</si>
  <si>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</si>
  <si>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</si>
  <si>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</si>
  <si>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</si>
  <si>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</si>
  <si>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</si>
  <si>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</si>
  <si>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</si>
  <si>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</si>
  <si>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</si>
  <si>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</si>
  <si>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</si>
  <si>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</si>
  <si>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</si>
  <si>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</si>
  <si>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</si>
  <si>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</si>
  <si>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</si>
  <si>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</si>
  <si>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</si>
  <si>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</si>
  <si>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</si>
  <si>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</si>
  <si>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</si>
  <si>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</si>
  <si>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</si>
  <si>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</si>
  <si>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</si>
  <si>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</si>
  <si>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</si>
  <si>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</si>
  <si>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</si>
  <si>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</si>
  <si>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</si>
  <si>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</si>
  <si>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</si>
  <si>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</si>
  <si>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</si>
  <si>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</si>
  <si>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</si>
  <si>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</si>
  <si>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</si>
  <si>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</si>
  <si>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</si>
  <si>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</si>
  <si>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</si>
  <si>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</si>
  <si>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</si>
  <si>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</si>
  <si>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</si>
  <si>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</si>
  <si>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</si>
  <si>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</si>
  <si>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</si>
  <si>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</si>
  <si>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</si>
  <si>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</si>
  <si>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</si>
  <si>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</si>
  <si>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</si>
  <si>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</si>
  <si>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</si>
  <si>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</si>
  <si>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</si>
  <si>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</si>
  <si>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</si>
  <si>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</si>
  <si>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</si>
  <si>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</si>
  <si>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</si>
  <si>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</si>
  <si>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</si>
  <si>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</si>
  <si>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</si>
  <si>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</si>
  <si>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</si>
  <si>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</si>
  <si>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</si>
  <si>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</si>
  <si>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</si>
  <si>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</si>
  <si>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</si>
  <si>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</si>
  <si>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</si>
  <si>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</si>
  <si>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</si>
  <si>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</si>
  <si>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</si>
  <si>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</si>
  <si>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</si>
  <si>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</si>
  <si>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</si>
  <si>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</si>
  <si>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</si>
  <si>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</si>
  <si>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</si>
  <si>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</si>
  <si>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</si>
  <si>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</si>
  <si>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</si>
  <si>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</si>
  <si>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</si>
  <si>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</si>
  <si>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</si>
  <si>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</si>
  <si>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</si>
  <si>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</si>
  <si>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</si>
  <si>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</si>
  <si>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</si>
  <si>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</si>
  <si>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</si>
  <si>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</si>
  <si>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</si>
  <si>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</si>
  <si>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</si>
  <si>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</si>
  <si>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</si>
  <si>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</si>
  <si>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</si>
  <si>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</si>
  <si>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</si>
  <si>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</si>
  <si>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</si>
  <si>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</si>
  <si>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</si>
  <si>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</si>
  <si>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</si>
  <si>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</si>
  <si>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</si>
  <si>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</si>
  <si>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</si>
  <si>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</si>
  <si>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</si>
  <si>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</si>
  <si>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</si>
  <si>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</si>
  <si>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</si>
  <si>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</si>
  <si>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</si>
  <si>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</si>
  <si>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</si>
  <si>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</si>
  <si>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</si>
  <si>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</si>
  <si>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</si>
  <si>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</si>
  <si>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</si>
  <si>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</si>
  <si>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</si>
  <si>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</si>
  <si>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</si>
  <si>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</si>
  <si>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</si>
  <si>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</si>
  <si>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</si>
  <si>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</si>
  <si>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</si>
  <si>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</si>
  <si>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</si>
  <si>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</si>
  <si>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</si>
  <si>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</si>
  <si>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</si>
  <si>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</si>
  <si>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</si>
  <si>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</si>
  <si>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</si>
  <si>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</si>
  <si>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</si>
  <si>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</si>
  <si>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</si>
  <si>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</si>
  <si>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</si>
  <si>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</si>
  <si>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</si>
  <si>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</si>
  <si>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</si>
  <si>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</si>
  <si>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</si>
  <si>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</si>
  <si>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</si>
  <si>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</si>
  <si>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</si>
  <si>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</si>
  <si>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</si>
  <si>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</si>
  <si>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</si>
  <si>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</si>
  <si>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</si>
  <si>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</si>
  <si>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</si>
  <si>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</si>
  <si>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</si>
  <si>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</si>
  <si>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</si>
  <si>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</si>
  <si>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</si>
  <si>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</si>
  <si>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</si>
  <si>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</si>
  <si>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</si>
  <si>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</si>
  <si>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</si>
  <si>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</si>
  <si>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</si>
  <si>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</si>
  <si>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</si>
  <si>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</si>
  <si>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</si>
  <si>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</si>
  <si>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</si>
  <si>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</si>
  <si>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</si>
  <si>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</si>
  <si>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</si>
  <si>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</si>
  <si>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</si>
  <si>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</si>
  <si>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</si>
  <si>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</si>
  <si>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</si>
  <si>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</si>
  <si>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</si>
  <si>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</si>
  <si>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</si>
  <si>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</si>
  <si>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</si>
  <si>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</si>
  <si>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</si>
  <si>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</si>
  <si>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</si>
  <si>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</si>
  <si>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</si>
  <si>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</si>
  <si>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</si>
  <si>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</si>
  <si>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</si>
  <si>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</si>
  <si>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</si>
  <si>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</si>
  <si>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</si>
  <si>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</si>
  <si>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</si>
  <si>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</si>
  <si>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</si>
  <si>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</si>
  <si>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</si>
  <si>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</si>
  <si>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</si>
  <si>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</si>
  <si>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</si>
  <si>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</si>
  <si>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</si>
  <si>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</si>
  <si>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</si>
  <si>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</si>
  <si>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</si>
  <si>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</si>
  <si>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</si>
  <si>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</si>
  <si>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</si>
  <si>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</si>
  <si>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</si>
  <si>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</si>
  <si>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</si>
  <si>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</si>
  <si>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</si>
  <si>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</si>
  <si>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</si>
  <si>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</si>
  <si>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</si>
  <si>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</si>
  <si>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</si>
  <si>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</si>
  <si>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</si>
  <si>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</si>
  <si>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</si>
  <si>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</si>
  <si>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</si>
  <si>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</si>
  <si>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</si>
  <si>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</si>
  <si>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</si>
  <si>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</si>
  <si>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</si>
  <si>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</si>
  <si>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</si>
  <si>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</si>
  <si>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</si>
  <si>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</si>
  <si>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</si>
  <si>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</si>
  <si>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</si>
  <si>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</si>
  <si>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</si>
  <si>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</si>
  <si>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</si>
  <si>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</si>
  <si>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</si>
  <si>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</si>
  <si>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</si>
  <si>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</si>
  <si>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</si>
  <si>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</si>
  <si>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</si>
  <si>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</si>
  <si>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</si>
  <si>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</si>
  <si>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</si>
  <si>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</si>
  <si>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</si>
  <si>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</si>
  <si>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</si>
  <si>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</si>
  <si>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</si>
  <si>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</si>
  <si>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</si>
  <si>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</si>
  <si>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</si>
  <si>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</si>
  <si>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</si>
  <si>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</si>
  <si>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</si>
  <si>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</si>
  <si>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</si>
  <si>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</si>
  <si>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</si>
  <si>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</si>
  <si>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</si>
  <si>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</si>
  <si>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</si>
  <si>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</si>
  <si>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</si>
  <si>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</si>
  <si>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</si>
  <si>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</si>
  <si>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</si>
  <si>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</si>
  <si>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</si>
  <si>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</si>
  <si>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</si>
  <si>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</si>
  <si>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</si>
  <si>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</si>
  <si>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</si>
  <si>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</si>
  <si>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</si>
  <si>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</si>
  <si>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</si>
  <si>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</si>
  <si>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</si>
  <si>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</si>
  <si>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</si>
  <si>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</si>
  <si>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</si>
  <si>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</si>
  <si>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</si>
  <si>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</si>
  <si>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</si>
  <si>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</si>
  <si>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</si>
  <si>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</si>
  <si>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</si>
  <si>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</si>
  <si>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</si>
  <si>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</si>
  <si>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</si>
  <si>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</si>
  <si>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</si>
  <si>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</si>
  <si>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</si>
  <si>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</si>
  <si>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</si>
  <si>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</si>
  <si>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</si>
  <si>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</si>
  <si>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</si>
  <si>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</si>
  <si>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</si>
  <si>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</si>
  <si>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</si>
  <si>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</si>
  <si>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</si>
  <si>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</si>
  <si>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</si>
  <si>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</si>
  <si>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</si>
  <si>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</si>
  <si>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</si>
  <si>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</si>
  <si>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</si>
  <si>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</si>
  <si>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</si>
  <si>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</si>
  <si>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</si>
  <si>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</si>
  <si>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</si>
  <si>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</si>
  <si>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</si>
  <si>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</si>
  <si>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</si>
  <si>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</si>
  <si>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</si>
  <si>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</si>
  <si>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</si>
  <si>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</si>
  <si>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</si>
  <si>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</si>
  <si>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</si>
  <si>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</si>
  <si>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</si>
  <si>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</si>
  <si>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</si>
  <si>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</si>
  <si>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</si>
  <si>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</si>
  <si>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</si>
  <si>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</si>
  <si>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</si>
  <si>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</si>
  <si>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</si>
  <si>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</si>
  <si>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</si>
  <si>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</si>
  <si>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</si>
  <si>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</si>
  <si>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</si>
  <si>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</si>
  <si>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</si>
  <si>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</si>
  <si>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</si>
  <si>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</si>
  <si>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</si>
  <si>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</si>
  <si>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</si>
  <si>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</si>
  <si>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</si>
  <si>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</si>
  <si>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</si>
  <si>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</si>
  <si>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</si>
  <si>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</si>
  <si>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</si>
  <si>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</si>
  <si>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</si>
  <si>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</si>
  <si>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</si>
  <si>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</si>
  <si>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</si>
  <si>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</si>
  <si>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</si>
  <si>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</si>
  <si>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</si>
  <si>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</si>
  <si>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</si>
  <si>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</si>
  <si>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</si>
  <si>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</si>
  <si>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</si>
  <si>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</si>
  <si>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</si>
  <si>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</si>
  <si>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</si>
  <si>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</si>
  <si>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</si>
  <si>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</si>
  <si>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</si>
  <si>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</si>
  <si>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</si>
  <si>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</si>
  <si>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</si>
  <si>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</si>
  <si>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</si>
  <si>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</si>
  <si>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</si>
  <si>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</si>
  <si>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</si>
  <si>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</si>
  <si>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</si>
  <si>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</si>
  <si>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</si>
  <si>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</si>
  <si>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</si>
  <si>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</si>
  <si>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</si>
  <si>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</si>
  <si>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</si>
  <si>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</si>
  <si>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</si>
  <si>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</si>
  <si>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</si>
  <si>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</si>
  <si>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</si>
  <si>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</si>
  <si>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</si>
  <si>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</si>
  <si>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</si>
  <si>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</si>
  <si>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</si>
  <si>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</si>
  <si>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</si>
  <si>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</si>
  <si>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</si>
  <si>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</si>
  <si>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</si>
  <si>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</si>
  <si>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</si>
  <si>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</si>
  <si>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</si>
  <si>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</si>
  <si>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</si>
  <si>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</si>
  <si>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</si>
  <si>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</si>
  <si>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</si>
  <si>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</si>
  <si>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</si>
  <si>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</si>
  <si>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</si>
  <si>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</si>
  <si>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</si>
  <si>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</si>
  <si>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</si>
  <si>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</si>
  <si>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</si>
  <si>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</si>
  <si>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</si>
  <si>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</si>
  <si>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</si>
  <si>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</si>
  <si>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</si>
  <si>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</si>
  <si>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</si>
  <si>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</si>
  <si>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</si>
  <si>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</si>
  <si>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</si>
  <si>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</si>
  <si>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</si>
  <si>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</si>
  <si>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</si>
  <si>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</si>
  <si>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</si>
  <si>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</si>
  <si>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</si>
  <si>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</si>
  <si>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</si>
  <si>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</si>
  <si>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</si>
  <si>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</si>
  <si>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</si>
  <si>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</si>
  <si>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</si>
  <si>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</si>
  <si>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</si>
  <si>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</si>
  <si>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</si>
  <si>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</si>
  <si>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</si>
  <si>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</si>
  <si>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</si>
  <si>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</si>
  <si>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</si>
  <si>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</si>
  <si>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</si>
  <si>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</si>
  <si>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</si>
  <si>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</si>
  <si>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</si>
  <si>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</si>
  <si>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</si>
  <si>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</si>
  <si>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</si>
  <si>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</si>
  <si>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</si>
  <si>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</si>
  <si>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</si>
  <si>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</si>
  <si>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</si>
  <si>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</si>
  <si>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</si>
  <si>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</si>
  <si>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</si>
  <si>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</si>
  <si>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</si>
  <si>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</si>
  <si>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</si>
  <si>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</si>
  <si>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</si>
  <si>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</si>
  <si>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</si>
  <si>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</si>
  <si>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</si>
  <si>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</si>
  <si>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</si>
  <si>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</si>
  <si>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</si>
  <si>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</si>
  <si>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</si>
  <si>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</si>
  <si>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</si>
  <si>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</si>
  <si>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</si>
  <si>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</si>
  <si>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</si>
  <si>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</si>
  <si>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</si>
  <si>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</si>
  <si>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</si>
  <si>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</si>
  <si>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</si>
  <si>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</si>
  <si>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</si>
  <si>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</si>
  <si>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</si>
  <si>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</si>
  <si>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</si>
  <si>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</si>
  <si>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</si>
  <si>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</si>
  <si>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</si>
  <si>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</si>
  <si>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</si>
  <si>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</si>
  <si>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</si>
  <si>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</si>
  <si>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</si>
  <si>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</si>
  <si>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</si>
  <si>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</si>
  <si>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</si>
  <si>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</si>
  <si>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</si>
  <si>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</si>
  <si>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</si>
  <si>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</si>
  <si>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</si>
  <si>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</si>
  <si>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</si>
  <si>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</si>
  <si>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</si>
  <si>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</si>
  <si>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</si>
  <si>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</si>
  <si>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</si>
  <si>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</si>
  <si>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</si>
  <si>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</si>
  <si>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</si>
  <si>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</si>
  <si>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</si>
  <si>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</si>
  <si>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</si>
  <si>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</si>
  <si>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</si>
  <si>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</si>
  <si>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</si>
  <si>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</si>
  <si>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</si>
  <si>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</si>
  <si>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</si>
  <si>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</si>
  <si>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</si>
  <si>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</si>
  <si>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</si>
  <si>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</si>
  <si>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</si>
  <si>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</si>
  <si>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</si>
  <si>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</si>
  <si>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</si>
  <si>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</si>
  <si>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</si>
  <si>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</si>
  <si>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</si>
  <si>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</si>
  <si>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</si>
  <si>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</si>
  <si>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</si>
  <si>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</si>
  <si>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</si>
  <si>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</si>
  <si>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</si>
  <si>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</si>
  <si>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</si>
  <si>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</si>
  <si>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</si>
  <si>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</si>
  <si>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</si>
  <si>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</si>
  <si>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</si>
  <si>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</si>
  <si>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</si>
  <si>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</si>
  <si>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</si>
  <si>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</si>
  <si>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</si>
  <si>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</si>
  <si>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</si>
  <si>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</si>
  <si>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</si>
  <si>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</si>
  <si>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</si>
  <si>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</si>
  <si>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</si>
  <si>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</si>
  <si>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</si>
  <si>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</si>
  <si>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</si>
  <si>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</si>
  <si>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</si>
  <si>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</si>
  <si>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</si>
  <si>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</si>
  <si>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</si>
  <si>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</si>
  <si>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</si>
  <si>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</si>
  <si>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</si>
  <si>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</si>
  <si>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</si>
  <si>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</si>
  <si>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</si>
  <si>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</si>
  <si>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</si>
  <si>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</si>
  <si>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</si>
  <si>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</si>
  <si>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</si>
  <si>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</si>
  <si>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</si>
  <si>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</si>
  <si>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</si>
  <si>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</si>
  <si>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</si>
  <si>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</si>
  <si>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</si>
  <si>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</si>
  <si>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</si>
  <si>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</si>
  <si>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</si>
  <si>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</si>
  <si>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</si>
  <si>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</si>
  <si>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</si>
  <si>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</si>
  <si>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</si>
  <si>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</si>
  <si>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</si>
  <si>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</si>
  <si>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</si>
  <si>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</si>
  <si>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</si>
  <si>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</si>
  <si>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</si>
  <si>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</si>
  <si>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</si>
  <si>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</si>
  <si>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</si>
  <si>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</si>
  <si>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</si>
  <si>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</si>
  <si>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</si>
  <si>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</si>
  <si>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</si>
  <si>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</si>
  <si>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</si>
  <si>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</si>
  <si>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</si>
  <si>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</si>
  <si>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</si>
  <si>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</si>
  <si>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</si>
  <si>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</si>
  <si>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</si>
  <si>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</si>
  <si>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</si>
  <si>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</si>
  <si>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</si>
  <si>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</si>
  <si>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</si>
  <si>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</si>
  <si>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</si>
  <si>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</si>
  <si>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</si>
  <si>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</si>
  <si>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</si>
  <si>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</si>
  <si>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</si>
  <si>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</si>
  <si>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</si>
  <si>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</si>
  <si>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</si>
  <si>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</si>
  <si>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</si>
  <si>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</si>
  <si>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</si>
  <si>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</si>
  <si>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</si>
  <si>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</si>
  <si>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</si>
  <si>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</si>
  <si>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</si>
  <si>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</si>
  <si>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</si>
  <si>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</si>
  <si>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</si>
  <si>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</si>
  <si>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</si>
  <si>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</si>
  <si>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</si>
  <si>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</si>
  <si>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</si>
  <si>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</si>
  <si>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</si>
  <si>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</si>
  <si>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</si>
  <si>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</si>
  <si>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</si>
  <si>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</si>
  <si>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</si>
  <si>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</si>
  <si>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</si>
  <si>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</si>
  <si>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</si>
  <si>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</si>
  <si>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</si>
  <si>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</si>
  <si>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</si>
  <si>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</si>
  <si>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</si>
  <si>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</si>
  <si>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</si>
  <si>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</si>
  <si>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</si>
  <si>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</si>
  <si>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</si>
  <si>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</si>
  <si>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</si>
  <si>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</si>
  <si>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</si>
  <si>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</si>
  <si>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</si>
  <si>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</si>
  <si>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</si>
  <si>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</si>
  <si>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</si>
  <si>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</si>
  <si>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</si>
  <si>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</si>
  <si>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</si>
  <si>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</si>
  <si>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</si>
  <si>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</si>
  <si>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</si>
  <si>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</si>
  <si>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</si>
  <si>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</si>
  <si>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</si>
  <si>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</si>
  <si>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</si>
  <si>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</si>
  <si>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</si>
  <si>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</si>
  <si>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</si>
  <si>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</si>
  <si>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</si>
  <si>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</si>
  <si>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</si>
  <si>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</si>
  <si>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</si>
  <si>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</si>
  <si>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</si>
  <si>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</si>
  <si>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</si>
  <si>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</si>
  <si>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</si>
  <si>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</si>
  <si>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</si>
  <si>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</si>
  <si>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</si>
  <si>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</si>
  <si>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</si>
  <si>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</si>
  <si>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</si>
  <si>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</si>
  <si>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</si>
  <si>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</si>
  <si>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</si>
  <si>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</si>
  <si>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</si>
  <si>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</si>
  <si>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</si>
  <si>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</si>
  <si>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</si>
  <si>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</si>
  <si>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</si>
  <si>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</si>
  <si>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</si>
  <si>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</si>
  <si>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</si>
  <si>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</si>
  <si>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</si>
  <si>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</si>
  <si>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</si>
  <si>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</si>
  <si>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</si>
  <si>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</si>
  <si>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</si>
  <si>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</si>
  <si>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</si>
  <si>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</si>
  <si>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</si>
  <si>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</si>
  <si>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</si>
  <si>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</si>
  <si>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</si>
  <si>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</si>
  <si>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</si>
  <si>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</si>
  <si>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</si>
  <si>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</si>
  <si>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</si>
  <si>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</si>
  <si>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</si>
  <si>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</si>
  <si>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</si>
  <si>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</si>
  <si>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</si>
  <si>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</si>
  <si>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</si>
  <si>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</si>
  <si>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</si>
  <si>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</si>
  <si>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</si>
  <si>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</si>
  <si>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</si>
  <si>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</si>
  <si>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</si>
  <si>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</si>
  <si>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</si>
  <si>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</si>
  <si>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</si>
  <si>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</si>
  <si>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</si>
  <si>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</si>
  <si>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</si>
  <si>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</si>
  <si>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</si>
  <si>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</si>
  <si>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</si>
  <si>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</si>
  <si>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</si>
  <si>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</si>
  <si>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</si>
  <si>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</si>
  <si>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</si>
  <si>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</si>
  <si>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</si>
  <si>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</si>
  <si>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</si>
  <si>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</si>
  <si>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</si>
  <si>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</si>
  <si>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</si>
  <si>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</si>
  <si>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</si>
  <si>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</si>
  <si>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</si>
  <si>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</si>
  <si>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</si>
  <si>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</si>
  <si>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</si>
  <si>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</si>
  <si>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</si>
  <si>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</si>
  <si>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</si>
  <si>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</si>
  <si>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</si>
  <si>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</si>
  <si>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</si>
  <si>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</si>
  <si>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</si>
  <si>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</si>
  <si>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</si>
  <si>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</si>
  <si>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</si>
  <si>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</si>
  <si>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</si>
  <si>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</si>
  <si>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</si>
  <si>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</si>
  <si>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</si>
  <si>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</si>
  <si>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</si>
  <si>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</si>
  <si>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</si>
  <si>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</si>
  <si>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</si>
  <si>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</si>
  <si>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</si>
  <si>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</si>
  <si>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</si>
  <si>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</si>
  <si>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</si>
  <si>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</si>
  <si>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</si>
  <si>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</si>
  <si>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</si>
  <si>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</si>
  <si>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</si>
  <si>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</si>
  <si>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</si>
  <si>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</si>
  <si>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</si>
  <si>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</si>
  <si>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</si>
  <si>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</si>
  <si>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</si>
  <si>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</si>
  <si>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</si>
  <si>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</si>
  <si>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</si>
  <si>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</si>
  <si>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</si>
  <si>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</si>
  <si>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</si>
  <si>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</si>
  <si>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</si>
  <si>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</si>
  <si>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</si>
  <si>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</si>
  <si>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</si>
  <si>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</si>
  <si>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</si>
  <si>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</si>
  <si>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</si>
  <si>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</si>
  <si>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</si>
  <si>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</si>
  <si>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</si>
  <si>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</si>
  <si>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</si>
  <si>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</si>
  <si>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</si>
  <si>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</si>
  <si>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</si>
  <si>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</si>
  <si>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</si>
  <si>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</si>
  <si>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</si>
  <si>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</si>
  <si>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</si>
  <si>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</si>
  <si>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</si>
  <si>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</si>
  <si>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</si>
  <si>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</si>
  <si>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</si>
  <si>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</si>
  <si>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</si>
  <si>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</si>
  <si>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</si>
  <si>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</si>
  <si>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</si>
  <si>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</si>
  <si>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</si>
  <si>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</si>
  <si>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</si>
  <si>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</si>
  <si>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</si>
  <si>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</si>
  <si>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</si>
  <si>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</si>
  <si>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</si>
  <si>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</si>
  <si>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</si>
  <si>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</si>
  <si>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</si>
  <si>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</si>
  <si>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</si>
  <si>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</si>
  <si>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</si>
  <si>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</si>
  <si>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</si>
  <si>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</si>
  <si>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</si>
  <si>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</si>
  <si>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</si>
  <si>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</si>
  <si>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</si>
  <si>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</si>
  <si>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</si>
  <si>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</si>
  <si>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</si>
  <si>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</si>
  <si>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</si>
  <si>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</si>
  <si>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</si>
  <si>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</si>
  <si>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</si>
  <si>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</si>
  <si>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</si>
  <si>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</si>
  <si>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</si>
  <si>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</si>
  <si>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</si>
  <si>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</si>
  <si>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</si>
  <si>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</si>
  <si>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</si>
  <si>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</si>
  <si>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</si>
  <si>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</si>
  <si>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</si>
  <si>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</si>
  <si>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</si>
  <si>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</si>
  <si>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</si>
  <si>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</si>
  <si>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</si>
  <si>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</si>
  <si>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</si>
  <si>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</si>
  <si>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</si>
  <si>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</si>
  <si>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</si>
  <si>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</si>
  <si>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</si>
  <si>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</si>
  <si>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</si>
  <si>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</si>
  <si>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</si>
  <si>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</si>
  <si>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</si>
  <si>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</si>
  <si>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</si>
  <si>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</si>
  <si>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</si>
  <si>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</si>
  <si>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</si>
  <si>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</si>
  <si>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</si>
  <si>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</si>
  <si>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</si>
  <si>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</si>
  <si>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</si>
  <si>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</si>
  <si>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</si>
  <si>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</si>
  <si>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</si>
  <si>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</si>
  <si>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</si>
  <si>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</si>
  <si>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</si>
  <si>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</si>
  <si>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</si>
  <si>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</si>
  <si>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</si>
  <si>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</si>
  <si>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</si>
  <si>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</si>
  <si>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</si>
  <si>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</si>
  <si>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</si>
  <si>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</si>
  <si>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</si>
  <si>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</si>
  <si>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</si>
  <si>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</si>
  <si>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</si>
  <si>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</si>
  <si>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</si>
  <si>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</si>
  <si>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</si>
  <si>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</si>
  <si>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</si>
  <si>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</si>
  <si>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</si>
  <si>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</si>
  <si>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</si>
  <si>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</si>
  <si>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</si>
  <si>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</si>
  <si>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</si>
  <si>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</si>
  <si>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</si>
  <si>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</si>
  <si>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</si>
  <si>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</si>
  <si>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</si>
  <si>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</si>
  <si>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</si>
  <si>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</si>
  <si>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</si>
  <si>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</si>
  <si>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</si>
  <si>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</si>
  <si>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</si>
  <si>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</si>
  <si>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</si>
  <si>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</si>
  <si>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</si>
  <si>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</si>
  <si>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</si>
  <si>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</si>
  <si>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</si>
  <si>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</si>
  <si>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</si>
  <si>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</si>
  <si>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</si>
  <si>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</si>
  <si>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</si>
  <si>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</si>
  <si>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</si>
  <si>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</si>
  <si>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</si>
  <si>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</si>
  <si>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</si>
  <si>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</si>
  <si>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</si>
  <si>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</si>
  <si>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</si>
  <si>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</si>
  <si>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</si>
  <si>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</si>
  <si>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</si>
  <si>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</si>
  <si>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</si>
  <si>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</si>
  <si>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</si>
  <si>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</si>
  <si>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</si>
  <si>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</si>
  <si>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</si>
  <si>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</si>
  <si>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</si>
  <si>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</si>
  <si>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</si>
  <si>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</si>
  <si>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</si>
  <si>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</si>
  <si>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</si>
  <si>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</si>
  <si>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</si>
  <si>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</si>
  <si>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</si>
  <si>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</si>
  <si>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</si>
  <si>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</si>
  <si>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</si>
  <si>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</si>
  <si>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</si>
  <si>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</si>
  <si>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</si>
  <si>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</si>
  <si>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</si>
  <si>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</si>
  <si>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</si>
  <si>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</si>
  <si>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</si>
  <si>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</si>
  <si>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</si>
  <si>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</si>
  <si>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</si>
  <si>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</si>
  <si>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</si>
  <si>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</si>
  <si>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</si>
  <si>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</si>
  <si>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</si>
  <si>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</si>
  <si>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</si>
  <si>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</si>
  <si>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</si>
  <si>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</si>
  <si>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</si>
  <si>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</si>
  <si>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</si>
  <si>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</si>
  <si>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</si>
  <si>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</si>
  <si>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</si>
  <si>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</si>
  <si>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</si>
  <si>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</si>
  <si>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</si>
  <si>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</si>
  <si>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</si>
  <si>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</si>
  <si>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</si>
  <si>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</si>
  <si>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</si>
  <si>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</si>
  <si>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</si>
  <si>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</si>
  <si>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</si>
  <si>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</si>
  <si>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</si>
  <si>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</si>
  <si>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</si>
  <si>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</si>
  <si>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</si>
  <si>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</si>
  <si>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</si>
  <si>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</si>
  <si>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</si>
  <si>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</si>
  <si>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</si>
  <si>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</si>
  <si>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</si>
  <si>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</si>
  <si>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</si>
  <si>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</si>
  <si>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</si>
  <si>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</si>
  <si>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</si>
  <si>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</si>
  <si>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</si>
  <si>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</si>
  <si>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</si>
  <si>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</si>
  <si>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</si>
  <si>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</si>
  <si>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</si>
  <si>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</si>
  <si>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</si>
  <si>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</si>
  <si>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</si>
  <si>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</si>
  <si>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</si>
  <si>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</si>
  <si>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</si>
  <si>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</si>
  <si>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</si>
  <si>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</si>
  <si>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</si>
  <si>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</si>
  <si>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</si>
  <si>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</si>
  <si>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</si>
  <si>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</si>
  <si>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</si>
  <si>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</si>
  <si>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</si>
  <si>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</si>
  <si>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</si>
  <si>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</si>
  <si>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</si>
  <si>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</si>
  <si>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</si>
  <si>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</si>
  <si>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</si>
  <si>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</si>
  <si>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</si>
  <si>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</si>
  <si>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</si>
  <si>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</si>
  <si>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</si>
  <si>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</si>
  <si>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</si>
  <si>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</si>
  <si>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</si>
  <si>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</si>
  <si>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</si>
  <si>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</si>
  <si>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</si>
  <si>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</si>
  <si>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</si>
  <si>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</si>
  <si>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</si>
  <si>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</si>
  <si>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</si>
  <si>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</si>
  <si>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</si>
  <si>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</si>
  <si>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</si>
  <si>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</si>
  <si>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</si>
  <si>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</si>
  <si>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</si>
  <si>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</si>
  <si>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</si>
  <si>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</si>
  <si>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</si>
  <si>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</si>
  <si>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</si>
  <si>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</si>
  <si>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</si>
  <si>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</si>
  <si>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</si>
  <si>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</si>
  <si>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</si>
  <si>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</si>
  <si>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</si>
  <si>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</si>
  <si>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</si>
  <si>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</si>
  <si>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</si>
  <si>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</si>
  <si>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</si>
  <si>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</si>
  <si>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</si>
  <si>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</si>
  <si>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</si>
  <si>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</si>
  <si>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</si>
  <si>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</si>
  <si>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</si>
  <si>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</si>
  <si>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</si>
  <si>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</si>
  <si>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</si>
  <si>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</si>
  <si>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</si>
  <si>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</si>
  <si>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</si>
  <si>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</si>
  <si>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</si>
  <si>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</si>
  <si>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</si>
  <si>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</si>
  <si>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</si>
  <si>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</si>
  <si>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</si>
  <si>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</si>
  <si>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</si>
  <si>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</si>
  <si>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</si>
  <si>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</si>
  <si>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</si>
  <si>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</si>
  <si>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</si>
  <si>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</si>
  <si>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</si>
  <si>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</si>
  <si>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</si>
  <si>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</si>
  <si>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</si>
  <si>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</si>
  <si>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</si>
  <si>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</si>
  <si>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</si>
  <si>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</si>
  <si>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</si>
  <si>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</si>
  <si>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</si>
  <si>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</si>
  <si>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</si>
  <si>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</si>
  <si>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</si>
  <si>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</si>
  <si>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</si>
  <si>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</si>
  <si>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</si>
  <si>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</si>
  <si>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</si>
  <si>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</si>
  <si>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</si>
  <si>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</si>
  <si>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</si>
  <si>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</si>
  <si>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</si>
  <si>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</si>
  <si>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</si>
  <si>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</si>
  <si>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</si>
  <si>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</si>
  <si>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</si>
  <si>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</si>
  <si>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</si>
  <si>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</si>
  <si>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</si>
  <si>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</si>
  <si>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</si>
  <si>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</si>
  <si>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</si>
  <si>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</si>
  <si>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</si>
  <si>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</si>
  <si>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</si>
  <si>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</si>
  <si>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</si>
  <si>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</si>
  <si>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</si>
  <si>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</si>
  <si>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</si>
  <si>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</si>
  <si>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</si>
  <si>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</si>
  <si>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</si>
  <si>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</si>
  <si>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</si>
  <si>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</si>
  <si>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</si>
  <si>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</si>
  <si>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</si>
  <si>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</si>
  <si>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</si>
  <si>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</si>
  <si>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</si>
  <si>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</si>
  <si>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</si>
  <si>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</si>
  <si>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</si>
  <si>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</si>
  <si>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</si>
  <si>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</si>
  <si>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</si>
  <si>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</si>
  <si>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</si>
  <si>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</si>
  <si>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</si>
  <si>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</si>
  <si>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</si>
  <si>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</si>
  <si>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</si>
  <si>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</si>
  <si>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</si>
  <si>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</si>
  <si>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</si>
  <si>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</si>
  <si>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</si>
  <si>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</si>
  <si>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</si>
  <si>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</si>
  <si>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</si>
  <si>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</si>
  <si>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</si>
  <si>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</si>
  <si>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</si>
  <si>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</si>
  <si>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</si>
  <si>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</si>
  <si>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</si>
  <si>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</si>
  <si>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</si>
  <si>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</si>
  <si>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</si>
  <si>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</si>
  <si>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</si>
  <si>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</si>
  <si>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</si>
  <si>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</si>
  <si>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</si>
  <si>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</si>
  <si>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</si>
  <si>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</si>
  <si>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</si>
  <si>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</si>
  <si>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</si>
  <si>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</si>
  <si>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</si>
  <si>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</si>
  <si>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</si>
  <si>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</si>
  <si>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</si>
  <si>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</si>
  <si>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</si>
  <si>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</si>
  <si>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</si>
  <si>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</si>
  <si>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</si>
  <si>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</si>
  <si>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</si>
  <si>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</si>
  <si>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</si>
  <si>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</si>
  <si>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</si>
  <si>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</si>
  <si>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</si>
  <si>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</si>
  <si>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</si>
  <si>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</si>
  <si>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</si>
  <si>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</si>
  <si>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</si>
  <si>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</si>
  <si>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</si>
  <si>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</si>
  <si>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</si>
  <si>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</si>
  <si>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</si>
  <si>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</si>
  <si>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</si>
  <si>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</si>
  <si>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</si>
  <si>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</si>
  <si>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</si>
  <si>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</si>
  <si>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</si>
  <si>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</si>
  <si>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</si>
  <si>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</si>
  <si>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</si>
  <si>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</si>
  <si>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</si>
  <si>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</si>
  <si>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</si>
  <si>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</si>
  <si>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</si>
  <si>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</si>
  <si>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</si>
  <si>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</si>
  <si>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</si>
  <si>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</si>
  <si>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</si>
  <si>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</si>
  <si>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</si>
  <si>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</si>
  <si>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</si>
  <si>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</si>
  <si>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</si>
  <si>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</si>
  <si>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</si>
  <si>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</si>
  <si>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</si>
  <si>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</si>
  <si>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</si>
  <si>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</si>
  <si>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</si>
  <si>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</si>
  <si>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</si>
  <si>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</si>
  <si>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</si>
  <si>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</si>
  <si>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</si>
  <si>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</si>
  <si>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</si>
  <si>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</si>
  <si>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</si>
  <si>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</si>
  <si>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</si>
  <si>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</si>
  <si>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</si>
  <si>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</si>
  <si>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</si>
  <si>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</si>
  <si>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</si>
  <si>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</si>
  <si>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</si>
  <si>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</si>
  <si>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</si>
  <si>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</si>
  <si>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</si>
  <si>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</si>
  <si>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</si>
  <si>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</si>
  <si>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</si>
  <si>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</si>
  <si>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</si>
  <si>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</si>
  <si>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</si>
  <si>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</si>
  <si>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</si>
  <si>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</si>
  <si>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</si>
  <si>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</si>
  <si>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</si>
  <si>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</si>
  <si>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</si>
  <si>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</si>
  <si>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</si>
  <si>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</si>
  <si>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</si>
  <si>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</si>
  <si>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</si>
  <si>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</si>
  <si>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</si>
  <si>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</si>
  <si>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</si>
  <si>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</si>
  <si>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</si>
  <si>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</si>
  <si>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</si>
  <si>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</si>
  <si>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</si>
  <si>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</si>
  <si>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</si>
  <si>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</si>
  <si>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</si>
  <si>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</si>
  <si>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</si>
  <si>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</si>
  <si>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</si>
  <si>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</si>
  <si>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</si>
  <si>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</si>
  <si>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</si>
  <si>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</si>
  <si>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</si>
  <si>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</si>
  <si>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</si>
  <si>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</si>
  <si>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</si>
  <si>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</si>
  <si>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</si>
  <si>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</si>
  <si>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</si>
  <si>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</si>
  <si>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</si>
  <si>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</si>
  <si>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</si>
  <si>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</si>
  <si>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</si>
  <si>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</si>
  <si>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</si>
  <si>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</si>
  <si>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</si>
  <si>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</si>
  <si>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</si>
  <si>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</si>
  <si>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</si>
  <si>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</si>
  <si>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</si>
  <si>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</si>
  <si>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</si>
  <si>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</si>
  <si>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</si>
  <si>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</si>
  <si>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</si>
  <si>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</si>
  <si>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</si>
  <si>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</si>
  <si>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</si>
  <si>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</si>
  <si>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</si>
  <si>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</si>
  <si>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</si>
  <si>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</si>
  <si>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</si>
  <si>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</si>
  <si>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</si>
  <si>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</si>
  <si>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</si>
  <si>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</si>
  <si>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</si>
  <si>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</si>
  <si>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</si>
  <si>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</si>
  <si>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</si>
  <si>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</si>
  <si>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</si>
  <si>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</si>
  <si>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</si>
  <si>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</si>
  <si>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</si>
  <si>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</si>
  <si>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</si>
  <si>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</si>
  <si>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</si>
  <si>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</si>
  <si>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</si>
  <si>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</si>
  <si>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</si>
  <si>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</si>
  <si>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</si>
  <si>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</si>
  <si>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</si>
  <si>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</si>
  <si>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</si>
  <si>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</si>
  <si>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</si>
  <si>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</si>
  <si>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</si>
  <si>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</si>
  <si>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</si>
  <si>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</si>
  <si>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</si>
  <si>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</si>
  <si>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</si>
  <si>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</si>
  <si>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</si>
  <si>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</si>
  <si>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</si>
  <si>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</si>
  <si>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</si>
  <si>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</si>
  <si>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</si>
  <si>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</si>
  <si>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</si>
  <si>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</si>
  <si>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</si>
  <si>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</si>
  <si>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</si>
  <si>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</si>
  <si>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</si>
  <si>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</si>
  <si>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</si>
  <si>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</si>
  <si>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</si>
  <si>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</si>
  <si>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</si>
  <si>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</si>
  <si>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</si>
  <si>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</si>
  <si>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</si>
  <si>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</si>
  <si>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</si>
  <si>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</si>
  <si>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</si>
  <si>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</si>
  <si>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</si>
  <si>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</si>
  <si>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</si>
  <si>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</si>
  <si>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</si>
  <si>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</si>
  <si>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</si>
  <si>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</si>
  <si>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</si>
  <si>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</si>
  <si>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</si>
  <si>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</si>
  <si>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</si>
  <si>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</si>
  <si>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</si>
  <si>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</si>
  <si>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</si>
  <si>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</si>
  <si>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</si>
  <si>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</si>
  <si>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</si>
  <si>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</si>
  <si>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</si>
  <si>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</si>
  <si>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</si>
  <si>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</si>
  <si>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</si>
  <si>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</si>
  <si>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</si>
  <si>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</si>
  <si>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</si>
  <si>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</si>
  <si>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</si>
  <si>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</si>
  <si>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</si>
  <si>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</si>
  <si>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</si>
  <si>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</si>
  <si>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</si>
  <si>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</si>
  <si>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</si>
  <si>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</si>
  <si>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</si>
  <si>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</si>
  <si>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</si>
  <si>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</si>
  <si>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</si>
  <si>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</si>
  <si>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</si>
  <si>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</si>
  <si>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</si>
  <si>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</si>
  <si>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</si>
  <si>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</si>
  <si>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</si>
  <si>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</si>
  <si>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</si>
  <si>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</si>
  <si>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</si>
  <si>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</si>
  <si>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</si>
  <si>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</si>
  <si>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</si>
  <si>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</si>
  <si>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</si>
  <si>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</si>
  <si>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</si>
  <si>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</si>
  <si>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</si>
  <si>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</si>
  <si>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</si>
  <si>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</si>
  <si>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</si>
  <si>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</si>
  <si>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</si>
  <si>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</si>
  <si>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</si>
  <si>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</si>
  <si>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</si>
  <si>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</si>
  <si>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</si>
  <si>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</si>
  <si>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</si>
  <si>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</si>
  <si>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</si>
  <si>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</si>
  <si>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</si>
  <si>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</si>
  <si>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</si>
  <si>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</si>
  <si>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</si>
  <si>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</si>
  <si>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</si>
  <si>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</si>
  <si>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</si>
  <si>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</si>
  <si>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</si>
  <si>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</si>
  <si>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</si>
  <si>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</si>
  <si>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</si>
  <si>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</si>
  <si>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</si>
  <si>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</si>
  <si>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</si>
  <si>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</si>
  <si>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</si>
  <si>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</si>
  <si>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</si>
  <si>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</si>
  <si>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</si>
  <si>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</si>
  <si>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</si>
  <si>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</si>
  <si>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</si>
  <si>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</si>
  <si>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</si>
  <si>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</si>
  <si>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</si>
  <si>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</si>
  <si>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</si>
  <si>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</si>
  <si>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</si>
  <si>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</si>
  <si>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</si>
  <si>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</si>
  <si>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</si>
  <si>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</si>
  <si>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</si>
  <si>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</si>
  <si>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</si>
  <si>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</si>
  <si>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</si>
  <si>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</si>
  <si>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</si>
  <si>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</si>
  <si>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</si>
  <si>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</si>
  <si>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</si>
  <si>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</si>
  <si>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</si>
  <si>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</si>
  <si>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</si>
  <si>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</si>
  <si>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</si>
  <si>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</si>
  <si>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</si>
  <si>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</si>
  <si>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</si>
  <si>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</si>
  <si>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</si>
  <si>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</si>
  <si>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</si>
  <si>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</si>
  <si>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</si>
  <si>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</si>
  <si>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</si>
  <si>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</si>
  <si>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</si>
  <si>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</si>
  <si>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</si>
  <si>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</si>
  <si>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</si>
  <si>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</si>
  <si>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</si>
  <si>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</si>
  <si>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</si>
  <si>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</si>
  <si>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</si>
  <si>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</si>
  <si>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</si>
  <si>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</si>
  <si>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</si>
  <si>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</si>
  <si>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</si>
  <si>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</si>
  <si>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</si>
  <si>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</si>
  <si>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</si>
  <si>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</si>
  <si>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</si>
  <si>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</si>
  <si>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</si>
  <si>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</si>
  <si>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</si>
  <si>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</si>
  <si>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</si>
  <si>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</si>
  <si>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</si>
  <si>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</si>
  <si>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</si>
  <si>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</si>
  <si>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</si>
  <si>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</si>
  <si>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</si>
  <si>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</si>
  <si>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</si>
  <si>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</si>
  <si>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</si>
  <si>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</si>
  <si>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</si>
  <si>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</si>
  <si>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</si>
  <si>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</si>
  <si>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</si>
  <si>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</si>
  <si>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</si>
  <si>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</si>
  <si>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</si>
  <si>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</si>
  <si>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</si>
  <si>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</si>
  <si>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</si>
  <si>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</si>
  <si>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</si>
  <si>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</si>
  <si>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</si>
  <si>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</si>
  <si>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</si>
  <si>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</si>
  <si>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</si>
  <si>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</si>
  <si>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</si>
  <si>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</si>
  <si>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</si>
  <si>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</si>
  <si>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</si>
  <si>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</si>
  <si>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</si>
  <si>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</si>
  <si>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</si>
  <si>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</si>
  <si>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</si>
  <si>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</si>
  <si>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</si>
  <si>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</si>
  <si>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</si>
  <si>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</si>
  <si>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</si>
  <si>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</si>
  <si>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</si>
  <si>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</si>
  <si>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</si>
  <si>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</si>
  <si>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</si>
  <si>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</si>
  <si>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</si>
  <si>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</si>
  <si>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</si>
  <si>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</si>
  <si>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</si>
  <si>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</si>
  <si>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</si>
  <si>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</si>
  <si>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</si>
  <si>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</si>
  <si>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</si>
  <si>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</si>
  <si>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</si>
  <si>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</si>
  <si>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</si>
  <si>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</si>
  <si>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</si>
  <si>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</si>
  <si>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</si>
  <si>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</si>
  <si>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</si>
  <si>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</si>
  <si>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</si>
  <si>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</si>
  <si>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</si>
  <si>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</si>
  <si>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</si>
  <si>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</si>
  <si>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</si>
  <si>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</si>
  <si>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</si>
  <si>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</si>
  <si>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</si>
  <si>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</si>
  <si>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</si>
  <si>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</si>
  <si>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</si>
  <si>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</si>
  <si>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</si>
  <si>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</si>
  <si>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</si>
  <si>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</si>
  <si>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</si>
  <si>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</si>
  <si>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</si>
  <si>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</si>
  <si>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</si>
  <si>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</si>
  <si>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</si>
  <si>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</si>
  <si>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</si>
  <si>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</si>
  <si>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</si>
  <si>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</si>
  <si>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</si>
  <si>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</si>
  <si>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</si>
  <si>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</si>
  <si>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</si>
  <si>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</si>
  <si>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</si>
  <si>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</si>
  <si>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</si>
  <si>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</si>
  <si>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</si>
  <si>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</si>
  <si>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</si>
  <si>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</si>
  <si>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</si>
  <si>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</si>
  <si>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</si>
  <si>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</si>
  <si>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</si>
  <si>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</si>
  <si>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</si>
  <si>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</si>
  <si>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</si>
  <si>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</si>
  <si>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</si>
  <si>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</si>
  <si>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</si>
  <si>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</si>
  <si>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</si>
  <si>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</si>
  <si>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</si>
  <si>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</si>
  <si>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</si>
  <si>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</si>
  <si>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</si>
  <si>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</si>
  <si>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</si>
  <si>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</si>
  <si>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</si>
  <si>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</si>
  <si>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</si>
  <si>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</si>
  <si>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</si>
  <si>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</si>
  <si>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</si>
  <si>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</si>
  <si>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</si>
  <si>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</si>
  <si>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</si>
  <si>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</si>
  <si>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</si>
  <si>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</si>
  <si>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</si>
  <si>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</si>
  <si>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</si>
  <si>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</si>
  <si>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</si>
  <si>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</si>
  <si>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</si>
  <si>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</si>
  <si>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</si>
  <si>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</si>
  <si>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</si>
  <si>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</si>
  <si>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</si>
  <si>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</si>
  <si>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</si>
  <si>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</si>
  <si>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</si>
  <si>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</si>
  <si>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</si>
  <si>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</si>
  <si>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</si>
  <si>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</si>
  <si>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</si>
  <si>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</si>
  <si>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</si>
  <si>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</si>
  <si>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</si>
  <si>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</si>
  <si>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</si>
  <si>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</si>
  <si>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</si>
  <si>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</si>
  <si>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</si>
  <si>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</si>
  <si>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</si>
  <si>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</si>
  <si>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</si>
  <si>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</si>
  <si>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</si>
  <si>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</si>
  <si>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</si>
  <si>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</si>
  <si>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</si>
  <si>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</si>
  <si>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</si>
  <si>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</si>
  <si>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</si>
  <si>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</si>
  <si>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</si>
  <si>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</si>
  <si>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</si>
  <si>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</si>
  <si>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</si>
  <si>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</si>
  <si>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</si>
  <si>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</si>
  <si>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</si>
  <si>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</si>
  <si>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</si>
  <si>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</si>
  <si>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</si>
  <si>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</si>
  <si>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</si>
  <si>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</si>
  <si>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</si>
  <si>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</si>
  <si>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</si>
  <si>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</si>
  <si>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</si>
  <si>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</si>
  <si>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</si>
  <si>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</si>
  <si>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</si>
  <si>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</si>
  <si>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</si>
  <si>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</si>
  <si>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</si>
  <si>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</si>
  <si>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</si>
  <si>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</si>
  <si>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</si>
  <si>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</si>
  <si>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</si>
  <si>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</si>
  <si>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</si>
  <si>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</si>
  <si>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</si>
  <si>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</si>
  <si>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</si>
  <si>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</si>
  <si>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</si>
  <si>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</si>
  <si>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</si>
  <si>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</si>
  <si>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</si>
  <si>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</si>
  <si>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</si>
  <si>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</si>
  <si>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</si>
  <si>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</si>
  <si>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</si>
  <si>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</si>
  <si>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</si>
  <si>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</si>
  <si>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</si>
  <si>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</si>
  <si>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</si>
  <si>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</si>
  <si>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</si>
  <si>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</si>
  <si>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</si>
  <si>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</si>
  <si>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</si>
  <si>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</si>
  <si>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</si>
  <si>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</si>
  <si>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</si>
  <si>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</si>
  <si>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</si>
  <si>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</si>
  <si>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</si>
  <si>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</si>
  <si>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</si>
  <si>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</si>
  <si>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</si>
  <si>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</si>
  <si>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</si>
  <si>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</si>
  <si>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</si>
  <si>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</si>
  <si>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</si>
  <si>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</si>
  <si>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</si>
  <si>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</si>
  <si>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</si>
  <si>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</si>
  <si>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</si>
  <si>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</si>
  <si>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</si>
  <si>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</si>
  <si>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</si>
  <si>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</si>
  <si>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</si>
  <si>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</si>
  <si>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</si>
  <si>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</si>
  <si>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</si>
  <si>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</si>
  <si>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</si>
  <si>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</si>
  <si>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</si>
  <si>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</si>
  <si>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</si>
  <si>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</si>
  <si>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</si>
  <si>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</si>
  <si>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</si>
  <si>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</si>
  <si>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</si>
  <si>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</si>
  <si>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</si>
  <si>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</si>
  <si>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</si>
  <si>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</si>
  <si>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</si>
  <si>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</si>
  <si>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</si>
  <si>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</si>
  <si>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</si>
  <si>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</si>
  <si>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</si>
  <si>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</si>
  <si>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</si>
  <si>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</si>
  <si>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</si>
  <si>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</si>
  <si>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</si>
  <si>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</si>
  <si>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</si>
  <si>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</si>
  <si>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</si>
  <si>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</si>
  <si>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</si>
  <si>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</si>
  <si>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</si>
  <si>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</si>
  <si>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</si>
  <si>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</si>
  <si>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</si>
  <si>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</si>
  <si>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</si>
  <si>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</si>
  <si>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</si>
  <si>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</si>
  <si>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</si>
  <si>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</si>
  <si>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</si>
  <si>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</si>
  <si>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</si>
  <si>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</si>
  <si>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</si>
  <si>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</si>
  <si>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</si>
  <si>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</si>
  <si>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</si>
  <si>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</si>
  <si>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</si>
  <si>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</si>
  <si>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</si>
  <si>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</si>
  <si>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</si>
  <si>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</si>
  <si>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</si>
  <si>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</si>
  <si>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</si>
  <si>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</si>
  <si>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</si>
  <si>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</si>
  <si>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</si>
  <si>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</si>
  <si>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</si>
  <si>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</si>
  <si>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</si>
  <si>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</si>
  <si>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</si>
  <si>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</si>
  <si>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</si>
  <si>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</si>
  <si>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</si>
  <si>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</si>
  <si>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</si>
  <si>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</si>
  <si>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</si>
  <si>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</si>
  <si>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</si>
  <si>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</si>
  <si>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</si>
  <si>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</si>
  <si>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</si>
  <si>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</si>
  <si>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</si>
  <si>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</si>
  <si>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</si>
  <si>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</si>
  <si>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</si>
  <si>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</si>
  <si>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</si>
  <si>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</si>
  <si>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</si>
  <si>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</si>
  <si>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</si>
  <si>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</si>
  <si>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</si>
  <si>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</si>
  <si>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</si>
  <si>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</si>
  <si>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</si>
  <si>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</si>
  <si>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</si>
  <si>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</si>
  <si>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</si>
  <si>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</si>
  <si>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</si>
  <si>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</si>
  <si>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</si>
  <si>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</si>
  <si>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</si>
  <si>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</si>
  <si>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</si>
  <si>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</si>
  <si>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</si>
  <si>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</si>
  <si>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</si>
  <si>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</si>
  <si>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</si>
  <si>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</si>
  <si>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</si>
  <si>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</si>
  <si>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</si>
  <si>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</si>
  <si>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</si>
  <si>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</si>
  <si>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</si>
  <si>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</si>
  <si>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</si>
  <si>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</si>
  <si>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</si>
  <si>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</si>
  <si>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</si>
  <si>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</si>
  <si>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</si>
  <si>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</si>
  <si>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</si>
  <si>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</si>
  <si>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</si>
  <si>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</si>
  <si>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</si>
  <si>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</si>
  <si>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</si>
  <si>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</si>
  <si>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</si>
  <si>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</si>
  <si>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</si>
  <si>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</si>
  <si>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</si>
  <si>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</si>
  <si>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</si>
  <si>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</si>
  <si>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</si>
  <si>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</si>
  <si>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</si>
  <si>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</si>
  <si>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</si>
  <si>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</si>
  <si>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</si>
  <si>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</si>
  <si>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</si>
  <si>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</si>
  <si>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</si>
  <si>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</si>
  <si>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</si>
  <si>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</si>
  <si>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</si>
  <si>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</si>
  <si>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</si>
  <si>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</si>
  <si>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</si>
  <si>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</si>
  <si>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</si>
  <si>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</si>
  <si>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</si>
  <si>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</si>
  <si>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</si>
  <si>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</si>
  <si>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</si>
  <si>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</si>
  <si>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</si>
  <si>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</si>
  <si>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</si>
  <si>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</si>
  <si>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</si>
  <si>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</si>
  <si>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</si>
  <si>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</si>
  <si>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</si>
  <si>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</si>
  <si>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</si>
  <si>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</si>
  <si>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</si>
  <si>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</si>
  <si>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</si>
  <si>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</si>
  <si>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</si>
  <si>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</si>
  <si>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</si>
  <si>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</si>
  <si>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</si>
  <si>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</si>
  <si>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</si>
  <si>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</si>
  <si>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</si>
  <si>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</si>
  <si>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</si>
  <si>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</si>
  <si>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</si>
  <si>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</si>
  <si>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</si>
  <si>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</si>
  <si>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</si>
  <si>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</si>
  <si>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</si>
  <si>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</si>
  <si>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</si>
  <si>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</si>
  <si>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</si>
  <si>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</si>
  <si>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</si>
  <si>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</si>
  <si>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</si>
  <si>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</si>
  <si>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</si>
  <si>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</si>
  <si>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</si>
  <si>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</si>
  <si>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</si>
  <si>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</si>
  <si>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</si>
  <si>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</si>
  <si>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</si>
  <si>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</si>
  <si>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</si>
  <si>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</si>
  <si>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</si>
  <si>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</si>
  <si>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</si>
  <si>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</si>
  <si>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</si>
  <si>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</si>
  <si>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</si>
  <si>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</si>
  <si>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</si>
  <si>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</si>
  <si>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</si>
  <si>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</si>
  <si>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</si>
  <si>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</si>
  <si>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</si>
  <si>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</si>
  <si>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</si>
  <si>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</si>
  <si>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</si>
  <si>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</si>
  <si>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</si>
  <si>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</si>
  <si>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</si>
  <si>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</si>
  <si>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</si>
  <si>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</si>
  <si>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</si>
  <si>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</si>
  <si>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</si>
  <si>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</si>
  <si>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</si>
  <si>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</si>
  <si>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</si>
  <si>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</si>
  <si>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</si>
  <si>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</si>
  <si>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</si>
  <si>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</si>
  <si>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</si>
  <si>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</si>
  <si>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</si>
  <si>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</si>
  <si>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</si>
  <si>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</si>
  <si>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</si>
  <si>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</si>
  <si>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</si>
  <si>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</si>
  <si>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</si>
  <si>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</si>
  <si>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</si>
  <si>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</si>
  <si>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</si>
  <si>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</si>
  <si>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</si>
  <si>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</si>
  <si>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</si>
  <si>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</si>
  <si>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</si>
  <si>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</si>
  <si>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</si>
  <si>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</si>
  <si>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</si>
  <si>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</si>
  <si>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</si>
  <si>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</si>
  <si>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</si>
  <si>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</si>
  <si>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</si>
  <si>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</si>
  <si>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</si>
  <si>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</si>
  <si>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</si>
  <si>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</si>
  <si>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</si>
  <si>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</si>
  <si>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</si>
  <si>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</si>
  <si>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</si>
  <si>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</si>
  <si>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</si>
  <si>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</si>
  <si>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</si>
  <si>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</si>
  <si>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</si>
  <si>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</si>
  <si>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</si>
  <si>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</si>
  <si>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</si>
  <si>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</si>
  <si>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</si>
  <si>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</si>
  <si>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</si>
  <si>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</si>
  <si>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</si>
  <si>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</si>
  <si>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</si>
  <si>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</si>
  <si>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</si>
  <si>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</si>
  <si>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</si>
  <si>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</si>
  <si>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</si>
  <si>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</si>
  <si>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</si>
  <si>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</si>
  <si>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</si>
  <si>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</si>
  <si>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</si>
  <si>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</si>
  <si>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</si>
  <si>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</si>
  <si>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</si>
  <si>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</si>
  <si>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</si>
  <si>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</si>
  <si>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</si>
  <si>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</si>
  <si>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</si>
  <si>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</si>
  <si>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</si>
  <si>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</si>
  <si>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</si>
  <si>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</si>
  <si>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</si>
  <si>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</si>
  <si>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</si>
  <si>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</si>
  <si>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</si>
  <si>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</si>
  <si>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</si>
  <si>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</si>
  <si>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</si>
  <si>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</si>
  <si>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</si>
  <si>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</si>
  <si>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</si>
  <si>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</si>
  <si>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</si>
  <si>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</si>
  <si>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</si>
  <si>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</si>
  <si>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</si>
  <si>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</si>
  <si>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</si>
  <si>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</si>
  <si>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</si>
  <si>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</si>
  <si>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</si>
  <si>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</si>
  <si>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</si>
  <si>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</si>
  <si>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</si>
  <si>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</si>
  <si>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</si>
  <si>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</si>
  <si>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</si>
  <si>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</si>
  <si>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</si>
  <si>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</si>
  <si>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</si>
  <si>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</si>
  <si>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</si>
  <si>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</si>
  <si>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</si>
  <si>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</si>
  <si>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</si>
  <si>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</si>
  <si>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</si>
  <si>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</si>
  <si>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</si>
  <si>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</si>
  <si>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</si>
  <si>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</si>
  <si>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</si>
  <si>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</si>
  <si>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</si>
  <si>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</si>
  <si>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</si>
  <si>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</si>
  <si>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</si>
  <si>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</si>
  <si>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</si>
  <si>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</si>
  <si>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</si>
  <si>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</si>
  <si>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</si>
  <si>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</si>
  <si>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</si>
  <si>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</si>
  <si>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</si>
  <si>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</si>
  <si>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</si>
  <si>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</si>
  <si>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</si>
  <si>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</si>
  <si>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</si>
  <si>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</si>
  <si>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</si>
  <si>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</si>
  <si>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</si>
  <si>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</si>
  <si>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</si>
  <si>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</si>
  <si>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</si>
  <si>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</si>
  <si>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</si>
  <si>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</si>
  <si>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</si>
  <si>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</si>
  <si>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</si>
  <si>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</si>
  <si>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</si>
  <si>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</si>
  <si>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</si>
  <si>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</si>
  <si>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</si>
  <si>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</si>
  <si>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</si>
  <si>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</si>
  <si>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</si>
  <si>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</si>
  <si>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</si>
  <si>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</si>
  <si>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</si>
  <si>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</si>
  <si>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</si>
  <si>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</si>
  <si>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</si>
  <si>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</si>
  <si>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</si>
  <si>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</si>
  <si>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</si>
  <si>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</si>
  <si>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</si>
  <si>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</si>
  <si>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</si>
  <si>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</si>
  <si>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</si>
  <si>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</si>
  <si>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</si>
  <si>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</si>
  <si>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</si>
  <si>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</si>
  <si>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</si>
  <si>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</si>
  <si>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</si>
  <si>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</si>
  <si>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</si>
  <si>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</si>
  <si>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</si>
  <si>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</si>
  <si>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</si>
  <si>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</si>
  <si>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</si>
  <si>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</si>
  <si>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</si>
  <si>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</si>
  <si>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</si>
  <si>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</si>
  <si>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</si>
  <si>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</si>
  <si>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</si>
  <si>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</si>
  <si>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</si>
  <si>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</si>
  <si>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</si>
  <si>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</si>
  <si>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</si>
  <si>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</si>
  <si>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</si>
  <si>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</si>
  <si>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</si>
  <si>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</si>
  <si>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</si>
  <si>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</si>
  <si>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</si>
  <si>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</si>
  <si>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</si>
  <si>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</si>
  <si>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</si>
  <si>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</si>
  <si>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</si>
  <si>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</si>
  <si>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</si>
  <si>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</si>
  <si>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</si>
  <si>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</si>
  <si>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</si>
  <si>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</si>
  <si>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</si>
  <si>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</si>
  <si>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</si>
  <si>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</si>
  <si>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</si>
  <si>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</si>
  <si>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</si>
  <si>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</si>
  <si>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</si>
  <si>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</si>
  <si>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</si>
  <si>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</si>
  <si>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</si>
  <si>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</si>
  <si>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</si>
  <si>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</si>
  <si>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</si>
  <si>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</si>
  <si>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</si>
  <si>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</si>
  <si>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</si>
  <si>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</si>
  <si>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</si>
  <si>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</si>
  <si>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</si>
  <si>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</si>
  <si>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</si>
  <si>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</si>
  <si>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</si>
  <si>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</si>
  <si>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</si>
  <si>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</si>
  <si>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</si>
  <si>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</si>
  <si>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</si>
  <si>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</si>
  <si>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</si>
  <si>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</si>
  <si>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</si>
  <si>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</si>
  <si>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</si>
  <si>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</si>
  <si>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</si>
  <si>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</si>
  <si>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</si>
  <si>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</si>
  <si>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</si>
  <si>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</si>
  <si>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</si>
  <si>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</si>
  <si>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</si>
  <si>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</si>
  <si>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</si>
  <si>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</si>
  <si>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</si>
  <si>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</si>
  <si>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</si>
  <si>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</si>
  <si>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</si>
  <si>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</si>
  <si>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</si>
  <si>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</si>
  <si>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</si>
  <si>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</si>
  <si>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</si>
  <si>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</si>
  <si>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</si>
  <si>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</si>
  <si>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</si>
  <si>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</si>
  <si>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</si>
  <si>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</si>
  <si>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</si>
  <si>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</si>
  <si>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</si>
  <si>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</si>
  <si>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</si>
  <si>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</si>
  <si>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</si>
  <si>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</si>
  <si>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</si>
  <si>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</si>
  <si>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</si>
  <si>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</si>
  <si>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</si>
  <si>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</si>
  <si>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</si>
  <si>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</si>
  <si>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</si>
  <si>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</si>
  <si>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</si>
  <si>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</si>
  <si>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</si>
  <si>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</si>
  <si>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</si>
  <si>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</si>
  <si>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</si>
  <si>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</si>
  <si>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</si>
  <si>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</si>
  <si>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</si>
  <si>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</si>
  <si>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</si>
  <si>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</si>
  <si>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</si>
  <si>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</si>
  <si>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</si>
  <si>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</si>
  <si>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</si>
  <si>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</si>
  <si>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</si>
  <si>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</si>
  <si>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</si>
  <si>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</si>
  <si>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</si>
  <si>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</si>
  <si>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</si>
  <si>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</si>
  <si>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</si>
  <si>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</si>
  <si>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</si>
  <si>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</si>
  <si>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</si>
  <si>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</si>
  <si>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</si>
  <si>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</si>
  <si>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</si>
  <si>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</si>
  <si>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</si>
  <si>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</si>
  <si>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</si>
  <si>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</si>
  <si>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</si>
  <si>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</si>
  <si>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</si>
  <si>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</si>
  <si>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</si>
  <si>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</si>
  <si>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</si>
  <si>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</si>
  <si>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</si>
  <si>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</si>
  <si>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</si>
  <si>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</si>
  <si>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</si>
  <si>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</si>
  <si>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</si>
  <si>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</si>
  <si>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</si>
  <si>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</si>
  <si>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</si>
  <si>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</si>
  <si>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</si>
  <si>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</si>
  <si>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</si>
  <si>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</si>
  <si>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</si>
  <si>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</si>
  <si>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</si>
  <si>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</si>
  <si>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</si>
  <si>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</si>
  <si>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</si>
  <si>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</si>
  <si>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</si>
  <si>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</si>
  <si>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</si>
  <si>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</si>
  <si>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</si>
  <si>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</si>
  <si>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</si>
  <si>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</si>
  <si>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</si>
  <si>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</si>
  <si>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</si>
  <si>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</si>
  <si>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</si>
  <si>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</si>
  <si>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</si>
  <si>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</si>
  <si>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</si>
  <si>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</si>
  <si>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</si>
  <si>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</si>
  <si>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</si>
  <si>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</si>
  <si>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</si>
  <si>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</si>
  <si>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</si>
  <si>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</si>
  <si>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</si>
  <si>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</si>
  <si>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</si>
  <si>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</si>
  <si>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</si>
  <si>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</si>
  <si>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</si>
  <si>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</si>
  <si>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</si>
  <si>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</si>
  <si>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</si>
  <si>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</si>
  <si>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</si>
  <si>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</si>
  <si>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</si>
  <si>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</si>
  <si>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</si>
  <si>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</si>
  <si>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</si>
  <si>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</si>
  <si>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</si>
  <si>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</si>
  <si>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</si>
  <si>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</si>
  <si>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</si>
  <si>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</si>
  <si>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</si>
  <si>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</si>
  <si>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</si>
  <si>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</si>
  <si>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</si>
  <si>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</si>
  <si>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</si>
  <si>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</si>
  <si>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</si>
  <si>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</si>
  <si>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</si>
  <si>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</si>
  <si>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</si>
  <si>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</si>
  <si>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</si>
  <si>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</si>
  <si>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</si>
  <si>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</si>
  <si>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</si>
  <si>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</si>
  <si>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</si>
  <si>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</si>
  <si>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</si>
  <si>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</si>
  <si>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</si>
  <si>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</si>
  <si>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</si>
  <si>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</si>
  <si>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</si>
  <si>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</si>
  <si>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</si>
  <si>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</si>
  <si>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</si>
  <si>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</si>
  <si>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</si>
  <si>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</si>
  <si>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</si>
  <si>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</si>
  <si>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</si>
  <si>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</si>
  <si>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</si>
  <si>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</si>
  <si>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</si>
  <si>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</si>
  <si>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</si>
  <si>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</si>
  <si>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</si>
  <si>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</si>
  <si>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</si>
  <si>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</si>
  <si>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</si>
  <si>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</si>
  <si>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</si>
  <si>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</si>
  <si>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</si>
  <si>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</si>
  <si>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</si>
  <si>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</si>
  <si>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</si>
  <si>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</si>
  <si>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</si>
  <si>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</si>
  <si>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</si>
  <si>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</si>
  <si>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</si>
  <si>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</si>
  <si>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</si>
  <si>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</si>
  <si>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</si>
  <si>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</si>
  <si>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</si>
  <si>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</si>
  <si>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</si>
  <si>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</si>
  <si>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</si>
  <si>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</si>
  <si>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</si>
  <si>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</si>
  <si>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</si>
  <si>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</si>
  <si>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</si>
  <si>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</si>
  <si>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</si>
  <si>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</si>
  <si>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</si>
  <si>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</si>
  <si>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</si>
  <si>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</si>
  <si>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</si>
  <si>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</si>
  <si>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</si>
  <si>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</si>
  <si>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</si>
  <si>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</si>
  <si>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</si>
  <si>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</si>
  <si>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</si>
  <si>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</si>
  <si>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</si>
  <si>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</si>
  <si>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</si>
  <si>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</si>
  <si>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</si>
  <si>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</si>
  <si>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</si>
  <si>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</si>
  <si>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</si>
  <si>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</si>
  <si>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</si>
  <si>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</si>
  <si>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</si>
  <si>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</si>
  <si>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</si>
  <si>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</si>
  <si>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</si>
  <si>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</si>
  <si>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</si>
  <si>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</si>
  <si>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</si>
  <si>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</si>
  <si>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</si>
  <si>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</si>
  <si>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</si>
  <si>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</si>
  <si>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</si>
  <si>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</si>
  <si>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</si>
  <si>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</si>
  <si>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</si>
  <si>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</si>
  <si>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</si>
  <si>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</si>
  <si>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</si>
  <si>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</si>
  <si>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</si>
  <si>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</si>
  <si>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</si>
  <si>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</si>
  <si>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</si>
  <si>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</si>
  <si>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</si>
  <si>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</si>
  <si>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</si>
  <si>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</si>
  <si>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</si>
  <si>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</si>
  <si>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</si>
  <si>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</si>
  <si>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</si>
  <si>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</si>
  <si>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</si>
  <si>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</si>
  <si>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</si>
  <si>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</si>
  <si>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</si>
  <si>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</si>
  <si>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</si>
  <si>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</si>
  <si>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</si>
  <si>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</si>
  <si>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</si>
  <si>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</si>
  <si>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</si>
  <si>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</si>
  <si>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</si>
  <si>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</si>
  <si>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</si>
  <si>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</si>
  <si>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</si>
  <si>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</si>
  <si>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</si>
  <si>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</si>
  <si>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</si>
  <si>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</si>
  <si>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</si>
  <si>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</si>
  <si>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</si>
  <si>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</si>
  <si>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</si>
  <si>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</si>
  <si>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</si>
  <si>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</si>
  <si>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</si>
  <si>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</si>
  <si>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</si>
  <si>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</si>
  <si>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</si>
  <si>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</si>
  <si>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</si>
  <si>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</si>
  <si>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</si>
  <si>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</si>
  <si>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</si>
  <si>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</si>
  <si>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</si>
  <si>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</si>
  <si>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</si>
  <si>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</si>
  <si>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</si>
  <si>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</si>
  <si>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</si>
  <si>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</si>
  <si>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</si>
  <si>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</si>
  <si>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</si>
  <si>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</si>
  <si>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</si>
  <si>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</si>
  <si>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</si>
  <si>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</si>
  <si>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</si>
  <si>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</si>
  <si>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</si>
  <si>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</si>
  <si>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</si>
  <si>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</si>
  <si>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</si>
  <si>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</si>
  <si>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</si>
  <si>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</si>
  <si>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</si>
  <si>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</si>
  <si>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</si>
  <si>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</si>
  <si>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</si>
  <si>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</si>
  <si>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</si>
  <si>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</si>
  <si>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</si>
  <si>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</si>
  <si>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</si>
  <si>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</si>
  <si>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</si>
  <si>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</si>
  <si>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</si>
  <si>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</si>
  <si>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</si>
  <si>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</si>
  <si>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</si>
  <si>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</si>
  <si>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</si>
  <si>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</si>
  <si>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</si>
  <si>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</si>
  <si>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</si>
  <si>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</si>
  <si>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</si>
  <si>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</si>
  <si>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</si>
  <si>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</si>
  <si>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</si>
  <si>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</si>
  <si>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</si>
  <si>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</si>
  <si>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</si>
  <si>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</si>
  <si>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</si>
  <si>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</si>
  <si>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</si>
  <si>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</si>
  <si>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</si>
  <si>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</si>
  <si>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</si>
  <si>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</si>
  <si>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</si>
  <si>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</si>
  <si>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</si>
  <si>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</si>
  <si>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</si>
  <si>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</si>
  <si>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</si>
  <si>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</si>
  <si>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</si>
  <si>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</si>
  <si>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</si>
  <si>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</si>
  <si>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</si>
  <si>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</si>
  <si>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</si>
  <si>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</si>
  <si>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</si>
  <si>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</si>
  <si>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</si>
  <si>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</si>
  <si>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</si>
  <si>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</si>
  <si>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</si>
  <si>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</si>
  <si>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</si>
  <si>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</si>
  <si>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</si>
  <si>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</si>
  <si>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</si>
  <si>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</si>
  <si>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</si>
  <si>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</si>
  <si>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</si>
  <si>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</si>
  <si>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</si>
  <si>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</si>
  <si>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</si>
  <si>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</si>
  <si>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</si>
  <si>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</si>
  <si>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</si>
  <si>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</si>
  <si>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</si>
  <si>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</si>
  <si>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</si>
  <si>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</si>
  <si>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</si>
  <si>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</si>
  <si>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</si>
  <si>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</si>
  <si>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</si>
  <si>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</si>
  <si>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</si>
  <si>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</si>
  <si>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</si>
  <si>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</si>
  <si>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</si>
  <si>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</si>
  <si>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</si>
  <si>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</si>
  <si>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</si>
  <si>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</si>
  <si>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</si>
  <si>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</si>
  <si>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</si>
  <si>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</si>
  <si>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</si>
  <si>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</si>
  <si>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</si>
  <si>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</si>
  <si>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</si>
  <si>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</si>
  <si>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</si>
  <si>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</si>
  <si>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</si>
  <si>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</si>
  <si>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</si>
  <si>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</si>
  <si>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</si>
  <si>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</si>
  <si>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</si>
  <si>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</si>
  <si>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</si>
  <si>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</si>
  <si>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</si>
  <si>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</si>
  <si>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</si>
  <si>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</si>
  <si>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</si>
  <si>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</si>
  <si>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</si>
  <si>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</si>
  <si>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</si>
  <si>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</si>
  <si>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</si>
  <si>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</si>
  <si>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</si>
  <si>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</si>
  <si>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</si>
  <si>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</si>
  <si>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</si>
  <si>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</si>
  <si>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</si>
  <si>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</si>
  <si>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</si>
  <si>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</si>
  <si>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</si>
  <si>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</si>
  <si>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</si>
  <si>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</si>
  <si>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</si>
  <si>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</si>
  <si>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</si>
  <si>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</si>
  <si>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</si>
  <si>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</si>
  <si>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</si>
  <si>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</si>
  <si>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</si>
  <si>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</si>
  <si>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</si>
  <si>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</si>
  <si>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</si>
  <si>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</si>
  <si>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</si>
  <si>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</si>
  <si>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</si>
  <si>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</si>
  <si>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</si>
  <si>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</si>
  <si>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</si>
  <si>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</si>
  <si>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</si>
  <si>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</si>
  <si>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</si>
  <si>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</si>
  <si>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</si>
  <si>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</si>
  <si>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</si>
  <si>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</si>
  <si>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</si>
  <si>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</si>
  <si>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</si>
  <si>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</si>
  <si>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</si>
  <si>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</si>
  <si>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</si>
  <si>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</si>
  <si>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</si>
  <si>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</si>
  <si>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</si>
  <si>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</si>
  <si>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</si>
  <si>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</si>
  <si>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</si>
  <si>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</si>
  <si>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</si>
  <si>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</si>
  <si>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</si>
  <si>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</si>
  <si>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</si>
  <si>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</si>
  <si>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</si>
  <si>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</si>
  <si>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</si>
  <si>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</si>
  <si>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</si>
  <si>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</si>
  <si>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</si>
  <si>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</si>
  <si>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</si>
  <si>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</si>
  <si>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</si>
  <si>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</si>
  <si>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</si>
  <si>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</si>
  <si>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</si>
  <si>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</si>
  <si>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</si>
  <si>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</si>
  <si>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</si>
  <si>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</si>
  <si>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</si>
  <si>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</si>
  <si>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</si>
  <si>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</si>
  <si>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</si>
  <si>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</si>
  <si>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</si>
  <si>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</si>
  <si>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</si>
  <si>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</si>
  <si>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</si>
  <si>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</si>
  <si>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</si>
  <si>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</si>
  <si>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</si>
  <si>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</si>
  <si>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</si>
  <si>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</si>
  <si>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</si>
  <si>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</si>
  <si>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</si>
  <si>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</si>
  <si>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</si>
  <si>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</si>
  <si>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</si>
  <si>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</si>
  <si>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</si>
  <si>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</si>
  <si>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</si>
  <si>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</si>
  <si>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</si>
  <si>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</si>
  <si>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</si>
  <si>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</si>
  <si>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</si>
  <si>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</si>
  <si>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</si>
  <si>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</si>
  <si>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</si>
  <si>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</si>
  <si>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</si>
  <si>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</si>
  <si>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</si>
  <si>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</si>
  <si>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</si>
  <si>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</si>
  <si>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</si>
  <si>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</si>
  <si>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</si>
  <si>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</si>
  <si>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</si>
  <si>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</si>
  <si>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</si>
  <si>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</si>
  <si>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</si>
  <si>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</si>
  <si>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</si>
  <si>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</si>
  <si>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</si>
  <si>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</si>
  <si>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</si>
  <si>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</si>
  <si>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</si>
  <si>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</si>
  <si>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</si>
  <si>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</si>
  <si>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</si>
  <si>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</si>
  <si>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</si>
  <si>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</si>
  <si>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</si>
  <si>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</si>
  <si>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</si>
  <si>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</si>
  <si>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</si>
  <si>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</si>
  <si>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</si>
  <si>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</si>
  <si>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</si>
  <si>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</si>
  <si>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</si>
  <si>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</si>
  <si>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</si>
  <si>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</si>
  <si>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</si>
  <si>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</si>
  <si>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</si>
  <si>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</si>
  <si>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</si>
  <si>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</si>
  <si>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</si>
  <si>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</si>
  <si>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</si>
  <si>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</si>
  <si>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</si>
  <si>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</si>
  <si>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</si>
  <si>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</si>
  <si>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</si>
  <si>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</si>
  <si>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</si>
  <si>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</si>
  <si>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</si>
  <si>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</si>
  <si>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</si>
  <si>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</si>
  <si>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</si>
  <si>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</si>
  <si>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</si>
  <si>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</si>
  <si>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</si>
  <si>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</si>
  <si>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</si>
  <si>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</si>
  <si>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</si>
  <si>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</si>
  <si>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</si>
  <si>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</si>
  <si>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</si>
  <si>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</si>
  <si>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</si>
  <si>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</si>
  <si>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</si>
  <si>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</si>
  <si>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</si>
  <si>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</si>
  <si>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</si>
  <si>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</si>
  <si>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</si>
  <si>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</si>
  <si>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</si>
  <si>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</si>
  <si>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</si>
  <si>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</si>
  <si>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</si>
  <si>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</si>
  <si>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</si>
  <si>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</si>
  <si>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</si>
  <si>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</si>
  <si>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</si>
  <si>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</si>
  <si>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</si>
  <si>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</si>
  <si>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</si>
  <si>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</si>
  <si>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</si>
  <si>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</si>
  <si>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</si>
  <si>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</si>
  <si>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</si>
  <si>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</si>
  <si>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</si>
  <si>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</si>
  <si>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</si>
  <si>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</si>
  <si>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</si>
  <si>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</si>
  <si>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</si>
  <si>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</si>
  <si>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</si>
  <si>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</si>
  <si>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</si>
  <si>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</si>
  <si>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</si>
  <si>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</si>
  <si>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</si>
  <si>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</si>
  <si>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</si>
  <si>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</si>
  <si>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</si>
  <si>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</si>
  <si>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</si>
  <si>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</si>
  <si>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</si>
  <si>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</si>
  <si>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</si>
  <si>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</si>
  <si>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</si>
  <si>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</si>
  <si>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</si>
  <si>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</si>
  <si>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</si>
  <si>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</si>
  <si>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</si>
  <si>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</si>
  <si>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</si>
  <si>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</si>
  <si>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</si>
  <si>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</si>
  <si>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</si>
  <si>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</si>
  <si>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</si>
  <si>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</si>
  <si>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</si>
  <si>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</si>
  <si>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</si>
  <si>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</si>
  <si>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</si>
  <si>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</si>
  <si>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</si>
  <si>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</si>
  <si>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</si>
  <si>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</si>
  <si>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</si>
  <si>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</si>
  <si>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</si>
  <si>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</si>
  <si>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</si>
  <si>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</si>
  <si>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</si>
  <si>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</si>
  <si>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</si>
  <si>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</si>
  <si>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</si>
  <si>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</si>
  <si>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</si>
  <si>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</si>
  <si>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</si>
  <si>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</si>
  <si>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</si>
  <si>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</si>
  <si>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</si>
  <si>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</si>
  <si>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</si>
  <si>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</si>
  <si>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</si>
  <si>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</si>
  <si>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</si>
  <si>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</si>
  <si>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</si>
  <si>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</si>
  <si>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</si>
  <si>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</si>
  <si>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</si>
  <si>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</si>
  <si>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</si>
  <si>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</si>
  <si>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</si>
  <si>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</si>
  <si>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</si>
  <si>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</si>
  <si>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</si>
  <si>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</si>
  <si>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</si>
  <si>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</si>
  <si>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</si>
  <si>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</si>
  <si>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</si>
  <si>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</si>
  <si>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</si>
  <si>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</si>
  <si>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</si>
  <si>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</si>
  <si>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</si>
  <si>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</si>
  <si>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</si>
  <si>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</si>
  <si>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</si>
  <si>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</si>
  <si>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</si>
  <si>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</si>
  <si>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</si>
  <si>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</si>
  <si>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</si>
  <si>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</si>
  <si>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</si>
  <si>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</si>
  <si>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</si>
  <si>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</si>
  <si>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</si>
  <si>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</si>
  <si>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</si>
  <si>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</si>
  <si>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</si>
  <si>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</si>
  <si>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</si>
  <si>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</si>
  <si>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</si>
  <si>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</si>
  <si>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</si>
  <si>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</si>
  <si>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</si>
  <si>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</si>
  <si>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</si>
  <si>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</si>
  <si>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</si>
  <si>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</si>
  <si>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</si>
  <si>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</si>
  <si>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</si>
  <si>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</si>
  <si>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</si>
  <si>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</si>
  <si>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</si>
  <si>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</si>
  <si>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</si>
  <si>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</si>
  <si>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</si>
  <si>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</si>
  <si>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</si>
  <si>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</si>
  <si>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</si>
  <si>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</si>
  <si>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</si>
  <si>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</si>
  <si>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</si>
  <si>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</si>
  <si>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</si>
  <si>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</si>
  <si>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</si>
  <si>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</si>
  <si>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</si>
  <si>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</si>
  <si>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</si>
  <si>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</si>
  <si>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</si>
  <si>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</si>
  <si>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</si>
  <si>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</si>
  <si>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</si>
  <si>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</si>
  <si>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</si>
  <si>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</si>
  <si>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</si>
  <si>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</si>
  <si>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</si>
  <si>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</si>
  <si>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</si>
  <si>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</si>
  <si>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</si>
  <si>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</si>
  <si>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</si>
  <si>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</si>
  <si>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</si>
  <si>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</si>
  <si>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</si>
  <si>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</si>
  <si>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</si>
  <si>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</si>
  <si>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</si>
  <si>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</si>
  <si>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</si>
  <si>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</si>
  <si>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</si>
  <si>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</si>
  <si>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</si>
  <si>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</si>
  <si>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</si>
  <si>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</si>
  <si>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</si>
  <si>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</si>
  <si>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</si>
  <si>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</si>
  <si>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</si>
  <si>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</si>
  <si>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</si>
  <si>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</si>
  <si>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</si>
  <si>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</si>
  <si>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</si>
  <si>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</si>
  <si>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</si>
  <si>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</si>
  <si>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</si>
  <si>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</si>
  <si>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</si>
  <si>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</si>
  <si>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</si>
  <si>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</si>
  <si>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</si>
  <si>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</si>
  <si>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</si>
  <si>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</si>
  <si>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</si>
  <si>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</si>
  <si>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</si>
  <si>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</si>
  <si>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</si>
  <si>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</si>
  <si>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</si>
  <si>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</si>
  <si>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</si>
  <si>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</si>
  <si>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</si>
  <si>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</si>
  <si>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</si>
  <si>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</si>
  <si>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</si>
  <si>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</si>
  <si>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</si>
  <si>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</si>
  <si>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</si>
  <si>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</si>
  <si>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</si>
  <si>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</si>
  <si>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</si>
  <si>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</si>
  <si>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</si>
  <si>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</si>
  <si>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</si>
  <si>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</si>
  <si>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</si>
  <si>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</si>
  <si>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</si>
  <si>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</si>
  <si>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</si>
  <si>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</si>
  <si>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</si>
  <si>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</si>
  <si>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</si>
  <si>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</si>
  <si>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</si>
  <si>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</si>
  <si>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</si>
  <si>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</si>
  <si>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</si>
  <si>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</si>
  <si>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</si>
  <si>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</si>
  <si>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</si>
  <si>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</si>
  <si>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</si>
  <si>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</si>
  <si>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</si>
  <si>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</si>
  <si>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</si>
  <si>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</si>
  <si>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</si>
  <si>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</si>
  <si>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</si>
  <si>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</si>
  <si>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</si>
  <si>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</si>
  <si>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</si>
  <si>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</si>
  <si>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</si>
  <si>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</si>
  <si>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</si>
  <si>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</si>
  <si>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</si>
  <si>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</si>
  <si>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</si>
  <si>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</si>
  <si>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</si>
  <si>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</si>
  <si>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</si>
  <si>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</si>
  <si>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</si>
  <si>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</si>
  <si>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</si>
  <si>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</si>
  <si>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</si>
  <si>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</si>
  <si>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</si>
  <si>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</si>
  <si>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</si>
  <si>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</si>
  <si>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</si>
  <si>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</si>
  <si>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</si>
  <si>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</si>
  <si>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</si>
  <si>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</si>
  <si>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</si>
  <si>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</si>
  <si>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</si>
  <si>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</si>
  <si>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</si>
  <si>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</si>
  <si>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</si>
  <si>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</si>
  <si>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</si>
  <si>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</si>
  <si>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</si>
  <si>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</si>
  <si>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</si>
  <si>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</si>
  <si>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</si>
  <si>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</si>
  <si>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</si>
  <si>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</si>
  <si>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</si>
  <si>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</si>
  <si>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</si>
  <si>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</si>
  <si>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</si>
  <si>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</si>
  <si>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</si>
  <si>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</si>
  <si>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</si>
  <si>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</si>
  <si>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</si>
  <si>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</si>
  <si>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</si>
  <si>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</si>
  <si>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</si>
  <si>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</si>
  <si>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</si>
  <si>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</si>
  <si>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</si>
  <si>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</si>
  <si>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</si>
  <si>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</si>
  <si>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</si>
  <si>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</si>
  <si>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</si>
  <si>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</si>
  <si>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</si>
  <si>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</si>
  <si>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</si>
  <si>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</si>
  <si>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</si>
  <si>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</si>
  <si>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</si>
  <si>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</si>
  <si>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</si>
  <si>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</si>
  <si>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</si>
  <si>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</si>
  <si>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</si>
  <si>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</si>
  <si>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</si>
  <si>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</si>
  <si>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</si>
  <si>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</si>
  <si>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</si>
  <si>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</si>
  <si>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</si>
  <si>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</si>
  <si>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</si>
  <si>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</si>
  <si>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</si>
  <si>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</si>
  <si>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</si>
  <si>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</si>
  <si>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</si>
  <si>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</si>
  <si>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</si>
  <si>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</si>
  <si>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</si>
  <si>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</si>
  <si>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</si>
  <si>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</si>
  <si>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</si>
  <si>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</si>
  <si>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</si>
  <si>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</si>
  <si>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</si>
  <si>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</si>
  <si>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</si>
  <si>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</si>
  <si>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</si>
  <si>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</si>
  <si>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</si>
  <si>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</si>
  <si>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</si>
  <si>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</si>
  <si>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</si>
  <si>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</si>
  <si>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</si>
  <si>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</si>
  <si>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</si>
  <si>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</si>
  <si>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</si>
  <si>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</si>
  <si>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</si>
  <si>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</si>
  <si>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</si>
  <si>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</si>
  <si>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</si>
  <si>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</si>
  <si>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</si>
  <si>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</si>
  <si>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</si>
  <si>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</si>
  <si>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</si>
  <si>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</si>
  <si>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</si>
  <si>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</si>
  <si>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</si>
  <si>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</si>
  <si>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</si>
  <si>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</si>
  <si>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</si>
  <si>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</si>
  <si>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</si>
  <si>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</si>
  <si>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</si>
  <si>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</si>
  <si>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</si>
  <si>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</si>
  <si>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</si>
  <si>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</si>
  <si>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</si>
  <si>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</si>
  <si>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</si>
  <si>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</si>
  <si>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</si>
  <si>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</si>
  <si>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</si>
  <si>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</si>
  <si>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</si>
  <si>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</si>
  <si>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</si>
  <si>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</si>
  <si>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</si>
  <si>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</si>
  <si>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</si>
  <si>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</si>
  <si>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</si>
  <si>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</si>
  <si>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</si>
  <si>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</si>
  <si>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</si>
  <si>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</si>
  <si>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</si>
  <si>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</si>
  <si>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</si>
  <si>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</si>
  <si>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</si>
  <si>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</si>
  <si>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</si>
  <si>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</si>
  <si>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</si>
  <si>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</si>
  <si>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</si>
  <si>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</si>
  <si>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</si>
  <si>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</si>
  <si>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</si>
  <si>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</si>
  <si>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</si>
  <si>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</si>
  <si>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</si>
  <si>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</si>
  <si>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</si>
  <si>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</si>
  <si>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</si>
  <si>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</si>
  <si>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</si>
  <si>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</si>
  <si>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</si>
  <si>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</si>
  <si>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</si>
  <si>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</si>
  <si>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</si>
  <si>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</si>
  <si>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</si>
  <si>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</si>
  <si>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</si>
  <si>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</si>
  <si>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</si>
  <si>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</si>
  <si>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</si>
  <si>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</si>
  <si>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</si>
  <si>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</si>
  <si>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</si>
  <si>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</si>
  <si>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</si>
  <si>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</si>
  <si>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</si>
  <si>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</si>
  <si>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</si>
  <si>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</si>
  <si>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</si>
  <si>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</si>
  <si>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</si>
  <si>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</si>
  <si>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</si>
  <si>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</si>
  <si>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</si>
  <si>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</si>
  <si>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</si>
  <si>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</si>
  <si>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</si>
  <si>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</si>
  <si>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</si>
  <si>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</si>
  <si>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</si>
  <si>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</si>
  <si>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</si>
  <si>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</si>
  <si>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</si>
  <si>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</si>
  <si>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</si>
  <si>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</si>
  <si>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</si>
  <si>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</si>
  <si>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</si>
  <si>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</si>
  <si>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</si>
  <si>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</si>
  <si>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</si>
  <si>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</si>
  <si>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</si>
  <si>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</si>
  <si>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</si>
  <si>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</si>
  <si>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</si>
  <si>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</si>
  <si>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</si>
  <si>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</si>
  <si>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</si>
  <si>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</si>
  <si>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</si>
  <si>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</si>
  <si>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</si>
  <si>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</si>
  <si>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</si>
  <si>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</si>
  <si>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</si>
  <si>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</si>
  <si>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</si>
  <si>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</si>
  <si>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</si>
  <si>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</si>
  <si>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</si>
  <si>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</si>
  <si>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</si>
  <si>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</si>
  <si>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</si>
  <si>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</si>
  <si>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</si>
  <si>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</si>
  <si>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</si>
  <si>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</si>
  <si>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</si>
  <si>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</si>
  <si>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</si>
  <si>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</si>
  <si>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</si>
  <si>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</si>
  <si>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</si>
  <si>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</si>
  <si>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</si>
  <si>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</si>
  <si>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</si>
  <si>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</si>
  <si>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</si>
  <si>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</si>
  <si>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</si>
  <si>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</si>
  <si>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</si>
  <si>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</si>
  <si>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</si>
  <si>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</si>
  <si>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</si>
  <si>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</si>
  <si>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</si>
  <si>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</si>
  <si>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</si>
  <si>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</si>
  <si>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</si>
  <si>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</si>
  <si>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</si>
  <si>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</si>
  <si>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</si>
  <si>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</si>
  <si>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</si>
  <si>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</si>
  <si>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</si>
  <si>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</si>
  <si>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</si>
  <si>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</si>
  <si>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</si>
  <si>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</si>
  <si>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</si>
  <si>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</si>
  <si>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</si>
  <si>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</si>
  <si>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</si>
  <si>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</si>
  <si>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</si>
  <si>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</si>
  <si>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</si>
  <si>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</si>
  <si>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</si>
  <si>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</si>
  <si>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</si>
  <si>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</si>
  <si>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</si>
  <si>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</si>
  <si>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</si>
  <si>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</si>
  <si>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</si>
  <si>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</si>
  <si>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</si>
  <si>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</si>
  <si>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</si>
  <si>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</si>
  <si>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</si>
  <si>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</si>
  <si>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</si>
  <si>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</si>
  <si>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</si>
  <si>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</si>
  <si>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</si>
  <si>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</si>
  <si>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</si>
  <si>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</si>
  <si>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</si>
  <si>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</si>
  <si>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</si>
  <si>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</si>
  <si>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</si>
  <si>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</si>
  <si>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</si>
  <si>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</si>
  <si>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</si>
  <si>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</si>
  <si>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</si>
  <si>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</si>
  <si>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</si>
  <si>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</si>
  <si>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</si>
  <si>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</si>
  <si>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</si>
  <si>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</si>
  <si>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</si>
  <si>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</si>
  <si>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</si>
  <si>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</si>
  <si>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</si>
  <si>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</si>
  <si>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</si>
  <si>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</si>
  <si>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</si>
  <si>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</si>
  <si>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</si>
  <si>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</si>
  <si>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</si>
  <si>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</si>
  <si>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</si>
  <si>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</si>
  <si>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</si>
  <si>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</si>
  <si>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</si>
  <si>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</si>
  <si>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</si>
  <si>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</si>
  <si>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</si>
  <si>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</si>
  <si>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</si>
  <si>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</si>
  <si>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</si>
  <si>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</si>
  <si>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</si>
  <si>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</si>
  <si>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</si>
  <si>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</si>
  <si>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</si>
  <si>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</si>
  <si>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</si>
  <si>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</si>
  <si>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</si>
  <si>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</si>
  <si>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</si>
  <si>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</si>
  <si>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</si>
  <si>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</si>
  <si>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</si>
  <si>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</si>
  <si>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</si>
  <si>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</si>
  <si>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</si>
  <si>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</si>
  <si>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</si>
  <si>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</si>
  <si>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</si>
  <si>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</si>
  <si>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</si>
  <si>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</si>
  <si>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</si>
  <si>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</si>
  <si>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</si>
  <si>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</si>
  <si>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</si>
  <si>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</si>
  <si>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</si>
  <si>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</si>
  <si>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</si>
  <si>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</si>
  <si>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</si>
  <si>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</si>
  <si>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</si>
  <si>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</si>
  <si>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</si>
  <si>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</si>
  <si>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</si>
  <si>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</si>
  <si>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</si>
  <si>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</si>
  <si>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</si>
  <si>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</si>
  <si>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</si>
  <si>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</si>
  <si>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</si>
  <si>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</si>
  <si>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</si>
  <si>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</si>
  <si>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</si>
  <si>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</si>
  <si>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</si>
  <si>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</si>
  <si>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</si>
  <si>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</si>
  <si>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</si>
  <si>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</si>
  <si>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</si>
  <si>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</si>
  <si>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</si>
  <si>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</si>
  <si>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</si>
  <si>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</si>
  <si>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</si>
  <si>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</si>
  <si>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</si>
  <si>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</si>
  <si>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</si>
  <si>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</si>
  <si>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</si>
  <si>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</si>
  <si>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</si>
  <si>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</si>
  <si>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</si>
  <si>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</si>
  <si>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</si>
  <si>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</si>
  <si>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</si>
  <si>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</si>
  <si>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</si>
  <si>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</si>
  <si>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</si>
  <si>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</si>
  <si>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</si>
  <si>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</si>
  <si>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</si>
  <si>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</si>
  <si>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</si>
  <si>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</si>
  <si>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</si>
  <si>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</si>
  <si>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</si>
  <si>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</si>
  <si>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</si>
  <si>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</si>
  <si>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</si>
  <si>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</si>
  <si>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</si>
  <si>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</si>
  <si>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</si>
  <si>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</si>
  <si>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</si>
  <si>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</si>
  <si>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</si>
  <si>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</si>
  <si>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</si>
  <si>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</si>
  <si>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</si>
  <si>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</si>
  <si>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</si>
  <si>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</si>
  <si>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</si>
  <si>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</si>
  <si>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</si>
  <si>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</si>
  <si>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</si>
  <si>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</si>
  <si>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</si>
  <si>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</si>
  <si>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</si>
  <si>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</si>
  <si>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</si>
  <si>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</si>
  <si>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</si>
  <si>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</si>
  <si>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</si>
  <si>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</si>
  <si>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</si>
  <si>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</si>
  <si>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</si>
  <si>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</si>
  <si>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</si>
  <si>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</si>
  <si>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</si>
  <si>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</si>
  <si>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</si>
  <si>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</si>
  <si>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</si>
  <si>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</si>
  <si>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</si>
  <si>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</si>
  <si>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</si>
  <si>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</si>
  <si>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</si>
  <si>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</si>
  <si>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</si>
  <si>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</si>
  <si>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</si>
  <si>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</si>
  <si>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</si>
  <si>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</si>
  <si>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</si>
  <si>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</si>
  <si>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</si>
  <si>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</si>
  <si>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</si>
  <si>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</si>
  <si>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</si>
  <si>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</si>
  <si>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</si>
  <si>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</si>
  <si>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</si>
  <si>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</si>
  <si>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</si>
  <si>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</si>
  <si>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</si>
  <si>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</si>
  <si>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</si>
  <si>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</si>
  <si>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</si>
  <si>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</si>
  <si>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</si>
  <si>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</si>
  <si>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</si>
  <si>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</si>
  <si>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</si>
  <si>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</si>
  <si>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</si>
  <si>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</si>
  <si>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</si>
  <si>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</si>
  <si>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</si>
  <si>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</si>
  <si>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</si>
  <si>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</si>
  <si>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</si>
  <si>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</si>
  <si>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</si>
  <si>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</si>
  <si>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</si>
  <si>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</si>
  <si>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</si>
  <si>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</si>
  <si>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</si>
  <si>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</si>
  <si>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</si>
  <si>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</si>
  <si>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</si>
  <si>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</si>
  <si>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</si>
  <si>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</si>
  <si>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</si>
  <si>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</si>
  <si>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</si>
  <si>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</si>
  <si>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</si>
  <si>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</si>
  <si>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</si>
  <si>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</si>
  <si>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</si>
  <si>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</si>
  <si>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</si>
  <si>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</si>
  <si>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</si>
  <si>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</si>
  <si>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</si>
  <si>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</si>
  <si>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</si>
  <si>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</si>
  <si>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</si>
  <si>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</si>
  <si>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</si>
  <si>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</si>
  <si>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</si>
  <si>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</si>
  <si>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</si>
  <si>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</si>
  <si>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</si>
  <si>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</si>
  <si>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</si>
  <si>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</si>
  <si>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</si>
  <si>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</si>
  <si>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</si>
  <si>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</si>
  <si>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</si>
  <si>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</si>
  <si>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</si>
  <si>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</si>
  <si>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</si>
  <si>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</si>
  <si>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</si>
  <si>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</si>
  <si>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</si>
  <si>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</si>
  <si>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</si>
  <si>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</si>
  <si>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</si>
  <si>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</si>
  <si>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</si>
  <si>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</si>
  <si>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</si>
  <si>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</si>
  <si>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</si>
  <si>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</si>
  <si>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</si>
  <si>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</si>
  <si>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</si>
  <si>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</si>
  <si>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</si>
  <si>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</si>
  <si>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</si>
  <si>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</si>
  <si>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</si>
  <si>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</si>
  <si>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</si>
  <si>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</si>
  <si>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</si>
  <si>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</si>
  <si>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</si>
  <si>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</si>
  <si>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</si>
  <si>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</si>
  <si>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</si>
  <si>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</si>
  <si>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</si>
  <si>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</si>
  <si>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</si>
  <si>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</si>
  <si>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</si>
  <si>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</si>
  <si>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</si>
  <si>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</si>
  <si>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</si>
  <si>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</si>
  <si>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</si>
  <si>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</si>
  <si>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</si>
  <si>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</si>
  <si>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</si>
  <si>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</si>
  <si>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</si>
  <si>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</si>
  <si>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</si>
  <si>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</si>
  <si>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</si>
  <si>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</si>
  <si>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</si>
  <si>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</si>
  <si>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</si>
  <si>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</si>
  <si>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</si>
  <si>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</si>
  <si>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</si>
  <si>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</si>
  <si>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</si>
  <si>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</si>
  <si>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</si>
  <si>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</si>
  <si>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</si>
  <si>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</si>
  <si>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</si>
  <si>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</si>
  <si>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</si>
  <si>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</si>
  <si>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</si>
  <si>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</si>
  <si>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</si>
  <si>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</si>
  <si>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</si>
  <si>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</si>
  <si>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</si>
  <si>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</si>
  <si>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</si>
  <si>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</si>
  <si>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</si>
  <si>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</si>
  <si>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</si>
  <si>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</si>
  <si>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</si>
  <si>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</si>
  <si>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</si>
  <si>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</si>
  <si>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</si>
  <si>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</si>
  <si>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</si>
  <si>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</si>
  <si>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</si>
  <si>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</si>
  <si>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</si>
  <si>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</si>
  <si>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</si>
  <si>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</si>
  <si>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</si>
  <si>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</si>
  <si>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</si>
  <si>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</si>
  <si>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</si>
  <si>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</si>
  <si>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</si>
  <si>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</si>
  <si>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</si>
  <si>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</si>
  <si>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</si>
  <si>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</si>
  <si>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</si>
  <si>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</si>
  <si>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</si>
  <si>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</si>
  <si>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</si>
  <si>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</si>
  <si>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</si>
  <si>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</si>
  <si>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</si>
  <si>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</si>
  <si>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</si>
  <si>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</si>
  <si>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</si>
  <si>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</si>
  <si>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</si>
  <si>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</si>
  <si>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</si>
  <si>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</si>
  <si>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</si>
  <si>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</si>
  <si>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</si>
  <si>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</si>
  <si>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</si>
  <si>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</si>
  <si>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</si>
  <si>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</si>
  <si>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</si>
  <si>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</si>
  <si>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</si>
  <si>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</si>
  <si>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</si>
  <si>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</si>
  <si>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</si>
  <si>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</si>
  <si>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</si>
  <si>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</si>
  <si>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</si>
  <si>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</si>
  <si>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</si>
  <si>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</si>
  <si>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</si>
  <si>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</si>
  <si>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</si>
  <si>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</si>
  <si>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</si>
  <si>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</si>
  <si>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</si>
  <si>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</si>
  <si>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</si>
  <si>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</si>
  <si>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</si>
  <si>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</si>
  <si>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</si>
  <si>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</si>
  <si>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</si>
  <si>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</si>
  <si>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</si>
  <si>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</si>
  <si>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</si>
  <si>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</si>
  <si>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</si>
  <si>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</si>
  <si>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</si>
  <si>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</si>
  <si>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</si>
  <si>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</si>
  <si>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</si>
  <si>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</si>
  <si>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</si>
  <si>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</si>
  <si>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</si>
  <si>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</si>
  <si>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</si>
  <si>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</si>
  <si>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</si>
  <si>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</si>
  <si>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</si>
  <si>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</si>
  <si>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</si>
  <si>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</si>
  <si>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</si>
  <si>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</si>
  <si>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</si>
  <si>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</si>
  <si>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</si>
  <si>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</si>
  <si>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</si>
  <si>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</si>
  <si>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</si>
  <si>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</si>
  <si>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</si>
  <si>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</si>
  <si>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</si>
  <si>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</si>
  <si>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</si>
  <si>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</si>
  <si>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</si>
  <si>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</si>
  <si>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</si>
  <si>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</si>
  <si>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</si>
  <si>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</si>
  <si>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</si>
  <si>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</si>
  <si>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</si>
  <si>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</si>
  <si>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</si>
  <si>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</si>
  <si>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</si>
  <si>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</si>
  <si>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</si>
  <si>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</si>
  <si>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</si>
  <si>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</si>
  <si>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</si>
  <si>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</si>
  <si>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</si>
  <si>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</si>
  <si>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</si>
  <si>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</si>
  <si>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</si>
  <si>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</si>
  <si>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</si>
  <si>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</si>
  <si>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</si>
  <si>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</si>
  <si>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</si>
  <si>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</si>
  <si>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</si>
  <si>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</si>
  <si>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</si>
  <si>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</si>
  <si>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</si>
  <si>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</si>
  <si>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</si>
  <si>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</si>
  <si>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</si>
  <si>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</si>
  <si>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</si>
  <si>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</si>
  <si>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</si>
  <si>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</si>
  <si>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</si>
  <si>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</si>
  <si>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</si>
  <si>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</si>
  <si>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</si>
  <si>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</si>
  <si>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</si>
  <si>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</si>
  <si>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</si>
  <si>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</si>
  <si>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</si>
  <si>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</si>
  <si>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</si>
  <si>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</si>
  <si>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</si>
  <si>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</si>
  <si>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</si>
  <si>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</si>
  <si>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</si>
  <si>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</si>
  <si>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</si>
  <si>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</si>
  <si>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</si>
  <si>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</si>
  <si>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</si>
  <si>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</si>
  <si>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</si>
  <si>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</si>
  <si>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</si>
  <si>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</si>
  <si>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</si>
  <si>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</si>
  <si>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</si>
  <si>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</si>
  <si>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</si>
  <si>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</si>
  <si>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</si>
  <si>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</si>
  <si>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</si>
  <si>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</si>
  <si>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</si>
  <si>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</si>
  <si>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</si>
  <si>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</si>
  <si>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</si>
  <si>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</si>
  <si>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</si>
  <si>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</si>
  <si>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</si>
  <si>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</si>
  <si>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</si>
  <si>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</si>
  <si>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</si>
  <si>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</si>
  <si>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</si>
  <si>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</si>
  <si>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</si>
  <si>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</si>
  <si>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</si>
  <si>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</si>
  <si>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</si>
  <si>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</si>
  <si>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</si>
  <si>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</si>
  <si>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</si>
  <si>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</si>
  <si>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</si>
  <si>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</si>
  <si>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</si>
  <si>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</si>
  <si>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</si>
  <si>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</si>
  <si>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</si>
  <si>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</si>
  <si>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</si>
  <si>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</si>
  <si>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</si>
  <si>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</si>
  <si>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</si>
  <si>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</si>
  <si>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</si>
  <si>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</si>
  <si>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</si>
  <si>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</si>
  <si>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</si>
  <si>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</si>
  <si>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</si>
  <si>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</si>
  <si>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</si>
  <si>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</si>
  <si>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</si>
  <si>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</si>
  <si>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</si>
  <si>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</si>
  <si>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</si>
  <si>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</si>
  <si>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</si>
  <si>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</si>
  <si>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</si>
  <si>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</si>
  <si>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</si>
  <si>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</si>
  <si>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</si>
  <si>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</si>
  <si>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</si>
  <si>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</si>
  <si>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</si>
  <si>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</si>
  <si>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</si>
  <si>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</si>
  <si>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</si>
  <si>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</si>
  <si>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</si>
  <si>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</si>
  <si>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</si>
  <si>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</si>
  <si>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</si>
  <si>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</si>
  <si>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</si>
  <si>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</si>
  <si>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</si>
  <si>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</si>
  <si>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</si>
  <si>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</si>
  <si>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</si>
  <si>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</si>
  <si>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</si>
  <si>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</si>
  <si>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</si>
  <si>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</si>
  <si>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</si>
  <si>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</si>
  <si>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</si>
  <si>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</si>
  <si>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</si>
  <si>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</si>
  <si>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</si>
  <si>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</si>
  <si>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</si>
  <si>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</si>
  <si>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</si>
  <si>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</si>
  <si>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</si>
  <si>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</si>
  <si>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</si>
  <si>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</si>
  <si>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</si>
  <si>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</si>
  <si>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</si>
  <si>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</si>
  <si>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</si>
  <si>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</si>
  <si>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</si>
  <si>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</si>
  <si>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</si>
  <si>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</si>
  <si>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</si>
  <si>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</si>
  <si>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</si>
  <si>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</si>
  <si>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</si>
  <si>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</si>
  <si>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</si>
  <si>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</si>
  <si>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</si>
  <si>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</si>
  <si>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</si>
  <si>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</si>
  <si>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</si>
  <si>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</si>
  <si>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</si>
  <si>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</si>
  <si>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</si>
  <si>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</si>
  <si>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</si>
  <si>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</si>
  <si>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</si>
  <si>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</si>
  <si>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</si>
  <si>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</si>
  <si>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</si>
  <si>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</si>
  <si>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</si>
  <si>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</si>
  <si>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</si>
  <si>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</si>
  <si>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</si>
  <si>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</si>
  <si>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</si>
  <si>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</si>
  <si>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</si>
  <si>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</si>
  <si>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</si>
  <si>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</si>
  <si>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</si>
  <si>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</si>
  <si>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</si>
  <si>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</si>
  <si>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</si>
  <si>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</si>
  <si>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</si>
  <si>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</si>
  <si>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</si>
  <si>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</si>
  <si>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</si>
  <si>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</si>
  <si>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</si>
  <si>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</si>
  <si>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</si>
  <si>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</si>
  <si>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</si>
  <si>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</si>
  <si>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</si>
  <si>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</si>
  <si>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</si>
  <si>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</si>
  <si>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</si>
  <si>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</si>
  <si>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</si>
  <si>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</si>
  <si>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</si>
  <si>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</si>
  <si>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</si>
  <si>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</si>
  <si>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</si>
  <si>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</si>
  <si>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</si>
  <si>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</si>
  <si>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</si>
  <si>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</si>
  <si>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</si>
  <si>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</si>
  <si>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</si>
  <si>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</si>
  <si>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</si>
  <si>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</si>
  <si>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</si>
  <si>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</si>
  <si>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</si>
  <si>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</si>
  <si>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</si>
  <si>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</si>
  <si>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</si>
  <si>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</si>
  <si>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</si>
  <si>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</si>
  <si>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</si>
  <si>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</si>
  <si>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</si>
  <si>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</si>
  <si>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</si>
  <si>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</si>
  <si>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</si>
  <si>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</si>
  <si>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</si>
  <si>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</si>
  <si>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</si>
  <si>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</si>
  <si>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</si>
  <si>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</si>
  <si>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</si>
  <si>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</si>
  <si>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</si>
  <si>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</si>
  <si>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</si>
  <si>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</si>
  <si>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</si>
  <si>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</si>
  <si>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</si>
  <si>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</si>
  <si>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</si>
  <si>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</si>
  <si>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</si>
  <si>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</si>
  <si>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</si>
  <si>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</si>
  <si>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</si>
  <si>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</si>
  <si>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</si>
  <si>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</si>
  <si>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</si>
  <si>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</si>
  <si>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</si>
  <si>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</si>
  <si>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</si>
  <si>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</si>
  <si>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</si>
  <si>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</si>
  <si>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</si>
  <si>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</si>
  <si>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</si>
  <si>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</si>
  <si>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</si>
  <si>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</si>
  <si>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</si>
  <si>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</si>
  <si>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</si>
  <si>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</si>
  <si>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</si>
  <si>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</si>
  <si>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</si>
  <si>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</si>
  <si>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</si>
  <si>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</si>
  <si>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</si>
  <si>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</si>
  <si>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</si>
  <si>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</si>
  <si>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</si>
  <si>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</si>
  <si>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</si>
  <si>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</si>
  <si>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</si>
  <si>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</si>
  <si>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</si>
  <si>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</si>
  <si>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</si>
  <si>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</si>
  <si>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</si>
  <si>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</si>
  <si>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</si>
  <si>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</si>
  <si>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</si>
  <si>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</si>
  <si>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</si>
  <si>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</si>
  <si>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</si>
  <si>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</si>
  <si>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</si>
  <si>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</si>
  <si>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</si>
  <si>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</si>
  <si>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</si>
  <si>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</si>
  <si>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</si>
  <si>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</si>
  <si>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</si>
  <si>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</si>
  <si>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</si>
  <si>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</si>
  <si>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</si>
  <si>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</si>
  <si>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</si>
  <si>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</si>
  <si>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</si>
  <si>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</si>
  <si>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</si>
  <si>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</si>
  <si>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</si>
  <si>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</si>
  <si>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</si>
  <si>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</si>
  <si>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</si>
  <si>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</si>
  <si>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</si>
  <si>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</si>
  <si>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</si>
  <si>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</si>
  <si>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</si>
  <si>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</si>
  <si>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</si>
  <si>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</si>
  <si>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</si>
  <si>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</si>
  <si>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</si>
  <si>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</si>
  <si>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</si>
  <si>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</si>
  <si>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</si>
  <si>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</si>
  <si>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</si>
  <si>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</si>
  <si>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</si>
  <si>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</si>
  <si>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</si>
  <si>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</si>
  <si>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</si>
  <si>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</si>
  <si>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</si>
  <si>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</si>
  <si>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</si>
  <si>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</si>
  <si>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</si>
  <si>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</si>
  <si>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</si>
  <si>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</si>
  <si>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</si>
  <si>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</si>
  <si>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</si>
  <si>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</si>
  <si>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</si>
  <si>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</si>
  <si>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</si>
  <si>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</si>
  <si>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</si>
  <si>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</si>
  <si>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</si>
  <si>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</si>
  <si>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</si>
  <si>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</si>
  <si>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</si>
  <si>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</si>
  <si>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</si>
  <si>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</si>
  <si>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</si>
  <si>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</si>
  <si>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</si>
  <si>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</si>
  <si>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</si>
  <si>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</si>
  <si>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</si>
  <si>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</si>
  <si>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</si>
  <si>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</si>
  <si>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</si>
  <si>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</si>
  <si>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</si>
  <si>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</si>
  <si>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</si>
  <si>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</si>
  <si>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</si>
  <si>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</si>
  <si>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</si>
  <si>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</si>
  <si>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</si>
  <si>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</si>
  <si>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</si>
  <si>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</si>
  <si>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</si>
  <si>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</si>
  <si>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</si>
  <si>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</si>
  <si>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</si>
  <si>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</si>
  <si>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</si>
  <si>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</si>
  <si>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</si>
  <si>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</si>
  <si>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</si>
  <si>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</si>
  <si>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</si>
  <si>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</si>
  <si>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</si>
  <si>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</si>
  <si>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</si>
  <si>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</si>
  <si>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</si>
  <si>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</si>
  <si>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</si>
  <si>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</si>
  <si>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</si>
  <si>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</si>
  <si>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</si>
  <si>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</si>
  <si>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</si>
  <si>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</si>
  <si>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</si>
  <si>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</si>
  <si>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</si>
  <si>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</si>
  <si>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</si>
  <si>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</si>
  <si>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</si>
  <si>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</si>
  <si>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</si>
  <si>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</si>
  <si>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</si>
  <si>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</si>
  <si>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</si>
  <si>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</si>
  <si>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</si>
  <si>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</si>
  <si>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</si>
  <si>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</si>
  <si>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</si>
  <si>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</si>
  <si>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</si>
  <si>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</si>
  <si>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</si>
  <si>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</si>
  <si>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</si>
  <si>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</si>
  <si>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</si>
  <si>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</si>
  <si>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</si>
  <si>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</si>
  <si>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</si>
  <si>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</si>
  <si>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</si>
  <si>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</si>
  <si>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</si>
  <si>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</si>
  <si>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</si>
  <si>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</si>
  <si>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</si>
  <si>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</si>
  <si>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</si>
  <si>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</si>
  <si>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</si>
  <si>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</si>
  <si>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</si>
  <si>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</si>
  <si>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</si>
  <si>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</si>
  <si>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</si>
  <si>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</si>
  <si>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</si>
  <si>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</si>
  <si>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</si>
  <si>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</si>
  <si>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</si>
  <si>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</si>
  <si>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</si>
  <si>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</si>
  <si>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</si>
  <si>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</si>
  <si>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</si>
  <si>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</si>
  <si>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</si>
  <si>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</si>
  <si>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</si>
  <si>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</si>
  <si>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</si>
  <si>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</si>
  <si>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</si>
  <si>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</si>
  <si>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</si>
  <si>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</si>
  <si>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</si>
  <si>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</si>
  <si>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</si>
  <si>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</si>
  <si>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</si>
  <si>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</si>
  <si>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</si>
  <si>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</si>
  <si>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</si>
  <si>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</si>
  <si>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</si>
  <si>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</si>
  <si>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</si>
  <si>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</si>
  <si>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</si>
  <si>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</si>
  <si>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</si>
  <si>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</si>
  <si>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</si>
  <si>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</si>
  <si>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</si>
  <si>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</si>
  <si>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</si>
  <si>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</si>
  <si>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</si>
  <si>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</si>
  <si>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</si>
  <si>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</si>
  <si>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</si>
  <si>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</si>
  <si>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</si>
  <si>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</si>
  <si>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</si>
  <si>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</si>
  <si>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</si>
  <si>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</si>
  <si>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</si>
  <si>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</si>
  <si>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</si>
  <si>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</si>
  <si>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</si>
  <si>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</si>
  <si>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</si>
  <si>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</si>
  <si>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</si>
  <si>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</si>
  <si>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</si>
  <si>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</si>
  <si>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</si>
  <si>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</si>
  <si>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</si>
  <si>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</si>
  <si>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</si>
  <si>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</si>
  <si>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</si>
  <si>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</si>
  <si>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</si>
  <si>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</si>
  <si>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</si>
  <si>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</si>
  <si>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</si>
  <si>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</si>
  <si>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</si>
  <si>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</si>
  <si>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</si>
  <si>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</si>
  <si>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</si>
  <si>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</si>
  <si>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</si>
  <si>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</si>
  <si>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</si>
  <si>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</si>
  <si>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</si>
  <si>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</si>
  <si>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</si>
  <si>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</si>
  <si>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</si>
  <si>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</si>
  <si>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</si>
  <si>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</si>
  <si>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</si>
  <si>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</si>
  <si>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</si>
  <si>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</si>
  <si>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</si>
  <si>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</si>
  <si>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</si>
  <si>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</si>
  <si>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</si>
  <si>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</si>
  <si>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</si>
  <si>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</si>
  <si>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</si>
  <si>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</si>
  <si>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</si>
  <si>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</si>
  <si>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</si>
  <si>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</si>
  <si>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</si>
  <si>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</si>
  <si>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</si>
  <si>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</si>
  <si>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</si>
  <si>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</si>
  <si>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</si>
  <si>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</si>
  <si>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</si>
  <si>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</si>
  <si>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</si>
  <si>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</si>
  <si>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</si>
  <si>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</si>
  <si>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</si>
  <si>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</si>
  <si>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</si>
  <si>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</si>
  <si>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</si>
  <si>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</si>
  <si>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</si>
  <si>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</si>
  <si>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</si>
  <si>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</si>
  <si>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</si>
  <si>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</si>
  <si>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</si>
  <si>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</si>
  <si>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</si>
  <si>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</si>
  <si>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</si>
  <si>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</si>
  <si>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</si>
  <si>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</si>
  <si>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</si>
  <si>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</si>
  <si>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</si>
  <si>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</si>
  <si>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</si>
  <si>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</si>
  <si>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</si>
  <si>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</si>
  <si>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</si>
  <si>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</si>
  <si>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</si>
  <si>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</si>
  <si>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</si>
  <si>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</si>
  <si>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</si>
  <si>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</si>
  <si>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</si>
  <si>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</si>
  <si>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</si>
  <si>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</si>
  <si>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</si>
  <si>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</si>
  <si>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</si>
  <si>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</si>
  <si>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</si>
  <si>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</si>
  <si>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</si>
  <si>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</si>
  <si>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</si>
  <si>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</si>
  <si>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</si>
  <si>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</si>
  <si>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</si>
  <si>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</si>
  <si>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</si>
  <si>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</si>
  <si>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</si>
  <si>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</si>
  <si>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</si>
  <si>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</si>
  <si>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</si>
  <si>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</si>
  <si>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</si>
  <si>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</si>
  <si>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</si>
  <si>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</si>
  <si>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</si>
  <si>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</si>
  <si>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</si>
  <si>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</si>
  <si>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</si>
  <si>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</si>
  <si>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</si>
  <si>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</si>
  <si>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</si>
  <si>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</si>
  <si>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</si>
  <si>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</si>
  <si>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</si>
  <si>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</si>
  <si>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</si>
  <si>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</si>
  <si>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</si>
  <si>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</si>
  <si>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</si>
  <si>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</si>
  <si>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</si>
  <si>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</si>
  <si>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</si>
  <si>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</si>
  <si>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</si>
  <si>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</si>
  <si>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</si>
  <si>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</si>
  <si>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</si>
  <si>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</si>
  <si>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</si>
  <si>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</si>
  <si>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</si>
  <si>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</si>
  <si>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</si>
  <si>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</si>
  <si>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</si>
  <si>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</si>
  <si>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</si>
  <si>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</si>
  <si>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</si>
  <si>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</si>
  <si>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</si>
  <si>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</si>
  <si>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</si>
  <si>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</si>
  <si>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</si>
  <si>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</si>
  <si>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</si>
  <si>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</si>
  <si>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</si>
  <si>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</si>
  <si>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</si>
  <si>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</si>
  <si>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</si>
  <si>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</si>
  <si>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</si>
  <si>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</si>
  <si>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</si>
  <si>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</si>
  <si>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</si>
  <si>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</si>
  <si>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</si>
  <si>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</si>
  <si>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</si>
  <si>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</si>
  <si>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</si>
  <si>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</si>
  <si>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</si>
  <si>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</si>
  <si>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</si>
  <si>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</si>
  <si>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</si>
  <si>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</si>
  <si>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</si>
  <si>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</si>
  <si>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</si>
  <si>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</si>
  <si>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</si>
  <si>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</si>
  <si>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</si>
  <si>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</si>
  <si>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</si>
  <si>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</si>
  <si>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</si>
  <si>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</si>
  <si>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</si>
  <si>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</si>
  <si>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</si>
  <si>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</si>
  <si>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</si>
  <si>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</si>
  <si>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</si>
  <si>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</si>
  <si>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</si>
  <si>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</si>
  <si>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</si>
  <si>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</si>
  <si>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</si>
  <si>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</si>
  <si>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</si>
  <si>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</si>
  <si>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</si>
  <si>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</si>
  <si>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</si>
  <si>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</si>
  <si>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</si>
  <si>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</si>
  <si>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</si>
  <si>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</si>
  <si>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</si>
  <si>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</si>
  <si>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</si>
  <si>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</si>
  <si>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</si>
  <si>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</si>
  <si>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</si>
  <si>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</si>
  <si>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</si>
  <si>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</si>
  <si>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</si>
  <si>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</si>
  <si>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</si>
  <si>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</si>
  <si>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</si>
  <si>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</si>
  <si>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</si>
  <si>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</si>
  <si>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</si>
  <si>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</si>
  <si>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</si>
  <si>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</si>
  <si>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</si>
  <si>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</si>
  <si>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</si>
  <si>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</si>
  <si>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</si>
  <si>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</si>
  <si>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</si>
  <si>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</si>
  <si>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</si>
  <si>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</si>
  <si>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</si>
  <si>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</si>
  <si>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</si>
  <si>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</si>
  <si>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</si>
  <si>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</si>
  <si>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</si>
  <si>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</si>
  <si>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</si>
  <si>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</si>
  <si>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</si>
  <si>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</si>
  <si>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</si>
  <si>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</si>
  <si>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</si>
  <si>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</si>
  <si>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</si>
  <si>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</si>
  <si>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</si>
  <si>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</si>
  <si>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</si>
  <si>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</si>
  <si>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</si>
  <si>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</si>
  <si>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</si>
  <si>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</si>
  <si>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</si>
  <si>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</si>
  <si>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</si>
  <si>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</si>
  <si>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</si>
  <si>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</si>
  <si>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</si>
  <si>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</si>
  <si>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</si>
  <si>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</si>
  <si>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</si>
  <si>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</si>
  <si>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</si>
  <si>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</si>
  <si>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</si>
  <si>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</si>
  <si>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</si>
  <si>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</si>
  <si>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</si>
  <si>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</si>
  <si>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</si>
  <si>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</si>
  <si>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</si>
  <si>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</si>
  <si>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</si>
  <si>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</si>
  <si>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</si>
  <si>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</si>
  <si>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</si>
  <si>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</si>
  <si>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</si>
  <si>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</si>
  <si>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</si>
  <si>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</si>
  <si>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</si>
  <si>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</si>
  <si>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</si>
  <si>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</si>
  <si>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</si>
  <si>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</si>
  <si>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</si>
  <si>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</si>
  <si>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</si>
  <si>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</si>
  <si>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</si>
  <si>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</si>
  <si>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</si>
  <si>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</si>
  <si>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</si>
  <si>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</si>
  <si>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</si>
  <si>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</si>
  <si>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</si>
  <si>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</si>
  <si>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</si>
  <si>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</si>
  <si>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</si>
  <si>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</si>
  <si>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</si>
  <si>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</si>
  <si>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</si>
  <si>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</si>
  <si>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</si>
  <si>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</si>
  <si>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</si>
  <si>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</si>
  <si>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</si>
  <si>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</si>
  <si>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</si>
  <si>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</si>
  <si>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</si>
  <si>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</si>
  <si>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</si>
  <si>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</si>
  <si>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</si>
  <si>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</si>
  <si>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</si>
  <si>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</si>
  <si>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</si>
  <si>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</si>
  <si>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</si>
  <si>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</si>
  <si>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</si>
  <si>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</si>
  <si>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</si>
  <si>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</si>
  <si>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</si>
  <si>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</si>
  <si>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</si>
  <si>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</si>
  <si>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</si>
  <si>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</si>
  <si>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</si>
  <si>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</si>
  <si>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</si>
  <si>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</si>
  <si>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</si>
  <si>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</si>
  <si>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</si>
  <si>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</si>
  <si>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</si>
  <si>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</si>
  <si>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</si>
  <si>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</si>
  <si>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</si>
  <si>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</si>
  <si>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</si>
  <si>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</si>
  <si>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</si>
  <si>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</si>
  <si>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</si>
  <si>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</si>
  <si>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</si>
  <si>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</si>
  <si>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</si>
  <si>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</si>
  <si>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</si>
  <si>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</si>
  <si>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</si>
  <si>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</si>
  <si>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</si>
  <si>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</si>
  <si>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</si>
  <si>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</si>
  <si>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</si>
  <si>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</si>
  <si>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</si>
  <si>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</si>
  <si>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</si>
  <si>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</si>
  <si>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</si>
  <si>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</si>
  <si>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</si>
  <si>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</si>
  <si>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</si>
  <si>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</si>
  <si>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</si>
  <si>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</si>
  <si>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</si>
  <si>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</si>
  <si>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</si>
  <si>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</si>
  <si>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</si>
  <si>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</si>
  <si>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</si>
  <si>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</si>
  <si>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</si>
  <si>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</si>
  <si>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</si>
  <si>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</si>
  <si>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</si>
  <si>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</si>
  <si>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</si>
  <si>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</si>
  <si>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</si>
  <si>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</si>
  <si>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</si>
  <si>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</si>
  <si>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</si>
  <si>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</si>
  <si>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</si>
  <si>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</si>
  <si>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</si>
  <si>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</si>
  <si>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</si>
  <si>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</si>
  <si>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</si>
  <si>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</si>
  <si>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</si>
  <si>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</si>
  <si>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</si>
  <si>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</si>
  <si>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</si>
  <si>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</si>
  <si>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</si>
  <si>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</si>
  <si>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</si>
  <si>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</si>
  <si>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</si>
  <si>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</si>
  <si>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</si>
  <si>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</si>
  <si>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</si>
  <si>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</si>
  <si>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</si>
  <si>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</si>
  <si>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</si>
  <si>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</si>
  <si>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</si>
  <si>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</si>
  <si>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</si>
  <si>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</si>
  <si>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</si>
  <si>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</si>
  <si>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</si>
  <si>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</si>
  <si>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</si>
  <si>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</si>
  <si>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</si>
  <si>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</si>
  <si>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</si>
  <si>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</si>
  <si>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</si>
  <si>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</si>
  <si>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</si>
  <si>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</si>
  <si>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</si>
  <si>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</si>
  <si>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</si>
  <si>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</si>
  <si>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</si>
  <si>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</si>
  <si>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</si>
  <si>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</si>
  <si>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</si>
  <si>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</si>
  <si>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</si>
  <si>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</si>
  <si>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</si>
  <si>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</si>
  <si>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</si>
  <si>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</si>
  <si>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</si>
  <si>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</si>
  <si>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</si>
  <si>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</si>
  <si>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</si>
  <si>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</si>
  <si>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</si>
  <si>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</si>
  <si>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</si>
  <si>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</si>
  <si>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</si>
  <si>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</si>
  <si>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</si>
  <si>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</si>
  <si>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</si>
  <si>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</si>
  <si>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</si>
  <si>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</si>
  <si>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</si>
  <si>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</si>
  <si>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</si>
  <si>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</si>
  <si>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</si>
  <si>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</si>
  <si>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</si>
  <si>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</si>
  <si>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</si>
  <si>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</si>
  <si>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</si>
  <si>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</si>
  <si>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</si>
  <si>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</si>
  <si>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</si>
  <si>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</si>
  <si>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</si>
  <si>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</si>
  <si>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</si>
  <si>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</si>
  <si>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</si>
  <si>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</si>
  <si>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</si>
  <si>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</si>
  <si>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</si>
  <si>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</si>
  <si>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</si>
  <si>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</si>
  <si>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</si>
  <si>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</si>
  <si>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</si>
  <si>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</si>
  <si>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</si>
  <si>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</si>
  <si>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</si>
  <si>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</si>
  <si>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</si>
  <si>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</si>
  <si>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</si>
  <si>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</si>
  <si>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</si>
  <si>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</si>
  <si>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</si>
  <si>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</si>
  <si>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</si>
  <si>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</si>
  <si>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</si>
  <si>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</si>
  <si>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</si>
  <si>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</si>
  <si>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</si>
  <si>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</si>
  <si>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</si>
  <si>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</si>
  <si>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</si>
  <si>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</si>
  <si>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</si>
  <si>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</si>
  <si>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</si>
  <si>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</si>
  <si>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</si>
  <si>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</si>
  <si>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</si>
  <si>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</si>
  <si>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</si>
  <si>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</si>
  <si>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</si>
  <si>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</si>
  <si>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</si>
  <si>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</si>
  <si>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</si>
  <si>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</si>
  <si>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</si>
  <si>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</si>
  <si>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</si>
  <si>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</si>
  <si>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</si>
  <si>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</si>
  <si>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</si>
  <si>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</si>
  <si>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</si>
  <si>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</si>
  <si>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</si>
  <si>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</si>
  <si>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</si>
  <si>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</si>
  <si>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</si>
  <si>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</si>
  <si>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</si>
  <si>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</si>
  <si>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</si>
  <si>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</si>
  <si>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</si>
  <si>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</si>
  <si>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</si>
  <si>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</si>
  <si>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</si>
  <si>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</si>
  <si>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</si>
  <si>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</si>
  <si>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</si>
  <si>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</si>
  <si>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</si>
  <si>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</si>
  <si>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</si>
  <si>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</si>
  <si>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</si>
  <si>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</si>
  <si>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</si>
  <si>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</si>
  <si>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</si>
  <si>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</si>
  <si>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</si>
  <si>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</si>
  <si>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</si>
  <si>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</si>
  <si>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</si>
  <si>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</si>
  <si>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</si>
  <si>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</si>
  <si>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</si>
  <si>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</si>
  <si>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</si>
  <si>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</si>
  <si>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</si>
  <si>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</si>
  <si>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</si>
  <si>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</si>
  <si>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</si>
  <si>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</si>
  <si>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</si>
  <si>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</si>
  <si>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</si>
  <si>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</si>
  <si>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</si>
  <si>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</si>
  <si>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</si>
  <si>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</si>
  <si>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</si>
  <si>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</si>
  <si>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</si>
  <si>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</si>
  <si>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</si>
  <si>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</si>
  <si>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</si>
  <si>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</si>
  <si>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</si>
  <si>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</si>
  <si>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</si>
  <si>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</si>
  <si>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</si>
  <si>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</si>
  <si>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</si>
  <si>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</si>
  <si>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</si>
  <si>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</si>
  <si>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</si>
  <si>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</si>
  <si>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</si>
  <si>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</si>
  <si>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</si>
  <si>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</si>
  <si>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</si>
  <si>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</si>
  <si>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</si>
  <si>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</si>
  <si>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</si>
  <si>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</si>
  <si>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</si>
  <si>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</si>
  <si>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</si>
  <si>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</si>
  <si>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</si>
  <si>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</si>
  <si>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</si>
  <si>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</si>
  <si>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</si>
  <si>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</si>
  <si>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</si>
  <si>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</si>
  <si>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</si>
  <si>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</si>
  <si>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</si>
  <si>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</si>
  <si>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</si>
  <si>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</si>
  <si>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</si>
  <si>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</si>
  <si>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</si>
  <si>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</si>
  <si>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</si>
  <si>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</si>
  <si>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</si>
  <si>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</si>
  <si>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</si>
  <si>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</si>
  <si>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</si>
  <si>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</si>
  <si>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</si>
  <si>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</si>
  <si>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</si>
  <si>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</si>
  <si>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</si>
  <si>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</si>
  <si>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</si>
  <si>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</si>
  <si>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</si>
  <si>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</si>
  <si>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</si>
  <si>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</si>
  <si>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</si>
  <si>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</si>
  <si>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</si>
  <si>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</si>
  <si>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</si>
  <si>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</si>
  <si>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</si>
  <si>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</si>
  <si>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</si>
  <si>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</si>
  <si>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</si>
  <si>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</si>
  <si>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</si>
  <si>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</si>
  <si>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</si>
  <si>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</si>
  <si>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</si>
  <si>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</si>
  <si>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</si>
  <si>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</si>
  <si>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</si>
  <si>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</si>
  <si>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</si>
  <si>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</si>
  <si>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</si>
  <si>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</si>
  <si>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</si>
  <si>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</si>
  <si>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</si>
  <si>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</si>
  <si>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</si>
  <si>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</si>
  <si>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</si>
  <si>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</si>
  <si>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</si>
  <si>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</si>
  <si>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</si>
  <si>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</si>
  <si>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</si>
  <si>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</si>
  <si>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</si>
  <si>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</si>
  <si>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</si>
  <si>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</si>
  <si>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</si>
  <si>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</si>
  <si>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</si>
  <si>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</si>
  <si>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</si>
  <si>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</si>
  <si>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</si>
  <si>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</si>
  <si>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</si>
  <si>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</si>
  <si>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</si>
  <si>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</si>
  <si>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</si>
  <si>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</si>
  <si>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</si>
  <si>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</si>
  <si>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</si>
  <si>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</si>
  <si>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</si>
  <si>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</si>
  <si>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</si>
  <si>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</si>
  <si>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</si>
  <si>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</si>
  <si>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</si>
  <si>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</si>
  <si>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</si>
  <si>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</si>
  <si>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</si>
  <si>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</si>
  <si>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</si>
  <si>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</si>
  <si>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</si>
  <si>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</si>
  <si>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</si>
  <si>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</si>
  <si>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</si>
  <si>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</si>
  <si>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</si>
  <si>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</si>
  <si>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</si>
  <si>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</si>
  <si>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</si>
  <si>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</si>
  <si>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</si>
  <si>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</si>
  <si>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</si>
  <si>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</si>
  <si>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</si>
  <si>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</si>
  <si>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</si>
  <si>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</si>
  <si>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</si>
  <si>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</si>
  <si>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</si>
  <si>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</si>
  <si>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</si>
  <si>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</si>
  <si>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</si>
  <si>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</si>
  <si>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</si>
  <si>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</si>
  <si>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</si>
  <si>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</si>
  <si>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</si>
  <si>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</si>
  <si>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</si>
  <si>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</si>
  <si>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</si>
  <si>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</si>
  <si>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</si>
  <si>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</si>
  <si>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</si>
  <si>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</si>
  <si>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</si>
  <si>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</si>
  <si>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</si>
  <si>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</si>
  <si>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</si>
  <si>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</si>
  <si>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</si>
  <si>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</si>
  <si>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</si>
  <si>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</si>
  <si>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</si>
  <si>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</si>
  <si>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</si>
  <si>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</si>
  <si>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</si>
  <si>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</si>
  <si>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</si>
  <si>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</si>
  <si>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</si>
  <si>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</si>
  <si>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</si>
  <si>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</si>
  <si>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</si>
  <si>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</si>
  <si>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</si>
  <si>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</si>
  <si>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</si>
  <si>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</si>
  <si>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</si>
  <si>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</si>
  <si>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</si>
  <si>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</si>
  <si>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</si>
  <si>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</si>
  <si>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</si>
  <si>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</si>
  <si>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</si>
  <si>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</si>
  <si>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</si>
  <si>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</si>
  <si>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</si>
  <si>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</si>
  <si>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</si>
  <si>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</si>
  <si>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</si>
  <si>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</si>
  <si>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</si>
  <si>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</si>
  <si>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</si>
  <si>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</si>
  <si>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</si>
  <si>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</si>
  <si>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</si>
  <si>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</si>
  <si>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</si>
  <si>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</si>
  <si>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</si>
  <si>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</si>
  <si>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</si>
  <si>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</si>
  <si>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</si>
  <si>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</si>
  <si>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</si>
  <si>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</si>
  <si>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</si>
  <si>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</si>
  <si>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</si>
  <si>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</si>
  <si>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</si>
  <si>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</si>
  <si>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</si>
  <si>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</si>
  <si>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</si>
  <si>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</si>
  <si>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</si>
  <si>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</si>
  <si>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</si>
  <si>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</si>
  <si>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</si>
  <si>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</si>
  <si>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</si>
  <si>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</si>
  <si>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</si>
  <si>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</si>
  <si>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</si>
  <si>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</si>
  <si>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</si>
  <si>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</si>
  <si>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</si>
  <si>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</si>
  <si>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</si>
  <si>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</si>
  <si>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</si>
  <si>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</si>
  <si>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</si>
  <si>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</si>
  <si>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</si>
  <si>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</si>
  <si>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</si>
  <si>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</si>
  <si>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</si>
  <si>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</si>
  <si>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</si>
  <si>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</si>
  <si>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</si>
  <si>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</si>
  <si>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</si>
  <si>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</si>
  <si>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</si>
  <si>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</si>
  <si>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</si>
  <si>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</si>
  <si>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</si>
  <si>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</si>
  <si>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</si>
  <si>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</si>
  <si>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</si>
  <si>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</si>
  <si>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</si>
  <si>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</si>
  <si>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</si>
  <si>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</si>
  <si>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</si>
  <si>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</si>
  <si>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</si>
  <si>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</si>
  <si>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</si>
  <si>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</si>
  <si>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</si>
  <si>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</si>
  <si>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</si>
  <si>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</si>
  <si>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</si>
  <si>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</si>
  <si>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</si>
  <si>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</si>
  <si>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</si>
  <si>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</si>
  <si>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</si>
  <si>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</si>
  <si>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</si>
  <si>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</si>
  <si>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</si>
  <si>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</si>
  <si>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</si>
  <si>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</si>
  <si>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</si>
  <si>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</si>
  <si>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</si>
  <si>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</si>
  <si>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</si>
  <si>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</si>
  <si>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</si>
  <si>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</si>
  <si>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</si>
  <si>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</si>
  <si>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</si>
  <si>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</si>
  <si>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</si>
  <si>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</si>
  <si>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</si>
  <si>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</si>
  <si>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</si>
  <si>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</si>
  <si>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</si>
  <si>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</si>
  <si>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</si>
  <si>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</si>
  <si>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</si>
  <si>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</si>
  <si>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</si>
  <si>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</si>
  <si>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</si>
  <si>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</si>
  <si>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</si>
  <si>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</si>
  <si>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</si>
  <si>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</si>
  <si>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</si>
  <si>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</si>
  <si>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</si>
  <si>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</si>
  <si>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</si>
  <si>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</si>
  <si>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</si>
  <si>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</si>
  <si>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</si>
  <si>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</si>
  <si>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</si>
  <si>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</si>
  <si>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</si>
  <si>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</si>
  <si>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</si>
  <si>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</si>
  <si>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</si>
  <si>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</si>
  <si>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</si>
  <si>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</si>
  <si>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</si>
  <si>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</si>
  <si>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</si>
  <si>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</si>
  <si>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</si>
  <si>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</si>
  <si>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</si>
  <si>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</si>
  <si>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</si>
  <si>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</si>
  <si>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</si>
  <si>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</si>
  <si>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</si>
  <si>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</si>
  <si>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</si>
  <si>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</si>
  <si>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</si>
  <si>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</si>
  <si>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</si>
  <si>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</si>
  <si>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</si>
  <si>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</si>
  <si>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</si>
  <si>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</si>
  <si>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</si>
  <si>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</si>
  <si>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</si>
  <si>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</si>
  <si>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</si>
  <si>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</si>
  <si>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</si>
  <si>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</si>
  <si>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</si>
  <si>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</si>
  <si>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</si>
  <si>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</si>
  <si>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</si>
  <si>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</si>
  <si>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</si>
  <si>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</si>
  <si>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</si>
  <si>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</si>
  <si>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</si>
  <si>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</si>
  <si>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</si>
  <si>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</si>
  <si>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</si>
  <si>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</si>
  <si>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</si>
  <si>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</si>
  <si>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</si>
  <si>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</si>
  <si>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</si>
  <si>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</si>
  <si>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</si>
  <si>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</si>
  <si>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</si>
  <si>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</si>
  <si>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</si>
  <si>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</si>
  <si>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</si>
  <si>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</si>
  <si>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</si>
  <si>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</si>
  <si>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</si>
  <si>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</si>
  <si>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</si>
  <si>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</si>
  <si>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</si>
  <si>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</si>
  <si>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</si>
  <si>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</si>
  <si>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</si>
  <si>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</si>
  <si>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</si>
  <si>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</si>
  <si>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</si>
  <si>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</si>
  <si>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</si>
  <si>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</si>
  <si>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</si>
  <si>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</si>
  <si>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</si>
  <si>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</si>
  <si>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</si>
  <si>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</si>
  <si>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</si>
  <si>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</si>
  <si>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</si>
  <si>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</si>
  <si>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</si>
  <si>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</si>
  <si>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</si>
  <si>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</si>
  <si>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</si>
  <si>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</si>
  <si>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</si>
  <si>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</si>
  <si>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</si>
  <si>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</si>
  <si>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</si>
  <si>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</si>
  <si>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</si>
  <si>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</si>
  <si>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</si>
  <si>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</si>
  <si>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</si>
  <si>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</si>
  <si>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</si>
  <si>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</si>
  <si>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</si>
  <si>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</si>
  <si>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</si>
  <si>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</si>
  <si>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</si>
  <si>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</si>
  <si>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</si>
  <si>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</si>
  <si>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</si>
  <si>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</si>
  <si>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</si>
  <si>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</si>
  <si>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</si>
  <si>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</si>
  <si>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</si>
  <si>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</si>
  <si>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</si>
  <si>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</si>
  <si>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</si>
  <si>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</si>
  <si>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</si>
  <si>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</si>
  <si>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</si>
  <si>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</si>
  <si>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</si>
  <si>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</si>
  <si>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</si>
  <si>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</si>
  <si>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</si>
  <si>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</si>
  <si>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</si>
  <si>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</si>
  <si>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</si>
  <si>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</si>
  <si>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</si>
  <si>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</si>
  <si>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</si>
  <si>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</si>
  <si>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</si>
  <si>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</si>
  <si>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</si>
  <si>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</si>
  <si>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</si>
  <si>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</si>
  <si>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</si>
  <si>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</si>
  <si>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</si>
  <si>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</si>
  <si>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</si>
  <si>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</si>
  <si>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</si>
  <si>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</si>
  <si>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</si>
  <si>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</si>
  <si>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</si>
  <si>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</si>
  <si>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</si>
  <si>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</si>
  <si>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</si>
  <si>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</si>
  <si>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</si>
  <si>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</si>
  <si>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</si>
  <si>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</si>
  <si>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</si>
  <si>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</si>
  <si>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</si>
  <si>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</si>
  <si>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</si>
  <si>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</si>
  <si>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</si>
  <si>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</si>
  <si>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</si>
  <si>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</si>
  <si>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</si>
  <si>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</si>
  <si>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</si>
  <si>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</si>
  <si>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</si>
  <si>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</si>
  <si>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</si>
  <si>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</si>
  <si>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</si>
  <si>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</si>
  <si>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</si>
  <si>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</si>
  <si>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</si>
  <si>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</si>
  <si>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</si>
  <si>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</si>
  <si>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</si>
  <si>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</si>
  <si>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</si>
  <si>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</si>
  <si>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</si>
  <si>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</si>
  <si>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</si>
  <si>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</si>
  <si>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</si>
  <si>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</si>
  <si>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</si>
  <si>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</si>
  <si>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</si>
  <si>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</si>
  <si>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</si>
  <si>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</si>
  <si>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</si>
  <si>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</si>
  <si>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</si>
  <si>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</si>
  <si>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</si>
  <si>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</si>
  <si>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</si>
  <si>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</si>
  <si>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</si>
  <si>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</si>
  <si>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</si>
  <si>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</si>
  <si>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</si>
  <si>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</si>
  <si>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</si>
  <si>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</si>
  <si>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</si>
  <si>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</si>
  <si>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</si>
  <si>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</si>
  <si>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</si>
  <si>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</si>
  <si>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</si>
  <si>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</si>
  <si>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</si>
  <si>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</si>
  <si>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</si>
  <si>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</si>
  <si>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</si>
  <si>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</si>
  <si>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</si>
  <si>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</si>
  <si>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</si>
  <si>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</si>
  <si>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</si>
  <si>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</si>
  <si>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</si>
  <si>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</si>
  <si>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</si>
  <si>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</si>
  <si>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</si>
  <si>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</si>
  <si>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</si>
  <si>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</si>
  <si>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</si>
  <si>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</si>
  <si>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</si>
  <si>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</si>
  <si>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</si>
  <si>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</si>
  <si>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</si>
  <si>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</si>
  <si>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</si>
  <si>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</si>
  <si>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</si>
  <si>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</si>
  <si>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</si>
  <si>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</si>
  <si>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</si>
  <si>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</si>
  <si>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</si>
  <si>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</si>
  <si>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</si>
  <si>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</si>
  <si>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</si>
  <si>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</si>
  <si>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</si>
  <si>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</si>
  <si>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</si>
  <si>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</si>
  <si>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</si>
  <si>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</si>
  <si>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</si>
  <si>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</si>
  <si>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</si>
  <si>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</si>
  <si>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</si>
  <si>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</si>
  <si>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</si>
  <si>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</si>
  <si>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</si>
  <si>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</si>
  <si>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</si>
  <si>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</si>
  <si>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</si>
  <si>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</si>
  <si>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</si>
  <si>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</si>
  <si>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</si>
  <si>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</si>
  <si>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</si>
  <si>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</si>
  <si>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</si>
  <si>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</si>
  <si>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</si>
  <si>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</si>
  <si>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</si>
  <si>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</si>
  <si>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</si>
  <si>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</si>
  <si>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</si>
  <si>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</si>
  <si>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</si>
  <si>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</si>
  <si>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</si>
  <si>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</si>
  <si>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</si>
  <si>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</si>
  <si>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</si>
  <si>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</si>
  <si>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</si>
  <si>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</si>
  <si>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</si>
  <si>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</si>
  <si>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</si>
  <si>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</si>
  <si>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</si>
  <si>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</si>
  <si>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</si>
  <si>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</si>
  <si>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</si>
  <si>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</si>
  <si>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</si>
  <si>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</si>
  <si>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</si>
  <si>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</si>
  <si>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</si>
  <si>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</si>
  <si>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</si>
  <si>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</si>
  <si>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</si>
  <si>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</si>
  <si>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</si>
  <si>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</si>
  <si>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</si>
  <si>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</si>
  <si>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</si>
  <si>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</si>
  <si>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</si>
  <si>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</si>
  <si>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</si>
  <si>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</si>
  <si>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</si>
  <si>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</si>
  <si>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</si>
  <si>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</si>
  <si>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</si>
  <si>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</si>
  <si>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</si>
  <si>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</si>
  <si>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</si>
  <si>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</si>
  <si>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</si>
  <si>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</si>
  <si>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</si>
  <si>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</si>
  <si>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</si>
  <si>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</si>
  <si>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</si>
  <si>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</si>
  <si>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</si>
  <si>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</si>
  <si>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</si>
  <si>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</si>
  <si>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</si>
  <si>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</si>
  <si>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</si>
  <si>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</si>
  <si>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</si>
  <si>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</si>
  <si>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</si>
  <si>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</si>
  <si>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</si>
  <si>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</si>
  <si>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</si>
  <si>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</si>
  <si>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</si>
  <si>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</si>
  <si>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</si>
  <si>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</si>
  <si>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</si>
  <si>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</si>
  <si>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</si>
  <si>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</si>
  <si>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</si>
  <si>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</si>
  <si>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</si>
  <si>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</si>
  <si>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</si>
  <si>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</si>
  <si>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</si>
  <si>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</si>
  <si>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</si>
  <si>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</si>
  <si>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</si>
  <si>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</si>
  <si>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</si>
  <si>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</si>
  <si>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</si>
  <si>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</si>
  <si>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</si>
  <si>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</si>
  <si>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</si>
  <si>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</si>
  <si>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</si>
  <si>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</si>
  <si>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</si>
  <si>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</si>
  <si>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</si>
  <si>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</si>
  <si>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</si>
  <si>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</si>
  <si>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</si>
  <si>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</si>
  <si>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</si>
  <si>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</si>
  <si>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</si>
  <si>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</si>
  <si>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</si>
  <si>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</si>
  <si>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</si>
  <si>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</si>
  <si>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</si>
  <si>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</si>
  <si>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</si>
  <si>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</si>
  <si>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</si>
  <si>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</si>
  <si>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</si>
  <si>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</si>
  <si>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</si>
  <si>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</si>
  <si>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</si>
  <si>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</si>
  <si>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</si>
  <si>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</si>
  <si>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</si>
  <si>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</si>
  <si>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</si>
  <si>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</si>
  <si>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</si>
  <si>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</si>
  <si>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</si>
  <si>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</si>
  <si>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</si>
  <si>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</si>
  <si>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</si>
  <si>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</si>
  <si>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</si>
  <si>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</si>
  <si>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</si>
  <si>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</si>
  <si>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</si>
  <si>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</si>
  <si>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</si>
  <si>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</si>
  <si>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</si>
  <si>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</si>
  <si>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</si>
  <si>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</si>
  <si>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</si>
  <si>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</si>
  <si>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</si>
  <si>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</si>
  <si>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</si>
  <si>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</si>
  <si>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</si>
  <si>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</si>
  <si>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</si>
  <si>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</si>
  <si>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</si>
  <si>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</si>
  <si>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</si>
  <si>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</si>
  <si>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</si>
  <si>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</si>
  <si>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</si>
  <si>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</si>
  <si>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</si>
  <si>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</si>
  <si>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</si>
  <si>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</si>
  <si>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</si>
  <si>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</si>
  <si>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</si>
  <si>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</si>
  <si>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</si>
  <si>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</si>
  <si>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</si>
  <si>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</si>
  <si>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</si>
  <si>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</si>
  <si>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</si>
  <si>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</si>
  <si>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</si>
  <si>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</si>
  <si>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</si>
  <si>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</si>
  <si>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</si>
  <si>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</si>
  <si>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</si>
  <si>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</si>
  <si>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</si>
  <si>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</si>
  <si>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</si>
  <si>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</si>
  <si>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</si>
  <si>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</si>
  <si>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</si>
  <si>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</si>
  <si>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</si>
  <si>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</si>
  <si>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</si>
  <si>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</si>
  <si>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</si>
  <si>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</si>
  <si>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</si>
  <si>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</si>
  <si>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</si>
  <si>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</si>
  <si>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</si>
  <si>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</si>
  <si>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</si>
  <si>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</si>
  <si>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</si>
  <si>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</si>
  <si>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</si>
  <si>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</si>
  <si>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</si>
  <si>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</si>
  <si>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</si>
  <si>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</si>
  <si>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</si>
  <si>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</si>
  <si>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</si>
  <si>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</si>
  <si>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</si>
  <si>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</si>
  <si>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</si>
  <si>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</si>
  <si>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</si>
  <si>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</si>
  <si>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</si>
  <si>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</si>
  <si>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</si>
  <si>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</si>
  <si>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</si>
  <si>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</si>
  <si>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</si>
  <si>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</si>
  <si>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</si>
  <si>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</si>
  <si>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</si>
  <si>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</si>
  <si>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</si>
  <si>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</si>
  <si>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</si>
  <si>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</si>
  <si>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</si>
  <si>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</si>
  <si>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</si>
  <si>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</si>
  <si>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</si>
  <si>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</si>
  <si>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</si>
  <si>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</si>
  <si>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</si>
  <si>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</si>
  <si>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</si>
  <si>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</si>
  <si>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</si>
  <si>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</si>
  <si>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</si>
  <si>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</si>
  <si>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</si>
  <si>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</si>
  <si>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</si>
  <si>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</si>
  <si>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</si>
  <si>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</si>
  <si>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</si>
  <si>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</si>
  <si>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</si>
  <si>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</si>
  <si>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</si>
  <si>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</si>
  <si>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</si>
  <si>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</si>
  <si>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</si>
  <si>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</si>
  <si>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</si>
  <si>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</si>
  <si>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</si>
  <si>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</si>
  <si>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</si>
  <si>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</si>
  <si>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</si>
  <si>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</si>
  <si>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</si>
  <si>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</si>
  <si>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</si>
  <si>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</si>
  <si>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</si>
  <si>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</si>
  <si>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</si>
  <si>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</si>
  <si>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</si>
  <si>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</si>
  <si>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</si>
  <si>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</si>
  <si>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</si>
  <si>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</si>
  <si>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</si>
  <si>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</si>
  <si>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</si>
  <si>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</si>
  <si>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</si>
  <si>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</si>
  <si>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</si>
  <si>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</si>
  <si>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</si>
  <si>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</si>
  <si>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</si>
  <si>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</si>
  <si>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</si>
  <si>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</si>
  <si>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</si>
  <si>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</si>
  <si>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</si>
  <si>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</si>
  <si>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</si>
  <si>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</si>
  <si>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</si>
  <si>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</si>
  <si>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</si>
  <si>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</si>
  <si>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</si>
  <si>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</si>
  <si>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</si>
  <si>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</si>
  <si>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</si>
  <si>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</si>
  <si>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</si>
  <si>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</si>
  <si>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</si>
  <si>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</si>
  <si>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</si>
  <si>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</si>
  <si>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</si>
  <si>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</si>
  <si>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</si>
  <si>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</si>
  <si>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</si>
  <si>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</si>
  <si>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</si>
  <si>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</si>
  <si>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</si>
  <si>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</si>
  <si>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</si>
  <si>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</si>
  <si>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</si>
  <si>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</si>
  <si>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</si>
  <si>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</si>
  <si>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</si>
  <si>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</si>
  <si>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</si>
  <si>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</si>
  <si>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</si>
  <si>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</si>
  <si>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</si>
  <si>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</si>
  <si>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</si>
  <si>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</si>
  <si>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</si>
  <si>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</si>
  <si>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</si>
  <si>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</si>
  <si>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</si>
  <si>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</si>
  <si>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</si>
  <si>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</si>
  <si>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</si>
  <si>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</si>
  <si>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</si>
  <si>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</si>
  <si>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</si>
  <si>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</si>
  <si>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</si>
  <si>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</si>
  <si>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</si>
  <si>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</si>
  <si>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</si>
  <si>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</si>
  <si>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</si>
  <si>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</si>
  <si>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</si>
  <si>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</si>
  <si>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</si>
  <si>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</si>
  <si>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</si>
  <si>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</si>
  <si>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</si>
  <si>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</si>
  <si>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</si>
  <si>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</si>
  <si>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</si>
  <si>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</si>
  <si>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</si>
  <si>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</si>
  <si>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</si>
  <si>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</si>
  <si>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</si>
  <si>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</si>
  <si>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</si>
  <si>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</si>
  <si>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</si>
  <si>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</si>
  <si>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</si>
  <si>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</si>
  <si>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</si>
  <si>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</si>
  <si>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</si>
  <si>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</si>
  <si>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</si>
  <si>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</si>
  <si>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</si>
  <si>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</si>
  <si>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</si>
  <si>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</si>
  <si>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</si>
  <si>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</si>
  <si>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</si>
  <si>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</si>
  <si>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</si>
  <si>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</si>
  <si>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</si>
  <si>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</si>
  <si>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</si>
  <si>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</si>
  <si>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</si>
  <si>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</si>
  <si>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</si>
  <si>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</si>
  <si>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</si>
  <si>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</si>
  <si>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</si>
  <si>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</si>
  <si>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</si>
  <si>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</si>
  <si>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</si>
  <si>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</si>
  <si>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</si>
  <si>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</si>
  <si>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</si>
  <si>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</si>
  <si>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</si>
  <si>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</si>
  <si>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</si>
  <si>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</si>
  <si>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</si>
  <si>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</si>
  <si>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</si>
  <si>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</si>
  <si>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</si>
  <si>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</si>
  <si>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</si>
  <si>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</si>
  <si>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</si>
  <si>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</si>
  <si>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</si>
  <si>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</si>
  <si>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</si>
  <si>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</si>
  <si>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</si>
  <si>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</si>
  <si>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</si>
  <si>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</si>
  <si>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</si>
  <si>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</si>
  <si>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</si>
  <si>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</si>
  <si>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</si>
  <si>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</si>
  <si>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</si>
  <si>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</si>
  <si>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</si>
  <si>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</si>
  <si>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</si>
  <si>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</si>
  <si>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</si>
  <si>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</si>
  <si>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</si>
  <si>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</si>
  <si>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</si>
  <si>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</si>
  <si>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</si>
  <si>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</si>
  <si>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</si>
  <si>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</si>
  <si>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</si>
  <si>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</si>
  <si>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</si>
  <si>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</si>
  <si>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</si>
  <si>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</si>
  <si>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</si>
  <si>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</si>
  <si>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</si>
  <si>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</si>
  <si>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</si>
  <si>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</si>
  <si>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</si>
  <si>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</si>
  <si>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</si>
  <si>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</si>
  <si>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</si>
  <si>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</si>
  <si>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</si>
  <si>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</si>
  <si>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</si>
  <si>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</si>
  <si>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</si>
  <si>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</si>
  <si>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</si>
  <si>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</si>
  <si>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</si>
  <si>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</si>
  <si>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</si>
  <si>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</si>
  <si>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</si>
  <si>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</si>
  <si>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</si>
  <si>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</si>
  <si>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</si>
  <si>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</si>
  <si>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</si>
  <si>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</si>
  <si>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</si>
  <si>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</si>
  <si>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</si>
  <si>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</si>
  <si>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</si>
  <si>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</si>
  <si>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</si>
  <si>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</si>
  <si>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</si>
  <si>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</si>
  <si>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</si>
  <si>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</si>
  <si>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</si>
  <si>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</si>
  <si>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</si>
  <si>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</si>
  <si>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</si>
  <si>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</si>
  <si>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</si>
  <si>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</si>
  <si>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</si>
  <si>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</si>
  <si>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</si>
  <si>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</si>
  <si>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</si>
  <si>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</si>
  <si>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</si>
  <si>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</si>
  <si>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</si>
  <si>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</si>
  <si>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</si>
  <si>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</si>
  <si>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</si>
  <si>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</si>
  <si>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</si>
  <si>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</si>
  <si>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</si>
  <si>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</si>
  <si>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</si>
  <si>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</si>
  <si>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</si>
  <si>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</si>
  <si>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</si>
  <si>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</si>
  <si>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</si>
  <si>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</si>
  <si>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</si>
  <si>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</si>
  <si>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</si>
  <si>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</si>
  <si>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</si>
  <si>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</si>
  <si>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</si>
  <si>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</si>
  <si>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</si>
  <si>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</si>
  <si>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</si>
  <si>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</si>
  <si>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</si>
  <si>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</si>
  <si>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</si>
  <si>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</si>
  <si>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</si>
  <si>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</si>
  <si>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</si>
  <si>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</si>
  <si>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</si>
  <si>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</si>
  <si>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</si>
  <si>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</si>
  <si>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</si>
  <si>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</si>
  <si>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</si>
  <si>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</si>
  <si>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</si>
  <si>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</si>
  <si>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</si>
  <si>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</si>
  <si>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</si>
  <si>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</si>
  <si>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</si>
  <si>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</si>
  <si>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</si>
  <si>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</si>
  <si>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</si>
  <si>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</si>
  <si>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</si>
  <si>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</si>
  <si>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</si>
  <si>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</si>
  <si>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</si>
  <si>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</si>
  <si>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</si>
  <si>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</si>
  <si>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</si>
  <si>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</si>
  <si>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</si>
  <si>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</si>
  <si>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</si>
  <si>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</si>
  <si>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</si>
  <si>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</si>
  <si>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</si>
  <si>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</si>
  <si>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</si>
  <si>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</si>
  <si>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</si>
  <si>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</si>
  <si>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</si>
  <si>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</si>
  <si>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</si>
  <si>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</si>
  <si>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</si>
  <si>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</si>
  <si>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</si>
  <si>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</si>
  <si>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</si>
  <si>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</si>
  <si>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</si>
  <si>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</si>
  <si>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</si>
  <si>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</si>
  <si>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</si>
  <si>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</si>
  <si>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</si>
  <si>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</si>
  <si>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</si>
  <si>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</si>
  <si>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</si>
  <si>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</si>
  <si>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</si>
  <si>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</si>
  <si>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</si>
  <si>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</si>
  <si>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</si>
  <si>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</si>
  <si>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</si>
  <si>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</si>
  <si>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</si>
  <si>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</si>
  <si>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</si>
  <si>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</si>
  <si>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</si>
  <si>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</si>
  <si>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</si>
  <si>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</si>
  <si>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</si>
  <si>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</si>
  <si>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</si>
  <si>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</si>
  <si>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</si>
  <si>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</si>
  <si>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</si>
  <si>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</si>
  <si>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</si>
  <si>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</si>
  <si>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</si>
  <si>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</si>
  <si>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</si>
  <si>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</si>
  <si>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</si>
  <si>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</si>
  <si>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</si>
  <si>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</si>
  <si>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</si>
  <si>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</si>
  <si>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</si>
  <si>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</si>
  <si>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</si>
  <si>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</si>
  <si>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</si>
  <si>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</si>
  <si>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</si>
  <si>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</si>
  <si>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</si>
  <si>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</si>
  <si>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</si>
  <si>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</si>
  <si>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</si>
  <si>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</si>
  <si>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</si>
  <si>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</si>
  <si>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</si>
  <si>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</si>
  <si>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</si>
  <si>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</si>
  <si>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</si>
  <si>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</si>
  <si>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</si>
  <si>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</si>
  <si>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</si>
  <si>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</si>
  <si>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</si>
  <si>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</si>
  <si>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</si>
  <si>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</si>
  <si>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</si>
  <si>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</si>
  <si>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</si>
  <si>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</si>
  <si>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</si>
  <si>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</si>
  <si>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</si>
  <si>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</si>
  <si>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</si>
  <si>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</si>
  <si>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</si>
  <si>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</si>
  <si>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</si>
  <si>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</si>
  <si>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</si>
  <si>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</si>
  <si>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</si>
  <si>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</si>
  <si>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</si>
  <si>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</si>
  <si>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</si>
  <si>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</si>
  <si>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</si>
  <si>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</si>
  <si>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</si>
  <si>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</si>
  <si>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</si>
  <si>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</si>
  <si>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</si>
  <si>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</si>
  <si>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</si>
  <si>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</si>
  <si>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</si>
  <si>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</si>
  <si>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</si>
  <si>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</si>
  <si>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</si>
  <si>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</si>
  <si>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</si>
  <si>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</si>
  <si>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</si>
  <si>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</si>
  <si>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</si>
  <si>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</si>
  <si>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</si>
  <si>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</si>
  <si>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</si>
  <si>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</si>
  <si>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</si>
  <si>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</si>
  <si>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</si>
  <si>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</si>
  <si>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</si>
  <si>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</si>
  <si>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</si>
  <si>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</si>
  <si>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</si>
  <si>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</si>
  <si>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</si>
  <si>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</si>
  <si>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</si>
  <si>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</si>
  <si>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</si>
  <si>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</si>
  <si>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</si>
  <si>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</si>
  <si>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</si>
  <si>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</si>
  <si>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</si>
  <si>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</si>
  <si>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</si>
  <si>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</si>
  <si>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</si>
  <si>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</si>
  <si>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</si>
  <si>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</si>
  <si>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</si>
  <si>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</si>
  <si>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</si>
  <si>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</si>
  <si>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</si>
  <si>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</si>
  <si>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</si>
  <si>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</si>
  <si>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</si>
  <si>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</si>
  <si>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</si>
  <si>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</si>
  <si>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</si>
  <si>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</si>
  <si>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</si>
  <si>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</si>
  <si>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</si>
  <si>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</si>
  <si>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</si>
  <si>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</si>
  <si>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</si>
  <si>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</si>
  <si>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</si>
  <si>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</si>
  <si>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</si>
  <si>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</si>
  <si>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</si>
  <si>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</si>
  <si>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</si>
  <si>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</si>
  <si>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</si>
  <si>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</si>
  <si>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</si>
  <si>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</si>
  <si>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</si>
  <si>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</si>
  <si>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</si>
  <si>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</si>
  <si>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</si>
  <si>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</si>
  <si>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</si>
  <si>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</si>
  <si>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</si>
  <si>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</si>
  <si>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</si>
  <si>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</si>
  <si>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</si>
  <si>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</si>
  <si>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</si>
  <si>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</si>
  <si>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</si>
  <si>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</si>
  <si>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</si>
  <si>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</si>
  <si>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</si>
  <si>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</si>
  <si>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</si>
  <si>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</si>
  <si>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</si>
  <si>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</si>
  <si>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</si>
  <si>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</si>
  <si>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</si>
  <si>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</si>
  <si>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</si>
  <si>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</si>
  <si>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</si>
  <si>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</si>
  <si>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</si>
  <si>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</si>
  <si>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</si>
  <si>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</si>
  <si>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</si>
  <si>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</si>
  <si>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</si>
  <si>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</si>
  <si>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</si>
  <si>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</si>
  <si>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</si>
  <si>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</si>
  <si>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</si>
  <si>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</si>
  <si>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</si>
  <si>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</si>
  <si>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</si>
  <si>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</si>
  <si>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</si>
  <si>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</si>
  <si>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</si>
  <si>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</si>
  <si>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</si>
  <si>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</si>
  <si>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</si>
  <si>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</si>
  <si>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</si>
  <si>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</si>
  <si>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</si>
  <si>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</si>
  <si>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</si>
  <si>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</si>
  <si>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</si>
  <si>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</si>
  <si>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</si>
  <si>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</si>
  <si>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</si>
  <si>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</si>
  <si>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</si>
  <si>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</si>
  <si>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</si>
  <si>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</si>
  <si>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</si>
  <si>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</si>
  <si>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</si>
  <si>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</si>
  <si>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</si>
  <si>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</si>
  <si>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</si>
  <si>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</si>
  <si>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</si>
  <si>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</si>
  <si>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</si>
  <si>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</si>
  <si>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</si>
  <si>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</si>
  <si>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</si>
  <si>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</si>
  <si>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</si>
  <si>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</si>
  <si>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</si>
  <si>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</si>
  <si>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</si>
  <si>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</si>
  <si>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</si>
  <si>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</si>
  <si>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</si>
  <si>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</si>
  <si>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</si>
  <si>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</si>
  <si>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</si>
  <si>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</si>
  <si>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</si>
  <si>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</si>
  <si>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</si>
  <si>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</si>
  <si>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</si>
  <si>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</si>
  <si>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</si>
  <si>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</si>
  <si>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</si>
  <si>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</si>
  <si>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</si>
  <si>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</si>
  <si>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</si>
  <si>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</si>
  <si>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</si>
  <si>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</si>
  <si>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</si>
  <si>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</si>
  <si>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</si>
  <si>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</si>
  <si>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</si>
  <si>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</si>
  <si>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</si>
  <si>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</si>
  <si>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</si>
  <si>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</si>
  <si>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</si>
  <si>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</si>
  <si>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</si>
  <si>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</si>
  <si>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</si>
  <si>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</si>
  <si>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</si>
  <si>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</si>
  <si>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</si>
  <si>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</si>
  <si>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</si>
  <si>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</si>
  <si>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</si>
  <si>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</si>
  <si>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</si>
  <si>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</si>
  <si>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</si>
  <si>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</si>
  <si>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</si>
  <si>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</si>
  <si>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</si>
  <si>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</si>
  <si>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</si>
  <si>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</si>
  <si>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</si>
  <si>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</si>
  <si>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</si>
  <si>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</si>
  <si>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</si>
  <si>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</si>
  <si>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</si>
  <si>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</si>
  <si>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</si>
  <si>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</si>
  <si>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</si>
  <si>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</si>
  <si>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</si>
  <si>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</si>
  <si>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</si>
  <si>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</si>
  <si>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</si>
  <si>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</si>
  <si>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</si>
  <si>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</si>
  <si>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</si>
  <si>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</si>
  <si>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</si>
  <si>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</si>
  <si>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</si>
  <si>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</si>
  <si>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</si>
  <si>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</si>
  <si>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</si>
  <si>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</si>
  <si>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</si>
  <si>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</si>
  <si>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</si>
  <si>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</si>
  <si>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</si>
  <si>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</si>
  <si>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</si>
  <si>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</si>
  <si>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</si>
  <si>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</si>
  <si>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</si>
  <si>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</si>
  <si>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</si>
  <si>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</si>
  <si>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</si>
  <si>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</si>
  <si>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</si>
  <si>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</si>
  <si>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</si>
  <si>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</si>
  <si>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</si>
  <si>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</si>
  <si>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</si>
  <si>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</si>
  <si>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</si>
  <si>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</si>
  <si>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</si>
  <si>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</si>
  <si>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</si>
  <si>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</si>
  <si>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</si>
  <si>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</si>
  <si>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</si>
  <si>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</si>
  <si>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</si>
  <si>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</si>
  <si>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</si>
  <si>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</si>
  <si>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</si>
  <si>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</si>
  <si>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</si>
  <si>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</si>
  <si>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</si>
  <si>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</si>
  <si>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</si>
  <si>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</si>
  <si>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</si>
  <si>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</si>
  <si>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</si>
  <si>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</si>
  <si>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</si>
  <si>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</si>
  <si>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</si>
  <si>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</si>
  <si>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</si>
  <si>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</si>
  <si>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</si>
  <si>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</si>
  <si>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</si>
  <si>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</si>
  <si>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</si>
  <si>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</si>
  <si>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</si>
  <si>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</si>
  <si>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</si>
  <si>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</si>
  <si>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</si>
  <si>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</si>
  <si>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</si>
  <si>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</si>
  <si>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</si>
  <si>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</si>
  <si>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</si>
  <si>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</si>
  <si>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</si>
  <si>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</si>
  <si>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</si>
  <si>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</si>
  <si>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</si>
  <si>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</si>
  <si>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</si>
  <si>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</si>
  <si>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</si>
  <si>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</si>
  <si>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</si>
  <si>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</si>
  <si>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</si>
  <si>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</si>
  <si>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</si>
  <si>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</si>
  <si>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</si>
  <si>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</si>
  <si>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</si>
  <si>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</si>
  <si>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</si>
  <si>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</si>
  <si>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</si>
  <si>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</si>
  <si>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</si>
  <si>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</si>
  <si>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</si>
  <si>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</si>
  <si>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</si>
  <si>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</si>
  <si>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</si>
  <si>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</si>
  <si>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</si>
  <si>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</si>
  <si>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</si>
  <si>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</si>
  <si>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</si>
  <si>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</si>
  <si>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</si>
  <si>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</si>
  <si>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</si>
  <si>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</si>
  <si>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</si>
  <si>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</si>
  <si>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</si>
  <si>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</si>
  <si>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</si>
  <si>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</si>
  <si>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</si>
  <si>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</si>
  <si>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</si>
  <si>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</si>
  <si>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</si>
  <si>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</si>
  <si>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</si>
  <si>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</si>
  <si>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</si>
  <si>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</si>
  <si>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</si>
  <si>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</si>
  <si>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</si>
  <si>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</si>
  <si>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</si>
  <si>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</si>
  <si>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</si>
  <si>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</si>
  <si>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</si>
  <si>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</si>
  <si>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</si>
  <si>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</si>
  <si>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</si>
  <si>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</si>
  <si>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</si>
  <si>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</si>
  <si>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</si>
  <si>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</si>
  <si>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</si>
  <si>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</si>
  <si>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</si>
  <si>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</si>
  <si>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</si>
  <si>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</si>
  <si>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</si>
  <si>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</si>
  <si>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</si>
  <si>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</si>
  <si>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</si>
  <si>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</si>
  <si>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</si>
  <si>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</si>
  <si>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</si>
  <si>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</si>
  <si>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</si>
  <si>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</si>
  <si>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</si>
  <si>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</si>
  <si>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</si>
  <si>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</si>
  <si>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</si>
  <si>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</si>
  <si>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</si>
  <si>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</si>
  <si>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</si>
  <si>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</si>
  <si>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</si>
  <si>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</si>
  <si>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</si>
  <si>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</si>
  <si>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</si>
  <si>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</si>
  <si>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</si>
  <si>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</si>
  <si>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</si>
  <si>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</si>
  <si>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</si>
  <si>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</si>
  <si>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</si>
  <si>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</si>
  <si>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</si>
  <si>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</si>
  <si>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</si>
  <si>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</si>
  <si>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</si>
  <si>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</si>
  <si>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</si>
  <si>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</si>
  <si>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</si>
  <si>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</si>
  <si>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</si>
  <si>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</si>
  <si>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</si>
  <si>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</si>
  <si>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</si>
  <si>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</si>
  <si>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</si>
  <si>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</si>
  <si>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</si>
  <si>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</si>
  <si>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</si>
  <si>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</si>
  <si>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</si>
  <si>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</si>
  <si>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</si>
  <si>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</si>
  <si>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</si>
  <si>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</si>
  <si>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</si>
  <si>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</si>
  <si>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</si>
  <si>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</si>
  <si>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</si>
  <si>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</si>
  <si>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</si>
  <si>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</si>
  <si>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</si>
  <si>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</si>
  <si>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</si>
  <si>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</si>
  <si>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</si>
  <si>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</si>
  <si>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</si>
  <si>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</si>
  <si>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</si>
  <si>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</si>
  <si>
    <t>psgr rail electricity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</si>
</sst>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2" tint="-9.9978637043366805E-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2">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6" borderId="0" xfId="0" applyFill="1"/>
    <xf numFmtId="0" fontId="6" fillId="36" borderId="0" xfId="0" applyFont="1" applyFill="1"/>
    <xf numFmtId="10" fontId="0" fillId="36" borderId="0" xfId="0" applyNumberFormat="1" applyFill="1"/>
    <xf numFmtId="0" fontId="0" fillId="37" borderId="0" xfId="0" applyFill="1"/>
    <xf numFmtId="0" fontId="6" fillId="37" borderId="0" xfId="0" applyFont="1" applyFill="1"/>
    <xf numFmtId="10" fontId="0" fillId="37"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6" borderId="0" xfId="0" applyFont="1" applyFill="1"/>
    <xf numFmtId="0" fontId="2" fillId="37" borderId="0" xfId="0" applyFont="1" applyFill="1"/>
    <xf numFmtId="0" fontId="2" fillId="34" borderId="0" xfId="0" applyFont="1" applyFill="1"/>
    <xf numFmtId="0" fontId="2" fillId="29" borderId="0" xfId="0" applyFont="1" applyFill="1"/>
    <xf numFmtId="0" fontId="2" fillId="35" borderId="0" xfId="0" applyFont="1" applyFill="1"/>
    <xf numFmtId="0" fontId="6" fillId="38" borderId="0" xfId="1" applyFont="1" applyFill="1"/>
    <xf numFmtId="0" fontId="4" fillId="38" borderId="4" xfId="156" applyFont="1" applyFill="1">
      <alignment wrapText="1"/>
    </xf>
    <xf numFmtId="166" fontId="4" fillId="38" borderId="4" xfId="156" applyNumberFormat="1" applyFont="1" applyFill="1" applyAlignment="1">
      <alignment horizontal="right" wrapText="1"/>
    </xf>
    <xf numFmtId="165" fontId="4" fillId="38" borderId="4" xfId="156" applyNumberFormat="1" applyFont="1" applyFill="1" applyAlignment="1">
      <alignment horizontal="right" wrapText="1"/>
    </xf>
    <xf numFmtId="0" fontId="4" fillId="38" borderId="0" xfId="1" applyFont="1" applyFill="1"/>
    <xf numFmtId="0" fontId="0" fillId="38" borderId="0" xfId="0" applyFill="1"/>
    <xf numFmtId="10" fontId="0" fillId="38" borderId="0" xfId="0" applyNumberFormat="1" applyFill="1"/>
    <xf numFmtId="0" fontId="0" fillId="0" borderId="0" xfId="153" applyNumberFormat="1" applyFont="1"/>
    <xf numFmtId="0" fontId="6" fillId="40" borderId="0" xfId="0" applyFont="1" applyFill="1"/>
    <xf numFmtId="0" fontId="0" fillId="40" borderId="0" xfId="0" applyFill="1"/>
    <xf numFmtId="10" fontId="0" fillId="40" borderId="0" xfId="0" applyNumberFormat="1" applyFill="1"/>
    <xf numFmtId="43" fontId="0" fillId="0" borderId="0" xfId="155" applyFont="1"/>
    <xf numFmtId="1" fontId="0" fillId="0" borderId="0" xfId="0" applyNumberFormat="1"/>
    <xf numFmtId="0" fontId="0" fillId="41" borderId="0" xfId="0" applyFill="1"/>
    <xf numFmtId="10" fontId="0" fillId="41"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2" borderId="0" xfId="0" applyFill="1"/>
    <xf numFmtId="9" fontId="0" fillId="42" borderId="0" xfId="153" applyFont="1" applyFill="1"/>
    <xf numFmtId="9" fontId="42" fillId="0" borderId="0" xfId="153" applyFont="1"/>
    <xf numFmtId="9" fontId="1" fillId="0" borderId="0" xfId="153"/>
    <xf numFmtId="0" fontId="0" fillId="39" borderId="0" xfId="0" applyFill="1"/>
    <xf numFmtId="0" fontId="0" fillId="43" borderId="0" xfId="0" applyFill="1"/>
    <xf numFmtId="10" fontId="2" fillId="0" borderId="0" xfId="0" applyNumberFormat="1" applyFont="1"/>
    <xf numFmtId="10" fontId="0" fillId="31" borderId="0" xfId="0" applyNumberFormat="1" applyFill="1"/>
    <xf numFmtId="0" fontId="60" fillId="0" borderId="2" xfId="158" applyFont="1">
      <alignment wrapText="1"/>
    </xf>
    <xf numFmtId="0" fontId="0" fillId="0" borderId="2" xfId="0" applyBorder="1"/>
    <xf numFmtId="0" fontId="3" fillId="0" borderId="0" xfId="1"/>
    <xf numFmtId="0" fontId="0" fillId="0" borderId="0" xfId="0"/>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s>
  <sheetFormatPr defaultRowHeight="15"/>
  <cols>
    <col min="1" max="1" width="13.42578125" customWidth="1"/>
    <col min="2" max="2" width="107.42578125" customWidth="1"/>
  </cols>
  <sheetData>
    <row r="1" spans="1:2">
      <c r="A1" s="1" t="s">
        <v>26</v>
      </c>
    </row>
    <row r="3" spans="1:2">
      <c r="A3" s="1" t="s">
        <v>27</v>
      </c>
      <c r="B3" s="2" t="s">
        <v>28</v>
      </c>
    </row>
    <row r="4" spans="1:2">
      <c r="B4" s="40" t="s">
        <v>29</v>
      </c>
    </row>
    <row r="5" spans="1:2">
      <c r="B5" s="5">
        <v>2026</v>
      </c>
    </row>
    <row r="6" spans="1:2">
      <c r="B6" t="s">
        <v>10869</v>
      </c>
    </row>
    <row r="7" spans="1:2">
      <c r="B7" t="s">
        <v>10870</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5546875" customWidth="1"/>
    <col min="2" max="2" width="27.71093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6" t="s">
        <v>169</v>
      </c>
      <c r="B45" s="147" t="s">
        <v>170</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9">
        <v>3.6389999999999999E-3</v>
      </c>
      <c r="AG45" s="150"/>
    </row>
    <row r="46" spans="1:33">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3" customFormat="1">
      <c r="A49" s="168" t="s">
        <v>176</v>
      </c>
      <c r="B49" s="169" t="s">
        <v>177</v>
      </c>
      <c r="C49" s="170">
        <v>72.717087000000006</v>
      </c>
      <c r="D49" s="170">
        <v>73.091971999999998</v>
      </c>
      <c r="E49" s="170">
        <v>73.492531</v>
      </c>
      <c r="F49" s="170">
        <v>74.018456</v>
      </c>
      <c r="G49" s="170">
        <v>74.683121</v>
      </c>
      <c r="H49" s="170">
        <v>75.131766999999996</v>
      </c>
      <c r="I49" s="170">
        <v>75.592140000000001</v>
      </c>
      <c r="J49" s="170">
        <v>76.024017000000001</v>
      </c>
      <c r="K49" s="170">
        <v>76.492362999999997</v>
      </c>
      <c r="L49" s="170">
        <v>77.014213999999996</v>
      </c>
      <c r="M49" s="170">
        <v>77.600960000000001</v>
      </c>
      <c r="N49" s="170">
        <v>78.266677999999999</v>
      </c>
      <c r="O49" s="170">
        <v>78.981505999999996</v>
      </c>
      <c r="P49" s="170">
        <v>79.730591000000004</v>
      </c>
      <c r="Q49" s="170">
        <v>80.489220000000003</v>
      </c>
      <c r="R49" s="170">
        <v>81.260979000000006</v>
      </c>
      <c r="S49" s="170">
        <v>82.048454000000007</v>
      </c>
      <c r="T49" s="170">
        <v>82.814575000000005</v>
      </c>
      <c r="U49" s="170">
        <v>83.594772000000006</v>
      </c>
      <c r="V49" s="170">
        <v>84.382309000000006</v>
      </c>
      <c r="W49" s="170">
        <v>85.171204000000003</v>
      </c>
      <c r="X49" s="170">
        <v>85.974022000000005</v>
      </c>
      <c r="Y49" s="170">
        <v>86.764037999999999</v>
      </c>
      <c r="Z49" s="170">
        <v>87.549926999999997</v>
      </c>
      <c r="AA49" s="170">
        <v>88.321090999999996</v>
      </c>
      <c r="AB49" s="170">
        <v>89.091155999999998</v>
      </c>
      <c r="AC49" s="170">
        <v>89.849761999999998</v>
      </c>
      <c r="AD49" s="170">
        <v>90.593376000000006</v>
      </c>
      <c r="AE49" s="170">
        <v>91.328147999999999</v>
      </c>
      <c r="AF49" s="171">
        <v>8.1720000000000004E-3</v>
      </c>
      <c r="AG49" s="172"/>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4" t="s">
        <v>229</v>
      </c>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8"/>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6"/>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6"/>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6"/>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6"/>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6"/>
      <c r="C1101" s="207"/>
      <c r="D1101" s="207"/>
      <c r="E1101" s="207"/>
      <c r="F1101" s="207"/>
      <c r="G1101" s="207"/>
      <c r="H1101" s="207"/>
      <c r="I1101" s="207"/>
      <c r="J1101" s="207"/>
      <c r="K1101" s="207"/>
      <c r="L1101" s="207"/>
      <c r="M1101" s="207"/>
      <c r="N1101" s="207"/>
      <c r="O1101" s="207"/>
      <c r="P1101" s="207"/>
      <c r="Q1101" s="207"/>
      <c r="R1101" s="207"/>
      <c r="S1101" s="207"/>
      <c r="T1101" s="207"/>
      <c r="U1101" s="207"/>
      <c r="V1101" s="207"/>
      <c r="W1101" s="207"/>
      <c r="X1101" s="207"/>
      <c r="Y1101" s="207"/>
      <c r="Z1101" s="207"/>
      <c r="AA1101" s="207"/>
      <c r="AB1101" s="207"/>
      <c r="AC1101" s="207"/>
      <c r="AD1101" s="207"/>
      <c r="AE1101" s="207"/>
      <c r="AF1101" s="207"/>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6"/>
      <c r="C1229" s="207"/>
      <c r="D1229" s="207"/>
      <c r="E1229" s="207"/>
      <c r="F1229" s="207"/>
      <c r="G1229" s="207"/>
      <c r="H1229" s="207"/>
      <c r="I1229" s="207"/>
      <c r="J1229" s="207"/>
      <c r="K1229" s="207"/>
      <c r="L1229" s="207"/>
      <c r="M1229" s="207"/>
      <c r="N1229" s="207"/>
      <c r="O1229" s="207"/>
      <c r="P1229" s="207"/>
      <c r="Q1229" s="207"/>
      <c r="R1229" s="207"/>
      <c r="S1229" s="207"/>
      <c r="T1229" s="207"/>
      <c r="U1229" s="207"/>
      <c r="V1229" s="207"/>
      <c r="W1229" s="207"/>
      <c r="X1229" s="207"/>
      <c r="Y1229" s="207"/>
      <c r="Z1229" s="207"/>
      <c r="AA1229" s="207"/>
      <c r="AB1229" s="207"/>
      <c r="AC1229" s="207"/>
      <c r="AD1229" s="207"/>
      <c r="AE1229" s="207"/>
      <c r="AF1229" s="207"/>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6"/>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6"/>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6"/>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6"/>
      <c r="C1699" s="207"/>
      <c r="D1699" s="207"/>
      <c r="E1699" s="207"/>
      <c r="F1699" s="207"/>
      <c r="G1699" s="207"/>
      <c r="H1699" s="207"/>
      <c r="I1699" s="207"/>
      <c r="J1699" s="207"/>
      <c r="K1699" s="207"/>
      <c r="L1699" s="207"/>
      <c r="M1699" s="207"/>
      <c r="N1699" s="207"/>
      <c r="O1699" s="207"/>
      <c r="P1699" s="207"/>
      <c r="Q1699" s="207"/>
      <c r="R1699" s="207"/>
      <c r="S1699" s="207"/>
      <c r="T1699" s="207"/>
      <c r="U1699" s="207"/>
      <c r="V1699" s="207"/>
      <c r="W1699" s="207"/>
      <c r="X1699" s="207"/>
      <c r="Y1699" s="207"/>
      <c r="Z1699" s="207"/>
      <c r="AA1699" s="207"/>
      <c r="AB1699" s="207"/>
      <c r="AC1699" s="207"/>
      <c r="AD1699" s="207"/>
      <c r="AE1699" s="207"/>
      <c r="AF1699" s="207"/>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6"/>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6"/>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6"/>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6"/>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6"/>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6"/>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6"/>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6"/>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6"/>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row>
  </sheetData>
  <mergeCells count="21">
    <mergeCell ref="B1101:AF1101"/>
    <mergeCell ref="B2419:AF2419"/>
    <mergeCell ref="B887:AF887"/>
    <mergeCell ref="B1502:AF1502"/>
    <mergeCell ref="B2837:AF2837"/>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heetViews>
  <sheetFormatPr defaultRowHeight="15"/>
  <cols>
    <col min="1" max="4" width="16" customWidth="1"/>
    <col min="5" max="5" width="4.71093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3" customFormat="1">
      <c r="A39" s="173" t="s">
        <v>326</v>
      </c>
      <c r="B39" s="173" t="s">
        <v>327</v>
      </c>
      <c r="C39" s="173" t="s">
        <v>328</v>
      </c>
      <c r="D39" s="173" t="s">
        <v>329</v>
      </c>
      <c r="F39" s="173">
        <v>85.368492000000003</v>
      </c>
      <c r="G39" s="173">
        <v>85.782234000000003</v>
      </c>
      <c r="H39" s="173">
        <v>86.453063999999998</v>
      </c>
      <c r="I39" s="173">
        <v>87.127350000000007</v>
      </c>
      <c r="J39" s="173">
        <v>87.815926000000005</v>
      </c>
      <c r="K39" s="173">
        <v>88.497085999999996</v>
      </c>
      <c r="L39" s="173">
        <v>89.183655000000002</v>
      </c>
      <c r="M39" s="173">
        <v>89.886848000000001</v>
      </c>
      <c r="N39" s="173">
        <v>90.639893000000001</v>
      </c>
      <c r="O39" s="173">
        <v>91.399001999999996</v>
      </c>
      <c r="P39" s="173">
        <v>92.155806999999996</v>
      </c>
      <c r="Q39" s="173">
        <v>92.914574000000002</v>
      </c>
      <c r="R39" s="173">
        <v>93.675323000000006</v>
      </c>
      <c r="S39" s="173">
        <v>94.433295999999999</v>
      </c>
      <c r="T39" s="173">
        <v>95.211731</v>
      </c>
      <c r="U39" s="173">
        <v>95.983520999999996</v>
      </c>
      <c r="V39" s="173">
        <v>96.768569999999997</v>
      </c>
      <c r="W39" s="173">
        <v>97.563377000000003</v>
      </c>
      <c r="X39" s="173">
        <v>98.389313000000001</v>
      </c>
      <c r="Y39" s="173">
        <v>99.21096</v>
      </c>
      <c r="Z39" s="173">
        <v>100.03321099999999</v>
      </c>
      <c r="AA39" s="173">
        <v>100.86144299999999</v>
      </c>
      <c r="AB39" s="173">
        <v>101.69375599999999</v>
      </c>
      <c r="AC39" s="173">
        <v>102.534424</v>
      </c>
      <c r="AD39" s="173">
        <v>103.379761</v>
      </c>
      <c r="AE39" s="173">
        <v>104.22199999999999</v>
      </c>
      <c r="AF39" s="173">
        <v>105.063164</v>
      </c>
      <c r="AG39" s="174">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703125" customWidth="1"/>
    <col min="2" max="2" width="41.71093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c r="B31" s="24" t="s">
        <v>142</v>
      </c>
    </row>
    <row r="32" spans="1:33">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175</v>
      </c>
      <c r="C48" s="27"/>
    </row>
    <row r="49" spans="1:33">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9"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207"/>
    </row>
    <row r="308" spans="2:33" ht="15" customHeight="1">
      <c r="B308" s="207"/>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c r="AG308" s="207"/>
    </row>
    <row r="511" spans="2:33" ht="15" customHeight="1">
      <c r="B511" s="207"/>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c r="AG511" s="207"/>
    </row>
    <row r="712" spans="2:33" ht="15" customHeight="1">
      <c r="B712" s="207"/>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c r="AG712" s="207"/>
    </row>
    <row r="887" spans="2:33" ht="15" customHeight="1">
      <c r="B887" s="207"/>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c r="AG887" s="207"/>
    </row>
    <row r="1100" spans="2:33" ht="15" customHeight="1">
      <c r="B1100" s="207"/>
      <c r="C1100" s="207"/>
      <c r="D1100" s="207"/>
      <c r="E1100" s="207"/>
      <c r="F1100" s="207"/>
      <c r="G1100" s="207"/>
      <c r="H1100" s="207"/>
      <c r="I1100" s="207"/>
      <c r="J1100" s="207"/>
      <c r="K1100" s="207"/>
      <c r="L1100" s="207"/>
      <c r="M1100" s="207"/>
      <c r="N1100" s="207"/>
      <c r="O1100" s="207"/>
      <c r="P1100" s="207"/>
      <c r="Q1100" s="207"/>
      <c r="R1100" s="207"/>
      <c r="S1100" s="207"/>
      <c r="T1100" s="207"/>
      <c r="U1100" s="207"/>
      <c r="V1100" s="207"/>
      <c r="W1100" s="207"/>
      <c r="X1100" s="207"/>
      <c r="Y1100" s="207"/>
      <c r="Z1100" s="207"/>
      <c r="AA1100" s="207"/>
      <c r="AB1100" s="207"/>
      <c r="AC1100" s="207"/>
      <c r="AD1100" s="207"/>
      <c r="AE1100" s="207"/>
      <c r="AF1100" s="207"/>
      <c r="AG1100" s="207"/>
    </row>
    <row r="1227" spans="2:33" ht="15" customHeight="1">
      <c r="B1227" s="207"/>
      <c r="C1227" s="207"/>
      <c r="D1227" s="207"/>
      <c r="E1227" s="207"/>
      <c r="F1227" s="207"/>
      <c r="G1227" s="207"/>
      <c r="H1227" s="207"/>
      <c r="I1227" s="207"/>
      <c r="J1227" s="207"/>
      <c r="K1227" s="207"/>
      <c r="L1227" s="207"/>
      <c r="M1227" s="207"/>
      <c r="N1227" s="207"/>
      <c r="O1227" s="207"/>
      <c r="P1227" s="207"/>
      <c r="Q1227" s="207"/>
      <c r="R1227" s="207"/>
      <c r="S1227" s="207"/>
      <c r="T1227" s="207"/>
      <c r="U1227" s="207"/>
      <c r="V1227" s="207"/>
      <c r="W1227" s="207"/>
      <c r="X1227" s="207"/>
      <c r="Y1227" s="207"/>
      <c r="Z1227" s="207"/>
      <c r="AA1227" s="207"/>
      <c r="AB1227" s="207"/>
      <c r="AC1227" s="207"/>
      <c r="AD1227" s="207"/>
      <c r="AE1227" s="207"/>
      <c r="AF1227" s="207"/>
      <c r="AG1227" s="207"/>
    </row>
    <row r="1390" spans="2:33" ht="15" customHeight="1">
      <c r="B1390" s="207"/>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c r="AG1390" s="207"/>
    </row>
    <row r="1502" spans="2:33" ht="15" customHeight="1">
      <c r="B1502" s="207"/>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c r="AG1502" s="207"/>
    </row>
    <row r="1604" spans="2:33" ht="15" customHeight="1">
      <c r="B1604" s="207"/>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c r="AG1604" s="207"/>
    </row>
    <row r="1698" spans="2:33" ht="15" customHeight="1">
      <c r="B1698" s="207"/>
      <c r="C1698" s="207"/>
      <c r="D1698" s="207"/>
      <c r="E1698" s="207"/>
      <c r="F1698" s="207"/>
      <c r="G1698" s="207"/>
      <c r="H1698" s="207"/>
      <c r="I1698" s="207"/>
      <c r="J1698" s="207"/>
      <c r="K1698" s="207"/>
      <c r="L1698" s="207"/>
      <c r="M1698" s="207"/>
      <c r="N1698" s="207"/>
      <c r="O1698" s="207"/>
      <c r="P1698" s="207"/>
      <c r="Q1698" s="207"/>
      <c r="R1698" s="207"/>
      <c r="S1698" s="207"/>
      <c r="T1698" s="207"/>
      <c r="U1698" s="207"/>
      <c r="V1698" s="207"/>
      <c r="W1698" s="207"/>
      <c r="X1698" s="207"/>
      <c r="Y1698" s="207"/>
      <c r="Z1698" s="207"/>
      <c r="AA1698" s="207"/>
      <c r="AB1698" s="207"/>
      <c r="AC1698" s="207"/>
      <c r="AD1698" s="207"/>
      <c r="AE1698" s="207"/>
      <c r="AF1698" s="207"/>
      <c r="AG1698" s="207"/>
    </row>
    <row r="1945" spans="2:33" ht="15" customHeight="1">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c r="AG1945" s="207"/>
    </row>
    <row r="2031" spans="2:33" ht="15" customHeight="1">
      <c r="B2031" s="207"/>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c r="AG2031" s="207"/>
    </row>
    <row r="2153" spans="2:33" ht="15" customHeight="1">
      <c r="B2153" s="207"/>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c r="AG2153" s="207"/>
    </row>
    <row r="2317" spans="2:33" ht="15" customHeight="1">
      <c r="B2317" s="207"/>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c r="AG2317" s="207"/>
    </row>
    <row r="2419" spans="2:33" ht="15" customHeight="1">
      <c r="B2419" s="207"/>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c r="AG2419" s="207"/>
    </row>
    <row r="2509" spans="2:33" ht="15" customHeight="1">
      <c r="B2509" s="207"/>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c r="AG2509" s="207"/>
    </row>
    <row r="2598" spans="2:33" ht="15" customHeight="1">
      <c r="B2598" s="207"/>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c r="AG2598" s="207"/>
    </row>
    <row r="2719" spans="2:33" ht="15" customHeight="1">
      <c r="B2719" s="207"/>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c r="AG2719" s="207"/>
    </row>
    <row r="2837" spans="2:33" ht="15" customHeight="1">
      <c r="B2837" s="207"/>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c r="AG2837" s="207"/>
    </row>
  </sheetData>
  <mergeCells count="21">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87:AF87"/>
    <mergeCell ref="B1390:AG1390"/>
    <mergeCell ref="B2598:AG2598"/>
    <mergeCell ref="B1945:AG1945"/>
    <mergeCell ref="B2153:AG2153"/>
    <mergeCell ref="B2031:AG2031"/>
    <mergeCell ref="B2419:AG2419"/>
    <mergeCell ref="B887:AG887"/>
    <mergeCell ref="B1502:AG150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1093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c r="B31" s="24" t="s">
        <v>142</v>
      </c>
    </row>
    <row r="32" spans="1:34">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175</v>
      </c>
    </row>
    <row r="49" spans="1:34">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9"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207"/>
      <c r="AH112" s="207"/>
    </row>
    <row r="308" spans="2:34" ht="15" customHeight="1">
      <c r="B308" s="207"/>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c r="AG308" s="207"/>
      <c r="AH308" s="207"/>
    </row>
    <row r="511" spans="2:34" ht="15" customHeight="1">
      <c r="B511" s="207"/>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c r="AG511" s="207"/>
      <c r="AH511" s="207"/>
    </row>
    <row r="712" spans="2:34" ht="15" customHeight="1">
      <c r="B712" s="207"/>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c r="AG712" s="207"/>
      <c r="AH712" s="207"/>
    </row>
    <row r="887" spans="2:34" ht="15" customHeight="1">
      <c r="B887" s="207"/>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c r="AG887" s="207"/>
      <c r="AH887" s="207"/>
    </row>
    <row r="1100" spans="2:34" ht="15" customHeight="1">
      <c r="B1100" s="207"/>
      <c r="C1100" s="207"/>
      <c r="D1100" s="207"/>
      <c r="E1100" s="207"/>
      <c r="F1100" s="207"/>
      <c r="G1100" s="207"/>
      <c r="H1100" s="207"/>
      <c r="I1100" s="207"/>
      <c r="J1100" s="207"/>
      <c r="K1100" s="207"/>
      <c r="L1100" s="207"/>
      <c r="M1100" s="207"/>
      <c r="N1100" s="207"/>
      <c r="O1100" s="207"/>
      <c r="P1100" s="207"/>
      <c r="Q1100" s="207"/>
      <c r="R1100" s="207"/>
      <c r="S1100" s="207"/>
      <c r="T1100" s="207"/>
      <c r="U1100" s="207"/>
      <c r="V1100" s="207"/>
      <c r="W1100" s="207"/>
      <c r="X1100" s="207"/>
      <c r="Y1100" s="207"/>
      <c r="Z1100" s="207"/>
      <c r="AA1100" s="207"/>
      <c r="AB1100" s="207"/>
      <c r="AC1100" s="207"/>
      <c r="AD1100" s="207"/>
      <c r="AE1100" s="207"/>
      <c r="AF1100" s="207"/>
      <c r="AG1100" s="207"/>
      <c r="AH1100" s="207"/>
    </row>
    <row r="1227" spans="2:34" ht="15" customHeight="1">
      <c r="B1227" s="207"/>
      <c r="C1227" s="207"/>
      <c r="D1227" s="207"/>
      <c r="E1227" s="207"/>
      <c r="F1227" s="207"/>
      <c r="G1227" s="207"/>
      <c r="H1227" s="207"/>
      <c r="I1227" s="207"/>
      <c r="J1227" s="207"/>
      <c r="K1227" s="207"/>
      <c r="L1227" s="207"/>
      <c r="M1227" s="207"/>
      <c r="N1227" s="207"/>
      <c r="O1227" s="207"/>
      <c r="P1227" s="207"/>
      <c r="Q1227" s="207"/>
      <c r="R1227" s="207"/>
      <c r="S1227" s="207"/>
      <c r="T1227" s="207"/>
      <c r="U1227" s="207"/>
      <c r="V1227" s="207"/>
      <c r="W1227" s="207"/>
      <c r="X1227" s="207"/>
      <c r="Y1227" s="207"/>
      <c r="Z1227" s="207"/>
      <c r="AA1227" s="207"/>
      <c r="AB1227" s="207"/>
      <c r="AC1227" s="207"/>
      <c r="AD1227" s="207"/>
      <c r="AE1227" s="207"/>
      <c r="AF1227" s="207"/>
      <c r="AG1227" s="207"/>
      <c r="AH1227" s="207"/>
    </row>
    <row r="1390" spans="2:34" ht="15" customHeight="1">
      <c r="B1390" s="207"/>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c r="AG1390" s="207"/>
      <c r="AH1390" s="207"/>
    </row>
    <row r="1502" spans="2:34" ht="15" customHeight="1">
      <c r="B1502" s="207"/>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c r="AG1502" s="207"/>
      <c r="AH1502" s="207"/>
    </row>
    <row r="1604" spans="2:34" ht="15" customHeight="1">
      <c r="B1604" s="207"/>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c r="AG1604" s="207"/>
      <c r="AH1604" s="207"/>
    </row>
    <row r="1698" spans="2:34" ht="15" customHeight="1">
      <c r="B1698" s="207"/>
      <c r="C1698" s="207"/>
      <c r="D1698" s="207"/>
      <c r="E1698" s="207"/>
      <c r="F1698" s="207"/>
      <c r="G1698" s="207"/>
      <c r="H1698" s="207"/>
      <c r="I1698" s="207"/>
      <c r="J1698" s="207"/>
      <c r="K1698" s="207"/>
      <c r="L1698" s="207"/>
      <c r="M1698" s="207"/>
      <c r="N1698" s="207"/>
      <c r="O1698" s="207"/>
      <c r="P1698" s="207"/>
      <c r="Q1698" s="207"/>
      <c r="R1698" s="207"/>
      <c r="S1698" s="207"/>
      <c r="T1698" s="207"/>
      <c r="U1698" s="207"/>
      <c r="V1698" s="207"/>
      <c r="W1698" s="207"/>
      <c r="X1698" s="207"/>
      <c r="Y1698" s="207"/>
      <c r="Z1698" s="207"/>
      <c r="AA1698" s="207"/>
      <c r="AB1698" s="207"/>
      <c r="AC1698" s="207"/>
      <c r="AD1698" s="207"/>
      <c r="AE1698" s="207"/>
      <c r="AF1698" s="207"/>
      <c r="AG1698" s="207"/>
      <c r="AH1698" s="207"/>
    </row>
    <row r="1945" spans="2:34" ht="15" customHeight="1">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c r="AG1945" s="207"/>
      <c r="AH1945" s="207"/>
    </row>
    <row r="2031" spans="2:34" ht="15" customHeight="1">
      <c r="B2031" s="207"/>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c r="AG2031" s="207"/>
      <c r="AH2031" s="207"/>
    </row>
    <row r="2153" spans="2:34" ht="15" customHeight="1">
      <c r="B2153" s="207"/>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c r="AG2153" s="207"/>
      <c r="AH2153" s="207"/>
    </row>
    <row r="2317" spans="2:34" ht="15" customHeight="1">
      <c r="B2317" s="207"/>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c r="AG2317" s="207"/>
      <c r="AH2317" s="207"/>
    </row>
    <row r="2419" spans="2:34" ht="15" customHeight="1">
      <c r="B2419" s="207"/>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c r="AG2419" s="207"/>
      <c r="AH2419" s="207"/>
    </row>
    <row r="2509" spans="2:34" ht="15" customHeight="1">
      <c r="B2509" s="207"/>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c r="AG2509" s="207"/>
      <c r="AH2509" s="207"/>
    </row>
    <row r="2598" spans="2:34" ht="15" customHeight="1">
      <c r="B2598" s="207"/>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c r="AG2598" s="207"/>
      <c r="AH2598" s="207"/>
    </row>
    <row r="2719" spans="2:34" ht="15" customHeight="1">
      <c r="B2719" s="207"/>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c r="AG2719" s="207"/>
      <c r="AH2719" s="207"/>
    </row>
    <row r="2837" spans="2:34" ht="15" customHeight="1">
      <c r="B2837" s="207"/>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c r="AG2837" s="207"/>
      <c r="AH2837" s="207"/>
    </row>
  </sheetData>
  <mergeCells count="21">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2031:AH2031"/>
    <mergeCell ref="B2153:AH2153"/>
    <mergeCell ref="B2419:AH2419"/>
    <mergeCell ref="B1502:AH1502"/>
    <mergeCell ref="B887:AH887"/>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10" t="s">
        <v>507</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workbookViewId="0"/>
  </sheetViews>
  <sheetFormatPr defaultRowHeight="15"/>
  <cols>
    <col min="1" max="1" width="14.7109375" customWidth="1"/>
    <col min="2" max="2" width="12.5703125" customWidth="1"/>
    <col min="3" max="3" width="49.28515625" customWidth="1"/>
    <col min="5" max="6" width="12" bestFit="1" customWidth="1"/>
  </cols>
  <sheetData>
    <row r="1" spans="1:32">
      <c r="A1" t="s">
        <v>241</v>
      </c>
    </row>
    <row r="2" spans="1:32">
      <c r="A2" t="s">
        <v>8561</v>
      </c>
    </row>
    <row r="3" spans="1:32">
      <c r="A3" t="s">
        <v>8562</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2">
      <c r="A6" t="s">
        <v>119</v>
      </c>
    </row>
    <row r="7" spans="1:32">
      <c r="A7" t="s">
        <v>120</v>
      </c>
    </row>
    <row r="8" spans="1:32">
      <c r="A8" t="s">
        <v>249</v>
      </c>
    </row>
    <row r="9" spans="1:32">
      <c r="A9" t="s">
        <v>250</v>
      </c>
      <c r="B9" t="s">
        <v>8564</v>
      </c>
      <c r="C9" t="s">
        <v>8565</v>
      </c>
      <c r="D9" t="s">
        <v>8566</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8567</v>
      </c>
      <c r="AF9" t="s">
        <v>8567</v>
      </c>
    </row>
    <row r="10" spans="1:32">
      <c r="A10" t="s">
        <v>254</v>
      </c>
      <c r="B10" t="s">
        <v>8568</v>
      </c>
      <c r="C10" t="s">
        <v>8569</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8570</v>
      </c>
    </row>
    <row r="11" spans="1:32">
      <c r="A11" t="s">
        <v>257</v>
      </c>
      <c r="B11" t="s">
        <v>8571</v>
      </c>
      <c r="C11" t="s">
        <v>8572</v>
      </c>
      <c r="D11" t="s">
        <v>8573</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8570</v>
      </c>
      <c r="AF11" t="s">
        <v>8570</v>
      </c>
    </row>
    <row r="12" spans="1:32">
      <c r="A12" t="s">
        <v>260</v>
      </c>
    </row>
    <row r="13" spans="1:32">
      <c r="A13" t="s">
        <v>261</v>
      </c>
      <c r="B13" t="s">
        <v>8574</v>
      </c>
      <c r="C13" t="s">
        <v>8575</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8576</v>
      </c>
    </row>
    <row r="14" spans="1:32" s="201" customFormat="1">
      <c r="A14" s="201" t="s">
        <v>265</v>
      </c>
      <c r="B14" s="201" t="s">
        <v>8577</v>
      </c>
      <c r="C14" s="201" t="s">
        <v>8578</v>
      </c>
      <c r="D14" s="201" t="s">
        <v>264</v>
      </c>
      <c r="E14" s="201">
        <v>32.872635000000002</v>
      </c>
      <c r="F14" s="201">
        <v>35.005195999999998</v>
      </c>
      <c r="G14" s="201">
        <v>36.603188000000003</v>
      </c>
      <c r="H14" s="201">
        <v>37.824776</v>
      </c>
      <c r="I14" s="201">
        <v>38.890262999999997</v>
      </c>
      <c r="J14" s="201">
        <v>39.805247999999999</v>
      </c>
      <c r="K14" s="201">
        <v>40.582107999999998</v>
      </c>
      <c r="L14" s="201">
        <v>41.288424999999997</v>
      </c>
      <c r="M14" s="201">
        <v>42.025204000000002</v>
      </c>
      <c r="N14" s="201">
        <v>42.596252</v>
      </c>
      <c r="O14" s="201">
        <v>43.167667000000002</v>
      </c>
      <c r="P14" s="201">
        <v>43.616798000000003</v>
      </c>
      <c r="Q14" s="201">
        <v>44.095942999999998</v>
      </c>
      <c r="R14" s="201">
        <v>44.532913000000001</v>
      </c>
      <c r="S14" s="201">
        <v>44.880611000000002</v>
      </c>
      <c r="T14" s="201">
        <v>45.240985999999999</v>
      </c>
      <c r="U14" s="201">
        <v>45.551727</v>
      </c>
      <c r="V14" s="201">
        <v>45.864058999999997</v>
      </c>
      <c r="W14" s="201">
        <v>46.124859000000001</v>
      </c>
      <c r="X14" s="201">
        <v>46.413586000000002</v>
      </c>
      <c r="Y14" s="201">
        <v>46.725051999999998</v>
      </c>
      <c r="Z14" s="201">
        <v>46.982159000000003</v>
      </c>
      <c r="AA14" s="201">
        <v>47.264282000000001</v>
      </c>
      <c r="AB14" s="201">
        <v>47.468819000000003</v>
      </c>
      <c r="AC14" s="201">
        <v>47.659672</v>
      </c>
      <c r="AD14" s="201">
        <v>47.840454000000001</v>
      </c>
      <c r="AE14" s="201" t="s">
        <v>8579</v>
      </c>
    </row>
    <row r="15" spans="1:32">
      <c r="A15" t="s">
        <v>268</v>
      </c>
    </row>
    <row r="16" spans="1:32">
      <c r="A16" t="s">
        <v>269</v>
      </c>
      <c r="B16" t="s">
        <v>8580</v>
      </c>
      <c r="C16" t="s">
        <v>8581</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8582</v>
      </c>
    </row>
    <row r="17" spans="1:31">
      <c r="A17" t="s">
        <v>273</v>
      </c>
    </row>
    <row r="18" spans="1:31">
      <c r="A18" t="s">
        <v>274</v>
      </c>
      <c r="B18" t="s">
        <v>8583</v>
      </c>
      <c r="C18" t="s">
        <v>8584</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8585</v>
      </c>
    </row>
    <row r="19" spans="1:31">
      <c r="A19" t="s">
        <v>278</v>
      </c>
      <c r="B19" t="s">
        <v>8586</v>
      </c>
      <c r="C19" t="s">
        <v>8587</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8588</v>
      </c>
    </row>
    <row r="20" spans="1:31">
      <c r="A20" t="s">
        <v>141</v>
      </c>
    </row>
    <row r="21" spans="1:31">
      <c r="A21" t="s">
        <v>281</v>
      </c>
    </row>
    <row r="22" spans="1:31">
      <c r="A22" t="s">
        <v>282</v>
      </c>
      <c r="B22" t="s">
        <v>8589</v>
      </c>
      <c r="C22" t="s">
        <v>8590</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8591</v>
      </c>
    </row>
    <row r="23" spans="1:31">
      <c r="A23" t="s">
        <v>286</v>
      </c>
      <c r="B23" t="s">
        <v>8592</v>
      </c>
      <c r="C23" t="s">
        <v>8593</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8591</v>
      </c>
    </row>
    <row r="24" spans="1:31">
      <c r="A24" t="s">
        <v>289</v>
      </c>
      <c r="B24" t="s">
        <v>8594</v>
      </c>
      <c r="C24" t="s">
        <v>8595</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8591</v>
      </c>
    </row>
    <row r="25" spans="1:31">
      <c r="A25" t="s">
        <v>292</v>
      </c>
      <c r="B25" t="s">
        <v>8596</v>
      </c>
      <c r="C25" t="s">
        <v>8597</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8570</v>
      </c>
    </row>
    <row r="26" spans="1:31">
      <c r="A26" t="s">
        <v>286</v>
      </c>
      <c r="B26" t="s">
        <v>8598</v>
      </c>
      <c r="C26" t="s">
        <v>8599</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8600</v>
      </c>
    </row>
    <row r="27" spans="1:31">
      <c r="A27" t="s">
        <v>289</v>
      </c>
      <c r="B27" t="s">
        <v>8601</v>
      </c>
      <c r="C27" t="s">
        <v>8602</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8603</v>
      </c>
    </row>
    <row r="28" spans="1:31">
      <c r="A28" t="s">
        <v>299</v>
      </c>
      <c r="B28" t="s">
        <v>8604</v>
      </c>
      <c r="C28" t="s">
        <v>8605</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8603</v>
      </c>
    </row>
    <row r="29" spans="1:31">
      <c r="A29" t="s">
        <v>286</v>
      </c>
      <c r="B29" t="s">
        <v>8606</v>
      </c>
      <c r="C29" t="s">
        <v>8607</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8608</v>
      </c>
    </row>
    <row r="30" spans="1:31">
      <c r="A30" t="s">
        <v>289</v>
      </c>
      <c r="B30" t="s">
        <v>8609</v>
      </c>
      <c r="C30" t="s">
        <v>8610</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8603</v>
      </c>
    </row>
    <row r="31" spans="1:31">
      <c r="A31" t="s">
        <v>306</v>
      </c>
      <c r="B31" t="s">
        <v>8611</v>
      </c>
      <c r="C31" t="s">
        <v>8612</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8603</v>
      </c>
    </row>
    <row r="32" spans="1:31">
      <c r="A32" t="s">
        <v>286</v>
      </c>
      <c r="B32" t="s">
        <v>8613</v>
      </c>
      <c r="C32" t="s">
        <v>8614</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8608</v>
      </c>
    </row>
    <row r="33" spans="1:31">
      <c r="A33" t="s">
        <v>289</v>
      </c>
      <c r="B33" t="s">
        <v>8615</v>
      </c>
      <c r="C33" t="s">
        <v>8616</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8603</v>
      </c>
    </row>
    <row r="34" spans="1:31">
      <c r="A34" t="s">
        <v>313</v>
      </c>
      <c r="B34" t="s">
        <v>8617</v>
      </c>
      <c r="C34" t="s">
        <v>8618</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8619</v>
      </c>
    </row>
    <row r="35" spans="1:31">
      <c r="A35" t="s">
        <v>316</v>
      </c>
      <c r="B35" t="s">
        <v>8620</v>
      </c>
      <c r="C35" t="s">
        <v>8621</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8622</v>
      </c>
    </row>
    <row r="36" spans="1:31">
      <c r="A36" t="s">
        <v>319</v>
      </c>
      <c r="B36" t="s">
        <v>8623</v>
      </c>
      <c r="C36" t="s">
        <v>8624</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8625</v>
      </c>
    </row>
    <row r="37" spans="1:31">
      <c r="A37" t="s">
        <v>322</v>
      </c>
      <c r="B37" t="s">
        <v>8626</v>
      </c>
      <c r="C37" t="s">
        <v>8627</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8628</v>
      </c>
    </row>
    <row r="38" spans="1:31">
      <c r="A38" t="s">
        <v>325</v>
      </c>
    </row>
    <row r="39" spans="1:31">
      <c r="A39" t="s">
        <v>326</v>
      </c>
      <c r="B39" t="s">
        <v>8629</v>
      </c>
      <c r="C39" t="s">
        <v>8630</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8628</v>
      </c>
    </row>
    <row r="40" spans="1:31">
      <c r="A40" t="s">
        <v>330</v>
      </c>
    </row>
    <row r="41" spans="1:31">
      <c r="A41" t="s">
        <v>274</v>
      </c>
      <c r="B41" t="s">
        <v>8631</v>
      </c>
      <c r="C41" t="s">
        <v>8632</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8633</v>
      </c>
    </row>
    <row r="42" spans="1:31">
      <c r="A42" t="s">
        <v>278</v>
      </c>
      <c r="B42" t="s">
        <v>8634</v>
      </c>
      <c r="C42" t="s">
        <v>8635</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8591</v>
      </c>
    </row>
    <row r="43" spans="1:31">
      <c r="A43" t="s">
        <v>181</v>
      </c>
    </row>
    <row r="44" spans="1:31">
      <c r="A44" t="s">
        <v>336</v>
      </c>
    </row>
    <row r="45" spans="1:31">
      <c r="A45" t="s">
        <v>337</v>
      </c>
      <c r="B45" t="s">
        <v>8636</v>
      </c>
      <c r="C45" t="s">
        <v>8637</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8638</v>
      </c>
    </row>
    <row r="46" spans="1:31">
      <c r="A46" t="s">
        <v>254</v>
      </c>
      <c r="B46" t="s">
        <v>8639</v>
      </c>
      <c r="C46" t="s">
        <v>8640</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8633</v>
      </c>
    </row>
    <row r="47" spans="1:31">
      <c r="A47" t="s">
        <v>261</v>
      </c>
      <c r="B47" t="s">
        <v>8641</v>
      </c>
      <c r="C47" t="s">
        <v>8642</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8643</v>
      </c>
    </row>
    <row r="48" spans="1:31">
      <c r="A48" t="s">
        <v>345</v>
      </c>
      <c r="B48" t="s">
        <v>8644</v>
      </c>
      <c r="C48" t="s">
        <v>8645</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8633</v>
      </c>
    </row>
    <row r="49" spans="1:32" s="201" customFormat="1">
      <c r="A49" s="201" t="s">
        <v>274</v>
      </c>
      <c r="B49" s="201" t="s">
        <v>618</v>
      </c>
      <c r="C49" s="201" t="s">
        <v>8646</v>
      </c>
      <c r="D49" s="201" t="s">
        <v>8647</v>
      </c>
      <c r="E49" s="201">
        <v>4.7798E-2</v>
      </c>
      <c r="F49" s="201">
        <v>4.8923000000000001E-2</v>
      </c>
      <c r="G49" s="201">
        <v>4.9568000000000001E-2</v>
      </c>
      <c r="H49" s="201">
        <v>5.0014999999999997E-2</v>
      </c>
      <c r="I49" s="201">
        <v>5.0306999999999998E-2</v>
      </c>
      <c r="J49" s="201">
        <v>5.0547000000000002E-2</v>
      </c>
      <c r="K49" s="201">
        <v>5.0750000000000003E-2</v>
      </c>
      <c r="L49" s="201">
        <v>5.1031E-2</v>
      </c>
      <c r="M49" s="201">
        <v>5.1404999999999999E-2</v>
      </c>
      <c r="N49" s="201">
        <v>5.1749999999999997E-2</v>
      </c>
      <c r="O49" s="201">
        <v>5.2311999999999997E-2</v>
      </c>
      <c r="P49" s="201">
        <v>5.2873999999999997E-2</v>
      </c>
      <c r="Q49" s="201">
        <v>5.3476999999999997E-2</v>
      </c>
      <c r="R49" s="201">
        <v>5.4024000000000003E-2</v>
      </c>
      <c r="S49" s="201">
        <v>5.4461000000000002E-2</v>
      </c>
      <c r="T49" s="201">
        <v>5.4906999999999997E-2</v>
      </c>
      <c r="U49" s="201">
        <v>5.5302999999999998E-2</v>
      </c>
      <c r="V49" s="201">
        <v>5.5704999999999998E-2</v>
      </c>
      <c r="W49" s="201">
        <v>5.6041000000000001E-2</v>
      </c>
      <c r="X49" s="201">
        <v>5.6409000000000001E-2</v>
      </c>
      <c r="Y49" s="201">
        <v>5.6804E-2</v>
      </c>
      <c r="Z49" s="201">
        <v>5.7137E-2</v>
      </c>
      <c r="AA49" s="201">
        <v>5.7507999999999997E-2</v>
      </c>
      <c r="AB49" s="201">
        <v>5.7785999999999997E-2</v>
      </c>
      <c r="AC49" s="201">
        <v>5.8048000000000002E-2</v>
      </c>
      <c r="AD49" s="201">
        <v>5.8289000000000001E-2</v>
      </c>
      <c r="AE49" s="201" t="s">
        <v>8628</v>
      </c>
      <c r="AF49" s="201" t="s">
        <v>8628</v>
      </c>
    </row>
    <row r="50" spans="1:32">
      <c r="A50" t="s">
        <v>274</v>
      </c>
      <c r="B50" t="s">
        <v>598</v>
      </c>
      <c r="C50" t="s">
        <v>8648</v>
      </c>
      <c r="D50" t="s">
        <v>8649</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8650</v>
      </c>
      <c r="AF50" t="s">
        <v>8650</v>
      </c>
    </row>
    <row r="51" spans="1:32">
      <c r="A51" t="s">
        <v>352</v>
      </c>
      <c r="B51" t="s">
        <v>464</v>
      </c>
      <c r="C51" t="s">
        <v>8651</v>
      </c>
      <c r="D51" t="s">
        <v>8652</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8653</v>
      </c>
      <c r="AF51" t="s">
        <v>8653</v>
      </c>
    </row>
    <row r="52" spans="1:32">
      <c r="A52" t="s">
        <v>352</v>
      </c>
      <c r="B52" t="s">
        <v>467</v>
      </c>
      <c r="C52" t="s">
        <v>8654</v>
      </c>
      <c r="D52" t="s">
        <v>8655</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8608</v>
      </c>
      <c r="AF52" t="s">
        <v>8608</v>
      </c>
    </row>
    <row r="53" spans="1:32">
      <c r="A53" t="s">
        <v>357</v>
      </c>
      <c r="B53" t="s">
        <v>8656</v>
      </c>
      <c r="C53" t="s">
        <v>8657</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8658</v>
      </c>
    </row>
    <row r="54" spans="1:32">
      <c r="A54" t="s">
        <v>269</v>
      </c>
      <c r="B54" t="s">
        <v>8659</v>
      </c>
      <c r="C54" t="s">
        <v>8660</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8570</v>
      </c>
    </row>
    <row r="55" spans="1:32">
      <c r="A55" t="s">
        <v>362</v>
      </c>
      <c r="B55" t="s">
        <v>8661</v>
      </c>
      <c r="C55" t="s">
        <v>8662</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8633</v>
      </c>
    </row>
    <row r="56" spans="1:32">
      <c r="A56" t="s">
        <v>365</v>
      </c>
      <c r="B56" t="s">
        <v>8663</v>
      </c>
      <c r="C56" t="s">
        <v>8664</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8665</v>
      </c>
    </row>
    <row r="57" spans="1:32">
      <c r="A57" t="s">
        <v>368</v>
      </c>
      <c r="B57" t="s">
        <v>8666</v>
      </c>
      <c r="C57" t="s">
        <v>8667</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8608</v>
      </c>
    </row>
    <row r="58" spans="1:32">
      <c r="A58" t="s">
        <v>371</v>
      </c>
      <c r="B58" t="s">
        <v>8668</v>
      </c>
      <c r="C58" t="s">
        <v>8669</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8670</v>
      </c>
    </row>
    <row r="59" spans="1:32">
      <c r="A59" t="s">
        <v>374</v>
      </c>
      <c r="B59" t="s">
        <v>8671</v>
      </c>
      <c r="C59" t="s">
        <v>8672</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8588</v>
      </c>
    </row>
    <row r="60" spans="1:32">
      <c r="A60" t="s">
        <v>377</v>
      </c>
    </row>
    <row r="61" spans="1:32">
      <c r="A61" t="s">
        <v>337</v>
      </c>
      <c r="B61" t="s">
        <v>8636</v>
      </c>
      <c r="C61" t="s">
        <v>8673</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8638</v>
      </c>
    </row>
    <row r="62" spans="1:32">
      <c r="A62" t="s">
        <v>254</v>
      </c>
      <c r="B62" t="s">
        <v>8639</v>
      </c>
      <c r="C62" t="s">
        <v>8674</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8665</v>
      </c>
    </row>
    <row r="63" spans="1:32">
      <c r="A63" t="s">
        <v>261</v>
      </c>
      <c r="B63" t="s">
        <v>8641</v>
      </c>
      <c r="C63" t="s">
        <v>8675</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8643</v>
      </c>
    </row>
    <row r="64" spans="1:32">
      <c r="A64" t="s">
        <v>345</v>
      </c>
      <c r="B64" t="s">
        <v>8644</v>
      </c>
      <c r="C64" t="s">
        <v>8676</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8633</v>
      </c>
    </row>
    <row r="65" spans="1:32">
      <c r="A65" t="s">
        <v>274</v>
      </c>
      <c r="B65" t="s">
        <v>618</v>
      </c>
      <c r="C65" t="s">
        <v>8646</v>
      </c>
      <c r="D65" t="s">
        <v>8677</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8628</v>
      </c>
      <c r="AF65" t="s">
        <v>8628</v>
      </c>
    </row>
    <row r="66" spans="1:32">
      <c r="A66" t="s">
        <v>274</v>
      </c>
      <c r="B66" t="s">
        <v>598</v>
      </c>
      <c r="C66" t="s">
        <v>8648</v>
      </c>
      <c r="D66" t="s">
        <v>8678</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8650</v>
      </c>
      <c r="AF66" t="s">
        <v>8650</v>
      </c>
    </row>
    <row r="67" spans="1:32">
      <c r="A67" t="s">
        <v>352</v>
      </c>
      <c r="B67" t="s">
        <v>464</v>
      </c>
      <c r="C67" t="s">
        <v>8651</v>
      </c>
      <c r="D67" t="s">
        <v>8679</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8653</v>
      </c>
      <c r="AF67" t="s">
        <v>8653</v>
      </c>
    </row>
    <row r="68" spans="1:32">
      <c r="A68" t="s">
        <v>352</v>
      </c>
      <c r="B68" t="s">
        <v>467</v>
      </c>
      <c r="C68" t="s">
        <v>8654</v>
      </c>
      <c r="D68" t="s">
        <v>8680</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8608</v>
      </c>
      <c r="AF68" t="s">
        <v>8608</v>
      </c>
    </row>
    <row r="69" spans="1:32">
      <c r="A69" t="s">
        <v>357</v>
      </c>
      <c r="B69" t="s">
        <v>8656</v>
      </c>
      <c r="C69" t="s">
        <v>8681</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8682</v>
      </c>
    </row>
    <row r="70" spans="1:32">
      <c r="A70" t="s">
        <v>269</v>
      </c>
      <c r="B70" t="s">
        <v>8659</v>
      </c>
      <c r="C70" t="s">
        <v>8683</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8570</v>
      </c>
    </row>
    <row r="71" spans="1:32">
      <c r="A71" t="s">
        <v>362</v>
      </c>
      <c r="B71" t="s">
        <v>8661</v>
      </c>
      <c r="C71" t="s">
        <v>8684</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8633</v>
      </c>
    </row>
    <row r="72" spans="1:32">
      <c r="A72" t="s">
        <v>365</v>
      </c>
      <c r="B72" t="s">
        <v>8663</v>
      </c>
      <c r="C72" t="s">
        <v>8685</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8665</v>
      </c>
    </row>
    <row r="73" spans="1:32">
      <c r="A73" t="s">
        <v>368</v>
      </c>
      <c r="B73" t="s">
        <v>8666</v>
      </c>
      <c r="C73" t="s">
        <v>8686</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8608</v>
      </c>
    </row>
    <row r="74" spans="1:32">
      <c r="A74" t="s">
        <v>371</v>
      </c>
      <c r="B74" t="s">
        <v>8668</v>
      </c>
      <c r="C74" t="s">
        <v>8687</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8670</v>
      </c>
    </row>
    <row r="75" spans="1:32">
      <c r="A75" t="s">
        <v>374</v>
      </c>
      <c r="B75" t="s">
        <v>8671</v>
      </c>
      <c r="C75" t="s">
        <v>8688</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8588</v>
      </c>
    </row>
    <row r="76" spans="1:32">
      <c r="A76" t="s">
        <v>8689</v>
      </c>
    </row>
    <row r="77" spans="1:32">
      <c r="A77" t="s">
        <v>337</v>
      </c>
    </row>
    <row r="78" spans="1:32">
      <c r="A78" t="s">
        <v>395</v>
      </c>
      <c r="B78" t="s">
        <v>8690</v>
      </c>
      <c r="C78" t="s">
        <v>8691</v>
      </c>
      <c r="D78" t="s">
        <v>8692</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8693</v>
      </c>
    </row>
    <row r="79" spans="1:32">
      <c r="A79" t="s">
        <v>399</v>
      </c>
      <c r="B79" t="s">
        <v>8694</v>
      </c>
      <c r="C79" t="s">
        <v>8691</v>
      </c>
      <c r="D79" t="s">
        <v>8692</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8695</v>
      </c>
    </row>
    <row r="80" spans="1:32">
      <c r="A80" t="s">
        <v>401</v>
      </c>
      <c r="B80" t="s">
        <v>8696</v>
      </c>
      <c r="C80" t="s">
        <v>8691</v>
      </c>
      <c r="D80" t="s">
        <v>8692</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8695</v>
      </c>
    </row>
    <row r="81" spans="1:31">
      <c r="A81" t="s">
        <v>345</v>
      </c>
    </row>
    <row r="82" spans="1:31">
      <c r="A82" t="s">
        <v>403</v>
      </c>
      <c r="B82" t="s">
        <v>8697</v>
      </c>
      <c r="C82" t="s">
        <v>8698</v>
      </c>
      <c r="D82" t="s">
        <v>8699</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8700</v>
      </c>
    </row>
    <row r="83" spans="1:31">
      <c r="A83" t="s">
        <v>407</v>
      </c>
      <c r="B83" t="s">
        <v>8701</v>
      </c>
      <c r="C83" t="s">
        <v>8698</v>
      </c>
      <c r="D83" t="s">
        <v>8699</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8700</v>
      </c>
    </row>
    <row r="84" spans="1:31">
      <c r="A84" t="s">
        <v>409</v>
      </c>
      <c r="B84" t="s">
        <v>8702</v>
      </c>
      <c r="C84" t="s">
        <v>8698</v>
      </c>
      <c r="D84" t="s">
        <v>8699</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8703</v>
      </c>
    </row>
    <row r="85" spans="1:31">
      <c r="A85" t="s">
        <v>411</v>
      </c>
      <c r="B85" t="s">
        <v>8704</v>
      </c>
      <c r="C85" t="s">
        <v>8698</v>
      </c>
      <c r="D85" t="s">
        <v>8699</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8693</v>
      </c>
    </row>
    <row r="86" spans="1:31">
      <c r="A86" t="s">
        <v>401</v>
      </c>
      <c r="B86" t="s">
        <v>8705</v>
      </c>
      <c r="C86" t="s">
        <v>8698</v>
      </c>
      <c r="D86" t="s">
        <v>8699</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8706</v>
      </c>
    </row>
    <row r="87" spans="1:31">
      <c r="A87" t="s">
        <v>8707</v>
      </c>
    </row>
    <row r="88" spans="1:31">
      <c r="A88" t="s">
        <v>415</v>
      </c>
      <c r="B88" t="s">
        <v>8708</v>
      </c>
      <c r="C88" t="s">
        <v>8709</v>
      </c>
      <c r="D88" t="s">
        <v>8710</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8633</v>
      </c>
    </row>
    <row r="89" spans="1:31">
      <c r="A89" t="s">
        <v>337</v>
      </c>
      <c r="B89" t="s">
        <v>8711</v>
      </c>
      <c r="C89" t="s">
        <v>8712</v>
      </c>
      <c r="D89" t="s">
        <v>8710</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8633</v>
      </c>
    </row>
    <row r="90" spans="1:31">
      <c r="A90" t="s">
        <v>421</v>
      </c>
      <c r="B90" t="s">
        <v>8713</v>
      </c>
      <c r="C90" t="s">
        <v>8712</v>
      </c>
      <c r="D90" t="s">
        <v>8710</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8585</v>
      </c>
    </row>
    <row r="91" spans="1:31">
      <c r="A91" t="s">
        <v>423</v>
      </c>
      <c r="B91" t="s">
        <v>8714</v>
      </c>
      <c r="C91" t="s">
        <v>8712</v>
      </c>
      <c r="D91" t="s">
        <v>8710</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8588</v>
      </c>
    </row>
    <row r="92" spans="1:31">
      <c r="A92" t="s">
        <v>425</v>
      </c>
      <c r="B92" t="s">
        <v>8715</v>
      </c>
      <c r="C92" t="s">
        <v>8712</v>
      </c>
      <c r="D92" t="s">
        <v>8710</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8588</v>
      </c>
    </row>
    <row r="93" spans="1:31">
      <c r="A93" t="s">
        <v>427</v>
      </c>
      <c r="B93" t="s">
        <v>8716</v>
      </c>
      <c r="C93" t="s">
        <v>8717</v>
      </c>
      <c r="D93" t="s">
        <v>8710</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8588</v>
      </c>
    </row>
    <row r="94" spans="1:31">
      <c r="A94" t="s">
        <v>430</v>
      </c>
      <c r="B94" t="s">
        <v>8718</v>
      </c>
      <c r="C94" t="s">
        <v>8717</v>
      </c>
      <c r="D94" t="s">
        <v>8710</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8650</v>
      </c>
    </row>
    <row r="95" spans="1:31">
      <c r="A95" t="s">
        <v>432</v>
      </c>
      <c r="B95" t="s">
        <v>8719</v>
      </c>
      <c r="C95" t="s">
        <v>8717</v>
      </c>
      <c r="D95" t="s">
        <v>8710</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8588</v>
      </c>
    </row>
    <row r="96" spans="1:31">
      <c r="A96" t="s">
        <v>434</v>
      </c>
      <c r="B96" t="s">
        <v>8720</v>
      </c>
      <c r="C96" t="s">
        <v>8717</v>
      </c>
      <c r="D96" t="s">
        <v>8710</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8650</v>
      </c>
    </row>
    <row r="97" spans="1:31">
      <c r="A97" t="s">
        <v>436</v>
      </c>
      <c r="B97" t="s">
        <v>8721</v>
      </c>
      <c r="C97" t="s">
        <v>8722</v>
      </c>
      <c r="D97" t="s">
        <v>8710</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8723</v>
      </c>
    </row>
    <row r="98" spans="1:31">
      <c r="A98" t="s">
        <v>439</v>
      </c>
      <c r="B98" t="s">
        <v>8724</v>
      </c>
      <c r="C98" t="s">
        <v>8722</v>
      </c>
      <c r="D98" t="s">
        <v>8710</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8650</v>
      </c>
    </row>
    <row r="99" spans="1:31">
      <c r="A99" t="s">
        <v>441</v>
      </c>
      <c r="B99" t="s">
        <v>8725</v>
      </c>
      <c r="C99" t="s">
        <v>8722</v>
      </c>
      <c r="D99" t="s">
        <v>8710</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8633</v>
      </c>
    </row>
    <row r="100" spans="1:31">
      <c r="A100" t="s">
        <v>443</v>
      </c>
    </row>
    <row r="101" spans="1:31">
      <c r="A101" t="s">
        <v>439</v>
      </c>
      <c r="B101" t="s">
        <v>8726</v>
      </c>
      <c r="C101" t="s">
        <v>8727</v>
      </c>
      <c r="D101" t="s">
        <v>8710</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8650</v>
      </c>
    </row>
    <row r="102" spans="1:31">
      <c r="A102" t="s">
        <v>441</v>
      </c>
      <c r="B102" t="s">
        <v>8728</v>
      </c>
      <c r="C102" t="s">
        <v>8727</v>
      </c>
      <c r="D102" t="s">
        <v>8710</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8633</v>
      </c>
    </row>
    <row r="103" spans="1:31">
      <c r="A103" t="s">
        <v>8729</v>
      </c>
      <c r="B103" t="s">
        <v>8730</v>
      </c>
      <c r="C103" t="s">
        <v>8731</v>
      </c>
      <c r="D103" t="s">
        <v>8732</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8633</v>
      </c>
    </row>
    <row r="104" spans="1:31">
      <c r="A104" t="s">
        <v>8733</v>
      </c>
    </row>
    <row r="105" spans="1:31">
      <c r="A105" t="s">
        <v>452</v>
      </c>
    </row>
    <row r="106" spans="1:31">
      <c r="A106" t="s">
        <v>345</v>
      </c>
      <c r="B106" t="s">
        <v>8734</v>
      </c>
      <c r="C106" t="s">
        <v>8735</v>
      </c>
      <c r="D106" t="s">
        <v>8736</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8665</v>
      </c>
    </row>
    <row r="107" spans="1:31">
      <c r="A107" t="s">
        <v>441</v>
      </c>
      <c r="B107" t="s">
        <v>8737</v>
      </c>
      <c r="C107" t="s">
        <v>8738</v>
      </c>
      <c r="D107" t="s">
        <v>8736</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8585</v>
      </c>
    </row>
    <row r="108" spans="1:31">
      <c r="A108" t="s">
        <v>439</v>
      </c>
      <c r="B108" t="s">
        <v>8739</v>
      </c>
      <c r="C108" t="s">
        <v>8740</v>
      </c>
      <c r="D108" t="s">
        <v>8736</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8633</v>
      </c>
    </row>
    <row r="109" spans="1:31">
      <c r="A109" t="s">
        <v>460</v>
      </c>
      <c r="B109" t="s">
        <v>8741</v>
      </c>
      <c r="C109" t="s">
        <v>8742</v>
      </c>
      <c r="D109" t="s">
        <v>8736</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8743</v>
      </c>
      <c r="C110" t="s">
        <v>8744</v>
      </c>
      <c r="D110" t="s">
        <v>8736</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8633</v>
      </c>
    </row>
    <row r="111" spans="1:31">
      <c r="A111" t="s">
        <v>467</v>
      </c>
      <c r="B111" t="s">
        <v>8745</v>
      </c>
      <c r="C111" t="s">
        <v>8746</v>
      </c>
      <c r="D111" t="s">
        <v>8736</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8633</v>
      </c>
    </row>
    <row r="112" spans="1:31">
      <c r="A112" t="s">
        <v>470</v>
      </c>
    </row>
    <row r="113" spans="1:31">
      <c r="A113" t="s">
        <v>345</v>
      </c>
      <c r="B113" t="s">
        <v>8747</v>
      </c>
      <c r="C113" t="s">
        <v>8748</v>
      </c>
      <c r="D113" t="s">
        <v>8736</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8650</v>
      </c>
    </row>
    <row r="114" spans="1:31">
      <c r="A114" t="s">
        <v>441</v>
      </c>
      <c r="B114" t="s">
        <v>8749</v>
      </c>
      <c r="C114" t="s">
        <v>8750</v>
      </c>
      <c r="D114" t="s">
        <v>8736</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8650</v>
      </c>
    </row>
    <row r="115" spans="1:31">
      <c r="A115" t="s">
        <v>439</v>
      </c>
      <c r="B115" t="s">
        <v>8751</v>
      </c>
      <c r="C115" t="s">
        <v>8752</v>
      </c>
      <c r="D115" t="s">
        <v>8736</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8650</v>
      </c>
    </row>
    <row r="116" spans="1:31">
      <c r="A116" t="s">
        <v>477</v>
      </c>
      <c r="B116" t="s">
        <v>8753</v>
      </c>
      <c r="C116" t="s">
        <v>8754</v>
      </c>
      <c r="D116" t="s">
        <v>8736</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8591</v>
      </c>
    </row>
    <row r="117" spans="1:31">
      <c r="A117" t="s">
        <v>460</v>
      </c>
      <c r="B117" t="s">
        <v>8755</v>
      </c>
      <c r="C117" t="s">
        <v>8756</v>
      </c>
      <c r="D117" t="s">
        <v>8736</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8576</v>
      </c>
    </row>
    <row r="118" spans="1:31">
      <c r="A118" t="s">
        <v>464</v>
      </c>
      <c r="B118" t="s">
        <v>8757</v>
      </c>
      <c r="C118" t="s">
        <v>8758</v>
      </c>
      <c r="D118" t="s">
        <v>8736</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8665</v>
      </c>
    </row>
    <row r="119" spans="1:31">
      <c r="A119" t="s">
        <v>467</v>
      </c>
      <c r="B119" t="s">
        <v>8759</v>
      </c>
      <c r="C119" t="s">
        <v>8760</v>
      </c>
      <c r="D119" t="s">
        <v>8736</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40625" defaultRowHeight="15" customHeight="1"/>
  <cols>
    <col min="1" max="1" width="21.85546875" style="41" customWidth="1"/>
    <col min="2" max="2" width="31.28515625" customWidth="1"/>
    <col min="3" max="4" width="9.1406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7" customFormat="1" ht="15" customHeight="1">
      <c r="A21" s="176" t="s">
        <v>542</v>
      </c>
      <c r="B21" s="177" t="s">
        <v>254</v>
      </c>
      <c r="C21" s="177" t="s">
        <v>543</v>
      </c>
      <c r="D21" s="177" t="s">
        <v>544</v>
      </c>
      <c r="E21" s="177" t="s">
        <v>529</v>
      </c>
      <c r="G21" s="177">
        <v>951.50292999999999</v>
      </c>
      <c r="H21" s="177">
        <v>942.55828899999995</v>
      </c>
      <c r="I21" s="177">
        <v>925.34027100000003</v>
      </c>
      <c r="J21" s="177">
        <v>912.45172100000002</v>
      </c>
      <c r="K21" s="177">
        <v>903.11077899999998</v>
      </c>
      <c r="L21" s="177">
        <v>894.80676300000005</v>
      </c>
      <c r="M21" s="177">
        <v>888.38452099999995</v>
      </c>
      <c r="N21" s="177">
        <v>882.99542199999996</v>
      </c>
      <c r="O21" s="177">
        <v>877.03253199999995</v>
      </c>
      <c r="P21" s="177">
        <v>872.79089399999998</v>
      </c>
      <c r="Q21" s="177">
        <v>871.79064900000003</v>
      </c>
      <c r="R21" s="177">
        <v>871.86749299999997</v>
      </c>
      <c r="S21" s="177">
        <v>873.03369099999998</v>
      </c>
      <c r="T21" s="177">
        <v>875.073486</v>
      </c>
      <c r="U21" s="177">
        <v>877.49945100000002</v>
      </c>
      <c r="V21" s="177">
        <v>881.02331500000003</v>
      </c>
      <c r="W21" s="177">
        <v>885.54089399999998</v>
      </c>
      <c r="X21" s="177">
        <v>889.796021</v>
      </c>
      <c r="Y21" s="177">
        <v>896.14636199999995</v>
      </c>
      <c r="Z21" s="177">
        <v>903.92443800000001</v>
      </c>
      <c r="AA21" s="177">
        <v>911.92095900000004</v>
      </c>
      <c r="AB21" s="177">
        <v>918.67480499999999</v>
      </c>
      <c r="AC21" s="177">
        <v>924.72058100000004</v>
      </c>
      <c r="AD21" s="177">
        <v>931.83019999999999</v>
      </c>
      <c r="AE21" s="177">
        <v>939.93994099999998</v>
      </c>
      <c r="AF21" s="177">
        <v>949.950378</v>
      </c>
      <c r="AG21" s="177">
        <v>958.32000700000003</v>
      </c>
      <c r="AH21" s="177">
        <v>967.21020499999997</v>
      </c>
      <c r="AI21" s="177">
        <v>978.89801</v>
      </c>
      <c r="AJ21" s="178">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7" customFormat="1" ht="15" customHeight="1">
      <c r="A27" s="176" t="s">
        <v>561</v>
      </c>
      <c r="B27" s="177" t="s">
        <v>562</v>
      </c>
      <c r="C27" s="177" t="s">
        <v>563</v>
      </c>
      <c r="D27" s="177" t="s">
        <v>564</v>
      </c>
      <c r="E27" s="177" t="s">
        <v>529</v>
      </c>
      <c r="G27" s="177">
        <v>745.82806400000004</v>
      </c>
      <c r="H27" s="177">
        <v>731.17401099999995</v>
      </c>
      <c r="I27" s="177">
        <v>720.99340800000004</v>
      </c>
      <c r="J27" s="177">
        <v>716.52246100000002</v>
      </c>
      <c r="K27" s="177">
        <v>715.17627000000005</v>
      </c>
      <c r="L27" s="177">
        <v>711.70989999999995</v>
      </c>
      <c r="M27" s="177">
        <v>708.54388400000005</v>
      </c>
      <c r="N27" s="177">
        <v>705.98785399999997</v>
      </c>
      <c r="O27" s="177">
        <v>706.45989999999995</v>
      </c>
      <c r="P27" s="177">
        <v>710.45678699999996</v>
      </c>
      <c r="Q27" s="177">
        <v>717.79156499999999</v>
      </c>
      <c r="R27" s="177">
        <v>724.37231399999996</v>
      </c>
      <c r="S27" s="177">
        <v>731.39038100000005</v>
      </c>
      <c r="T27" s="177">
        <v>739.17932099999996</v>
      </c>
      <c r="U27" s="177">
        <v>746.30853300000001</v>
      </c>
      <c r="V27" s="177">
        <v>754.65618900000004</v>
      </c>
      <c r="W27" s="177">
        <v>763.13738999999998</v>
      </c>
      <c r="X27" s="177">
        <v>772.15210000000002</v>
      </c>
      <c r="Y27" s="177">
        <v>782.66339100000005</v>
      </c>
      <c r="Z27" s="177">
        <v>794.23718299999996</v>
      </c>
      <c r="AA27" s="177">
        <v>805.87261999999998</v>
      </c>
      <c r="AB27" s="177">
        <v>817.30426</v>
      </c>
      <c r="AC27" s="177">
        <v>829.03216599999996</v>
      </c>
      <c r="AD27" s="177">
        <v>841.80096400000002</v>
      </c>
      <c r="AE27" s="177">
        <v>857.07476799999995</v>
      </c>
      <c r="AF27" s="177">
        <v>873.44006300000001</v>
      </c>
      <c r="AG27" s="177">
        <v>889.11859100000004</v>
      </c>
      <c r="AH27" s="177">
        <v>905.95617700000003</v>
      </c>
      <c r="AI27" s="177">
        <v>926.21398899999997</v>
      </c>
      <c r="AJ27" s="178">
        <v>8.0000000000000002E-3</v>
      </c>
    </row>
    <row r="28" spans="1:36" s="177" customFormat="1" ht="15" customHeight="1">
      <c r="A28" s="176" t="s">
        <v>565</v>
      </c>
      <c r="B28" s="177" t="s">
        <v>566</v>
      </c>
      <c r="C28" s="177" t="s">
        <v>567</v>
      </c>
      <c r="D28" s="177" t="s">
        <v>568</v>
      </c>
      <c r="E28" s="177" t="s">
        <v>529</v>
      </c>
      <c r="G28" s="177">
        <v>969.69183299999997</v>
      </c>
      <c r="H28" s="177">
        <v>947.22808799999996</v>
      </c>
      <c r="I28" s="177">
        <v>929.37402299999997</v>
      </c>
      <c r="J28" s="177">
        <v>917.57543899999996</v>
      </c>
      <c r="K28" s="177">
        <v>910.67749000000003</v>
      </c>
      <c r="L28" s="177">
        <v>903.25036599999999</v>
      </c>
      <c r="M28" s="177">
        <v>897.46630900000002</v>
      </c>
      <c r="N28" s="177">
        <v>890.09558100000004</v>
      </c>
      <c r="O28" s="177">
        <v>882.57385299999999</v>
      </c>
      <c r="P28" s="177">
        <v>876.55035399999997</v>
      </c>
      <c r="Q28" s="177">
        <v>874.65270999999996</v>
      </c>
      <c r="R28" s="177">
        <v>871.910706</v>
      </c>
      <c r="S28" s="177">
        <v>869.98095699999999</v>
      </c>
      <c r="T28" s="177">
        <v>869.72485400000005</v>
      </c>
      <c r="U28" s="177">
        <v>869.34759499999996</v>
      </c>
      <c r="V28" s="177">
        <v>871.618652</v>
      </c>
      <c r="W28" s="177">
        <v>873.72833300000002</v>
      </c>
      <c r="X28" s="177">
        <v>877.64196800000002</v>
      </c>
      <c r="Y28" s="177">
        <v>882.78259300000002</v>
      </c>
      <c r="Z28" s="177">
        <v>889.23699999999997</v>
      </c>
      <c r="AA28" s="177">
        <v>896.040527</v>
      </c>
      <c r="AB28" s="177">
        <v>903.72442599999999</v>
      </c>
      <c r="AC28" s="177">
        <v>911.77496299999996</v>
      </c>
      <c r="AD28" s="177">
        <v>919.378601</v>
      </c>
      <c r="AE28" s="177">
        <v>928.10925299999997</v>
      </c>
      <c r="AF28" s="177">
        <v>937.41210899999999</v>
      </c>
      <c r="AG28" s="177">
        <v>945.94012499999997</v>
      </c>
      <c r="AH28" s="177">
        <v>955.21368399999994</v>
      </c>
      <c r="AI28" s="177">
        <v>967.38183600000002</v>
      </c>
      <c r="AJ28" s="178">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5"/>
  <cols>
    <col min="1" max="1" width="20.5703125" customWidth="1"/>
    <col min="2" max="2" width="38.85546875" customWidth="1"/>
    <col min="5" max="5" width="0" hidden="1"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s="1" customFormat="1">
      <c r="A77" s="1" t="s">
        <v>1031</v>
      </c>
      <c r="B77" s="1" t="s">
        <v>1032</v>
      </c>
      <c r="C77" s="1" t="s">
        <v>1033</v>
      </c>
      <c r="D77" s="1" t="s">
        <v>529</v>
      </c>
      <c r="F77" s="1">
        <v>43.892204</v>
      </c>
      <c r="G77" s="1">
        <v>46.490710999999997</v>
      </c>
      <c r="H77" s="1">
        <v>47.928882999999999</v>
      </c>
      <c r="I77" s="1">
        <v>48.711205</v>
      </c>
      <c r="J77" s="1">
        <v>49.231833999999999</v>
      </c>
      <c r="K77" s="1">
        <v>49.773636000000003</v>
      </c>
      <c r="L77" s="1">
        <v>50.393982000000001</v>
      </c>
      <c r="M77" s="1">
        <v>50.846916</v>
      </c>
      <c r="N77" s="1">
        <v>51.249969</v>
      </c>
      <c r="O77" s="1">
        <v>51.578491</v>
      </c>
      <c r="P77" s="1">
        <v>51.858665000000002</v>
      </c>
      <c r="Q77" s="1">
        <v>52.283653000000001</v>
      </c>
      <c r="R77" s="1">
        <v>52.821021999999999</v>
      </c>
      <c r="S77" s="1">
        <v>53.370353999999999</v>
      </c>
      <c r="T77" s="1">
        <v>53.936473999999997</v>
      </c>
      <c r="U77" s="1">
        <v>54.449078</v>
      </c>
      <c r="V77" s="1">
        <v>54.919967999999997</v>
      </c>
      <c r="W77" s="1">
        <v>55.340308999999998</v>
      </c>
      <c r="X77" s="1">
        <v>55.737267000000003</v>
      </c>
      <c r="Y77" s="1">
        <v>56.129337</v>
      </c>
      <c r="Z77" s="1">
        <v>56.455002</v>
      </c>
      <c r="AA77" s="1">
        <v>56.804771000000002</v>
      </c>
      <c r="AB77" s="1">
        <v>57.083145000000002</v>
      </c>
      <c r="AC77" s="1">
        <v>57.392547999999998</v>
      </c>
      <c r="AD77" s="1">
        <v>57.764831999999998</v>
      </c>
      <c r="AE77" s="1">
        <v>58.136749000000002</v>
      </c>
      <c r="AF77" s="1">
        <v>58.625304999999997</v>
      </c>
      <c r="AG77" s="202">
        <v>1.0999999999999999E-2</v>
      </c>
    </row>
    <row r="78" spans="1:33" s="1" customFormat="1">
      <c r="A78" s="1" t="s">
        <v>1034</v>
      </c>
      <c r="B78" s="1" t="s">
        <v>1035</v>
      </c>
      <c r="C78" s="1" t="s">
        <v>1036</v>
      </c>
      <c r="D78" s="1" t="s">
        <v>529</v>
      </c>
      <c r="F78" s="1">
        <v>8.7423819999999992</v>
      </c>
      <c r="G78" s="1">
        <v>9.3800589999999993</v>
      </c>
      <c r="H78" s="1">
        <v>9.8378320000000006</v>
      </c>
      <c r="I78" s="1">
        <v>10.165743000000001</v>
      </c>
      <c r="J78" s="1">
        <v>10.415087</v>
      </c>
      <c r="K78" s="1">
        <v>10.611311000000001</v>
      </c>
      <c r="L78" s="1">
        <v>10.771235000000001</v>
      </c>
      <c r="M78" s="1">
        <v>10.905773999999999</v>
      </c>
      <c r="N78" s="1">
        <v>11.020588</v>
      </c>
      <c r="O78" s="1">
        <v>11.119541</v>
      </c>
      <c r="P78" s="1">
        <v>11.206322</v>
      </c>
      <c r="Q78" s="1">
        <v>11.283692</v>
      </c>
      <c r="R78" s="1">
        <v>11.353813000000001</v>
      </c>
      <c r="S78" s="1">
        <v>11.417555</v>
      </c>
      <c r="T78" s="1">
        <v>11.481839000000001</v>
      </c>
      <c r="U78" s="1">
        <v>11.543386999999999</v>
      </c>
      <c r="V78" s="1">
        <v>11.602665</v>
      </c>
      <c r="W78" s="1">
        <v>11.660023000000001</v>
      </c>
      <c r="X78" s="1">
        <v>11.716011999999999</v>
      </c>
      <c r="Y78" s="1">
        <v>11.770652999999999</v>
      </c>
      <c r="Z78" s="1">
        <v>11.824216</v>
      </c>
      <c r="AA78" s="1">
        <v>11.876847</v>
      </c>
      <c r="AB78" s="1">
        <v>11.928874</v>
      </c>
      <c r="AC78" s="1">
        <v>11.980318</v>
      </c>
      <c r="AD78" s="1">
        <v>12.031491000000001</v>
      </c>
      <c r="AE78" s="1">
        <v>12.082007000000001</v>
      </c>
      <c r="AF78" s="1">
        <v>12.132166</v>
      </c>
      <c r="AG78" s="202">
        <v>1.2999999999999999E-2</v>
      </c>
    </row>
    <row r="79" spans="1:33" s="41" customFormat="1">
      <c r="A79" s="41" t="s">
        <v>695</v>
      </c>
      <c r="B79" s="41" t="s">
        <v>1037</v>
      </c>
      <c r="C79" s="41" t="s">
        <v>1038</v>
      </c>
      <c r="D79" s="41" t="s">
        <v>529</v>
      </c>
      <c r="F79" s="41">
        <v>1.0626599999999999</v>
      </c>
      <c r="G79" s="41">
        <v>1.140172</v>
      </c>
      <c r="H79" s="41">
        <v>1.1958150000000001</v>
      </c>
      <c r="I79" s="41">
        <v>1.2356739999999999</v>
      </c>
      <c r="J79" s="41">
        <v>1.2659819999999999</v>
      </c>
      <c r="K79" s="41">
        <v>1.2898339999999999</v>
      </c>
      <c r="L79" s="41">
        <v>1.3092729999999999</v>
      </c>
      <c r="M79" s="41">
        <v>1.325626</v>
      </c>
      <c r="N79" s="41">
        <v>1.3395820000000001</v>
      </c>
      <c r="O79" s="41">
        <v>1.35161</v>
      </c>
      <c r="P79" s="41">
        <v>1.3621589999999999</v>
      </c>
      <c r="Q79" s="41">
        <v>1.3715630000000001</v>
      </c>
      <c r="R79" s="41">
        <v>1.3800870000000001</v>
      </c>
      <c r="S79" s="41">
        <v>1.3878349999999999</v>
      </c>
      <c r="T79" s="41">
        <v>1.3956489999999999</v>
      </c>
      <c r="U79" s="41">
        <v>1.40313</v>
      </c>
      <c r="V79" s="41">
        <v>1.410336</v>
      </c>
      <c r="W79" s="41">
        <v>1.4173070000000001</v>
      </c>
      <c r="X79" s="41">
        <v>1.424113</v>
      </c>
      <c r="Y79" s="41">
        <v>1.430755</v>
      </c>
      <c r="Z79" s="41">
        <v>1.437265</v>
      </c>
      <c r="AA79" s="41">
        <v>1.4436629999999999</v>
      </c>
      <c r="AB79" s="41">
        <v>1.449986</v>
      </c>
      <c r="AC79" s="41">
        <v>1.45624</v>
      </c>
      <c r="AD79" s="41">
        <v>1.462461</v>
      </c>
      <c r="AE79" s="41">
        <v>1.4685999999999999</v>
      </c>
      <c r="AF79" s="41">
        <v>1.4746980000000001</v>
      </c>
      <c r="AG79" s="203">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s="1" customFormat="1">
      <c r="A83" s="1" t="s">
        <v>1045</v>
      </c>
      <c r="B83" s="1" t="s">
        <v>1046</v>
      </c>
      <c r="C83" s="1" t="s">
        <v>1047</v>
      </c>
      <c r="D83" s="1" t="s">
        <v>529</v>
      </c>
      <c r="F83" s="1">
        <v>14.508388999999999</v>
      </c>
      <c r="G83" s="1">
        <v>15.421035</v>
      </c>
      <c r="H83" s="1">
        <v>16.002700999999998</v>
      </c>
      <c r="I83" s="1">
        <v>16.428796999999999</v>
      </c>
      <c r="J83" s="1">
        <v>16.870525000000001</v>
      </c>
      <c r="K83" s="1">
        <v>17.287436</v>
      </c>
      <c r="L83" s="1">
        <v>17.607780000000002</v>
      </c>
      <c r="M83" s="1">
        <v>17.836908000000001</v>
      </c>
      <c r="N83" s="1">
        <v>18.041525</v>
      </c>
      <c r="O83" s="1">
        <v>18.197558999999998</v>
      </c>
      <c r="P83" s="1">
        <v>18.347023</v>
      </c>
      <c r="Q83" s="1">
        <v>18.543555999999999</v>
      </c>
      <c r="R83" s="1">
        <v>18.732952000000001</v>
      </c>
      <c r="S83" s="1">
        <v>18.925523999999999</v>
      </c>
      <c r="T83" s="1">
        <v>19.122789000000001</v>
      </c>
      <c r="U83" s="1">
        <v>19.294951999999999</v>
      </c>
      <c r="V83" s="1">
        <v>19.444386000000002</v>
      </c>
      <c r="W83" s="1">
        <v>19.568449000000001</v>
      </c>
      <c r="X83" s="1">
        <v>19.677353</v>
      </c>
      <c r="Y83" s="1">
        <v>19.784870000000002</v>
      </c>
      <c r="Z83" s="1">
        <v>19.860029000000001</v>
      </c>
      <c r="AA83" s="1">
        <v>19.946988999999999</v>
      </c>
      <c r="AB83" s="1">
        <v>19.998484000000001</v>
      </c>
      <c r="AC83" s="1">
        <v>20.058503999999999</v>
      </c>
      <c r="AD83" s="1">
        <v>20.148382000000002</v>
      </c>
      <c r="AE83" s="1">
        <v>20.242802000000001</v>
      </c>
      <c r="AF83" s="1">
        <v>20.400482</v>
      </c>
      <c r="AG83" s="202">
        <v>1.2999999999999999E-2</v>
      </c>
    </row>
    <row r="84" spans="1:33" s="41" customFormat="1">
      <c r="A84" s="41" t="s">
        <v>695</v>
      </c>
      <c r="B84" s="41" t="s">
        <v>1048</v>
      </c>
      <c r="C84" s="41" t="s">
        <v>1049</v>
      </c>
      <c r="D84" s="41" t="s">
        <v>529</v>
      </c>
      <c r="F84" s="41">
        <v>14.508388999999999</v>
      </c>
      <c r="G84" s="41">
        <v>15.421035</v>
      </c>
      <c r="H84" s="41">
        <v>16.002700999999998</v>
      </c>
      <c r="I84" s="41">
        <v>16.428796999999999</v>
      </c>
      <c r="J84" s="41">
        <v>16.870525000000001</v>
      </c>
      <c r="K84" s="41">
        <v>17.287436</v>
      </c>
      <c r="L84" s="41">
        <v>17.607780000000002</v>
      </c>
      <c r="M84" s="41">
        <v>17.836908000000001</v>
      </c>
      <c r="N84" s="41">
        <v>18.041525</v>
      </c>
      <c r="O84" s="41">
        <v>18.197558999999998</v>
      </c>
      <c r="P84" s="41">
        <v>18.347023</v>
      </c>
      <c r="Q84" s="41">
        <v>18.543555999999999</v>
      </c>
      <c r="R84" s="41">
        <v>18.732952000000001</v>
      </c>
      <c r="S84" s="41">
        <v>18.925523999999999</v>
      </c>
      <c r="T84" s="41">
        <v>19.122789000000001</v>
      </c>
      <c r="U84" s="41">
        <v>19.294951999999999</v>
      </c>
      <c r="V84" s="41">
        <v>19.444386000000002</v>
      </c>
      <c r="W84" s="41">
        <v>19.568449000000001</v>
      </c>
      <c r="X84" s="41">
        <v>19.677353</v>
      </c>
      <c r="Y84" s="41">
        <v>19.784870000000002</v>
      </c>
      <c r="Z84" s="41">
        <v>19.860029000000001</v>
      </c>
      <c r="AA84" s="41">
        <v>19.946988999999999</v>
      </c>
      <c r="AB84" s="41">
        <v>19.998484000000001</v>
      </c>
      <c r="AC84" s="41">
        <v>20.058503999999999</v>
      </c>
      <c r="AD84" s="41">
        <v>20.148382000000002</v>
      </c>
      <c r="AE84" s="41">
        <v>20.242802000000001</v>
      </c>
      <c r="AF84" s="41">
        <v>20.400482</v>
      </c>
      <c r="AG84" s="203">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s="41" customFormat="1">
      <c r="A86" s="41" t="s">
        <v>695</v>
      </c>
      <c r="B86" s="41" t="s">
        <v>1053</v>
      </c>
      <c r="C86" s="41" t="s">
        <v>1054</v>
      </c>
      <c r="D86" s="41" t="s">
        <v>529</v>
      </c>
      <c r="F86" s="41">
        <v>7.5111889999999999</v>
      </c>
      <c r="G86" s="41">
        <v>7.855988</v>
      </c>
      <c r="H86" s="41">
        <v>8.0141960000000001</v>
      </c>
      <c r="I86" s="41">
        <v>8.0560130000000001</v>
      </c>
      <c r="J86" s="41">
        <v>8.0277329999999996</v>
      </c>
      <c r="K86" s="41">
        <v>8.0724560000000007</v>
      </c>
      <c r="L86" s="41">
        <v>8.107094</v>
      </c>
      <c r="M86" s="41">
        <v>8.1060300000000005</v>
      </c>
      <c r="N86" s="41">
        <v>8.1130739999999992</v>
      </c>
      <c r="O86" s="41">
        <v>8.1194109999999995</v>
      </c>
      <c r="P86" s="41">
        <v>8.102843</v>
      </c>
      <c r="Q86" s="41">
        <v>8.1355620000000002</v>
      </c>
      <c r="R86" s="41">
        <v>8.2269900000000007</v>
      </c>
      <c r="S86" s="41">
        <v>8.3286890000000007</v>
      </c>
      <c r="T86" s="41">
        <v>8.4335880000000003</v>
      </c>
      <c r="U86" s="41">
        <v>8.5265900000000006</v>
      </c>
      <c r="V86" s="41">
        <v>8.6186360000000004</v>
      </c>
      <c r="W86" s="41">
        <v>8.7029239999999994</v>
      </c>
      <c r="X86" s="41">
        <v>8.7860029999999991</v>
      </c>
      <c r="Y86" s="41">
        <v>8.8617150000000002</v>
      </c>
      <c r="Z86" s="41">
        <v>8.9281100000000002</v>
      </c>
      <c r="AA86" s="41">
        <v>8.9928310000000007</v>
      </c>
      <c r="AB86" s="41">
        <v>9.0486979999999999</v>
      </c>
      <c r="AC86" s="41">
        <v>9.1163530000000002</v>
      </c>
      <c r="AD86" s="41">
        <v>9.1924899999999994</v>
      </c>
      <c r="AE86" s="41">
        <v>9.2656609999999997</v>
      </c>
      <c r="AF86" s="41">
        <v>9.3441930000000006</v>
      </c>
      <c r="AG86" s="203">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5"/>
  <cols>
    <col min="1" max="1" width="26" customWidth="1"/>
    <col min="2" max="2" width="77" customWidth="1"/>
  </cols>
  <sheetData>
    <row r="1" spans="1:31">
      <c r="A1" t="s">
        <v>877</v>
      </c>
    </row>
    <row r="2" spans="1:31">
      <c r="A2" t="s">
        <v>8761</v>
      </c>
    </row>
    <row r="3" spans="1:31">
      <c r="A3" t="s">
        <v>8762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880</v>
      </c>
      <c r="B6" t="s">
        <v>8763</v>
      </c>
      <c r="C6" t="s">
        <v>8764</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8638</v>
      </c>
    </row>
    <row r="7" spans="1:31">
      <c r="A7" t="s">
        <v>661</v>
      </c>
      <c r="B7" t="s">
        <v>8765</v>
      </c>
      <c r="C7" t="s">
        <v>8766</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8767</v>
      </c>
    </row>
    <row r="8" spans="1:31">
      <c r="A8" t="s">
        <v>665</v>
      </c>
      <c r="B8" t="s">
        <v>8768</v>
      </c>
      <c r="C8" t="s">
        <v>8769</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8770</v>
      </c>
    </row>
    <row r="9" spans="1:31">
      <c r="A9" t="s">
        <v>887</v>
      </c>
      <c r="B9" t="s">
        <v>8771</v>
      </c>
      <c r="C9" t="s">
        <v>8772</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8576</v>
      </c>
    </row>
    <row r="10" spans="1:31">
      <c r="A10" t="s">
        <v>699</v>
      </c>
      <c r="B10" t="s">
        <v>8773</v>
      </c>
      <c r="C10" t="s">
        <v>8774</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8775</v>
      </c>
    </row>
    <row r="11" spans="1:31">
      <c r="A11" t="s">
        <v>684</v>
      </c>
      <c r="B11" t="s">
        <v>8776</v>
      </c>
      <c r="C11" t="s">
        <v>8777</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8778</v>
      </c>
    </row>
    <row r="12" spans="1:31">
      <c r="A12" t="s">
        <v>695</v>
      </c>
      <c r="B12" t="s">
        <v>8779</v>
      </c>
      <c r="C12" t="s">
        <v>8780</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8781</v>
      </c>
    </row>
    <row r="13" spans="1:31">
      <c r="A13" t="s">
        <v>703</v>
      </c>
      <c r="B13" t="s">
        <v>8782</v>
      </c>
      <c r="C13" t="s">
        <v>8783</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8784</v>
      </c>
    </row>
    <row r="14" spans="1:31">
      <c r="A14" t="s">
        <v>254</v>
      </c>
      <c r="B14" t="s">
        <v>8785</v>
      </c>
      <c r="C14" t="s">
        <v>8786</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8633</v>
      </c>
    </row>
    <row r="15" spans="1:31">
      <c r="A15" t="s">
        <v>661</v>
      </c>
      <c r="B15" t="s">
        <v>8787</v>
      </c>
      <c r="C15" t="s">
        <v>8788</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8603</v>
      </c>
    </row>
    <row r="16" spans="1:31">
      <c r="A16" t="s">
        <v>665</v>
      </c>
      <c r="B16" t="s">
        <v>8789</v>
      </c>
      <c r="C16" t="s">
        <v>8790</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8791</v>
      </c>
    </row>
    <row r="17" spans="1:31">
      <c r="A17" t="s">
        <v>887</v>
      </c>
      <c r="B17" t="s">
        <v>8792</v>
      </c>
      <c r="C17" t="s">
        <v>8793</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8794</v>
      </c>
    </row>
    <row r="18" spans="1:31">
      <c r="A18" t="s">
        <v>684</v>
      </c>
      <c r="B18" t="s">
        <v>8795</v>
      </c>
      <c r="C18" t="s">
        <v>8796</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8797</v>
      </c>
    </row>
    <row r="19" spans="1:31">
      <c r="A19" t="s">
        <v>699</v>
      </c>
      <c r="B19" t="s">
        <v>8798</v>
      </c>
      <c r="C19" t="s">
        <v>8799</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8800</v>
      </c>
    </row>
    <row r="20" spans="1:31">
      <c r="A20" t="s">
        <v>695</v>
      </c>
      <c r="B20" t="s">
        <v>8801</v>
      </c>
      <c r="C20" t="s">
        <v>8802</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8803</v>
      </c>
    </row>
    <row r="21" spans="1:31">
      <c r="A21" t="s">
        <v>703</v>
      </c>
      <c r="B21" t="s">
        <v>8804</v>
      </c>
      <c r="C21" t="s">
        <v>8805</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8806</v>
      </c>
      <c r="C22" t="s">
        <v>8807</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8633</v>
      </c>
    </row>
    <row r="23" spans="1:31">
      <c r="A23" t="s">
        <v>916</v>
      </c>
      <c r="B23" t="s">
        <v>8808</v>
      </c>
      <c r="C23" t="s">
        <v>8809</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8810</v>
      </c>
    </row>
    <row r="24" spans="1:31">
      <c r="A24" t="s">
        <v>887</v>
      </c>
      <c r="B24" t="s">
        <v>8811</v>
      </c>
      <c r="C24" t="s">
        <v>8812</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8658</v>
      </c>
    </row>
    <row r="25" spans="1:31">
      <c r="A25" t="s">
        <v>699</v>
      </c>
      <c r="B25" t="s">
        <v>8813</v>
      </c>
      <c r="C25" t="s">
        <v>8814</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8670</v>
      </c>
    </row>
    <row r="26" spans="1:31">
      <c r="A26" t="s">
        <v>684</v>
      </c>
      <c r="B26" t="s">
        <v>8815</v>
      </c>
      <c r="C26" t="s">
        <v>8816</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8784</v>
      </c>
    </row>
    <row r="27" spans="1:31">
      <c r="A27" t="s">
        <v>665</v>
      </c>
      <c r="B27" t="s">
        <v>8817</v>
      </c>
      <c r="C27" t="s">
        <v>8818</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8819</v>
      </c>
    </row>
    <row r="28" spans="1:31">
      <c r="A28" t="s">
        <v>695</v>
      </c>
      <c r="B28" t="s">
        <v>8820</v>
      </c>
      <c r="C28" t="s">
        <v>8821</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8800</v>
      </c>
    </row>
    <row r="29" spans="1:31">
      <c r="A29" t="s">
        <v>703</v>
      </c>
      <c r="B29" t="s">
        <v>8822</v>
      </c>
      <c r="C29" t="s">
        <v>8823</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8824</v>
      </c>
      <c r="C30" t="s">
        <v>8825</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8650</v>
      </c>
    </row>
    <row r="31" spans="1:31">
      <c r="A31" t="s">
        <v>887</v>
      </c>
      <c r="B31" t="s">
        <v>8826</v>
      </c>
      <c r="C31" t="s">
        <v>8827</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8650</v>
      </c>
    </row>
    <row r="32" spans="1:31">
      <c r="A32" t="s">
        <v>470</v>
      </c>
      <c r="B32" t="s">
        <v>8828</v>
      </c>
      <c r="C32" t="s">
        <v>8829</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8830</v>
      </c>
      <c r="C33" t="s">
        <v>8831</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8653</v>
      </c>
    </row>
    <row r="34" spans="1:31">
      <c r="A34" t="s">
        <v>887</v>
      </c>
      <c r="B34" t="s">
        <v>8832</v>
      </c>
      <c r="C34" t="s">
        <v>8833</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8834</v>
      </c>
    </row>
    <row r="35" spans="1:31">
      <c r="A35" t="s">
        <v>945</v>
      </c>
      <c r="B35" t="s">
        <v>8835</v>
      </c>
      <c r="C35" t="s">
        <v>8836</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8837</v>
      </c>
    </row>
    <row r="36" spans="1:31">
      <c r="A36" t="s">
        <v>452</v>
      </c>
      <c r="B36" t="s">
        <v>8838</v>
      </c>
      <c r="C36" t="s">
        <v>8839</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8840</v>
      </c>
      <c r="C37" t="s">
        <v>8841</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8842</v>
      </c>
    </row>
    <row r="38" spans="1:31">
      <c r="A38" t="s">
        <v>605</v>
      </c>
      <c r="B38" t="s">
        <v>8843</v>
      </c>
      <c r="C38" t="s">
        <v>8844</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8608</v>
      </c>
    </row>
    <row r="39" spans="1:31">
      <c r="A39" t="s">
        <v>887</v>
      </c>
      <c r="B39" t="s">
        <v>8845</v>
      </c>
      <c r="C39" t="s">
        <v>8846</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8579</v>
      </c>
    </row>
    <row r="40" spans="1:31">
      <c r="A40" t="s">
        <v>945</v>
      </c>
      <c r="B40" t="s">
        <v>8847</v>
      </c>
      <c r="C40" t="s">
        <v>8848</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8603</v>
      </c>
    </row>
    <row r="41" spans="1:31">
      <c r="A41" t="s">
        <v>452</v>
      </c>
      <c r="B41" t="s">
        <v>8849</v>
      </c>
      <c r="C41" t="s">
        <v>8850</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8851</v>
      </c>
      <c r="C42" t="s">
        <v>8852</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8853</v>
      </c>
    </row>
    <row r="43" spans="1:31">
      <c r="A43" t="s">
        <v>962</v>
      </c>
      <c r="B43" t="s">
        <v>8854</v>
      </c>
      <c r="C43" t="s">
        <v>8855</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8570</v>
      </c>
    </row>
    <row r="44" spans="1:31">
      <c r="A44" t="s">
        <v>965</v>
      </c>
      <c r="B44" t="s">
        <v>8856</v>
      </c>
      <c r="C44" t="s">
        <v>8857</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8570</v>
      </c>
    </row>
    <row r="45" spans="1:31">
      <c r="A45" t="s">
        <v>680</v>
      </c>
      <c r="B45" t="s">
        <v>8858</v>
      </c>
      <c r="C45" t="s">
        <v>8859</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8860</v>
      </c>
    </row>
    <row r="46" spans="1:31">
      <c r="A46" t="s">
        <v>362</v>
      </c>
      <c r="B46" t="s">
        <v>8861</v>
      </c>
      <c r="C46" t="s">
        <v>8862</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8633</v>
      </c>
    </row>
    <row r="47" spans="1:31">
      <c r="A47" t="s">
        <v>645</v>
      </c>
      <c r="B47" t="s">
        <v>8863</v>
      </c>
      <c r="C47" t="s">
        <v>8864</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8633</v>
      </c>
    </row>
    <row r="48" spans="1:31">
      <c r="A48" t="s">
        <v>649</v>
      </c>
      <c r="B48" t="s">
        <v>8865</v>
      </c>
      <c r="C48" t="s">
        <v>8866</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8633</v>
      </c>
    </row>
    <row r="49" spans="1:31">
      <c r="A49" t="s">
        <v>653</v>
      </c>
      <c r="B49" t="s">
        <v>8867</v>
      </c>
      <c r="C49" t="s">
        <v>8868</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8633</v>
      </c>
    </row>
    <row r="50" spans="1:31">
      <c r="A50" t="s">
        <v>261</v>
      </c>
      <c r="B50" t="s">
        <v>8869</v>
      </c>
      <c r="C50" t="s">
        <v>8870</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8643</v>
      </c>
    </row>
    <row r="51" spans="1:31">
      <c r="A51" t="s">
        <v>980</v>
      </c>
      <c r="B51" t="s">
        <v>8871</v>
      </c>
      <c r="C51" t="s">
        <v>8872</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8643</v>
      </c>
    </row>
    <row r="52" spans="1:31">
      <c r="A52" t="s">
        <v>916</v>
      </c>
      <c r="B52" t="s">
        <v>8873</v>
      </c>
      <c r="C52" t="s">
        <v>8874</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8875</v>
      </c>
    </row>
    <row r="53" spans="1:31">
      <c r="A53" t="s">
        <v>665</v>
      </c>
      <c r="B53" t="s">
        <v>8876</v>
      </c>
      <c r="C53" t="s">
        <v>8877</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8878</v>
      </c>
      <c r="C54" t="s">
        <v>8879</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8653</v>
      </c>
    </row>
    <row r="55" spans="1:31">
      <c r="A55" t="s">
        <v>699</v>
      </c>
      <c r="B55" t="s">
        <v>8880</v>
      </c>
      <c r="C55" t="s">
        <v>8881</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8882</v>
      </c>
    </row>
    <row r="56" spans="1:31">
      <c r="A56" t="s">
        <v>684</v>
      </c>
      <c r="B56" t="s">
        <v>8883</v>
      </c>
      <c r="C56" t="s">
        <v>8884</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8658</v>
      </c>
    </row>
    <row r="57" spans="1:31">
      <c r="A57" t="s">
        <v>695</v>
      </c>
      <c r="B57" t="s">
        <v>8885</v>
      </c>
      <c r="C57" t="s">
        <v>8886</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8887</v>
      </c>
    </row>
    <row r="58" spans="1:31">
      <c r="A58" t="s">
        <v>703</v>
      </c>
      <c r="B58" t="s">
        <v>8888</v>
      </c>
      <c r="C58" t="s">
        <v>8889</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8723</v>
      </c>
    </row>
    <row r="59" spans="1:31">
      <c r="A59" t="s">
        <v>997</v>
      </c>
      <c r="B59" t="s">
        <v>8890</v>
      </c>
      <c r="C59" t="s">
        <v>8891</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8628</v>
      </c>
    </row>
    <row r="60" spans="1:31">
      <c r="A60" t="s">
        <v>916</v>
      </c>
      <c r="B60" t="s">
        <v>8892</v>
      </c>
      <c r="C60" t="s">
        <v>8893</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8894</v>
      </c>
      <c r="C61" t="s">
        <v>8895</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8896</v>
      </c>
      <c r="C62" t="s">
        <v>8897</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8628</v>
      </c>
    </row>
    <row r="63" spans="1:31">
      <c r="A63" t="s">
        <v>699</v>
      </c>
      <c r="B63" t="s">
        <v>8898</v>
      </c>
      <c r="C63" t="s">
        <v>8899</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8900</v>
      </c>
      <c r="C64" t="s">
        <v>8901</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8902</v>
      </c>
      <c r="C65" t="s">
        <v>8903</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8904</v>
      </c>
      <c r="C66" t="s">
        <v>8905</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8906</v>
      </c>
      <c r="C67" t="s">
        <v>8907</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8908</v>
      </c>
    </row>
    <row r="68" spans="1:31">
      <c r="A68" t="s">
        <v>916</v>
      </c>
      <c r="B68" t="s">
        <v>8909</v>
      </c>
      <c r="C68" t="s">
        <v>8910</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8911</v>
      </c>
    </row>
    <row r="69" spans="1:31">
      <c r="A69" t="s">
        <v>665</v>
      </c>
      <c r="B69" t="s">
        <v>8912</v>
      </c>
      <c r="C69" t="s">
        <v>8913</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8914</v>
      </c>
      <c r="C70" t="s">
        <v>8915</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8911</v>
      </c>
    </row>
    <row r="71" spans="1:31">
      <c r="A71" t="s">
        <v>699</v>
      </c>
      <c r="B71" t="s">
        <v>8916</v>
      </c>
      <c r="C71" t="s">
        <v>8917</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8665</v>
      </c>
    </row>
    <row r="72" spans="1:31">
      <c r="A72" t="s">
        <v>684</v>
      </c>
      <c r="B72" t="s">
        <v>8918</v>
      </c>
      <c r="C72" t="s">
        <v>8919</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8911</v>
      </c>
    </row>
    <row r="73" spans="1:31">
      <c r="A73" t="s">
        <v>695</v>
      </c>
      <c r="B73" t="s">
        <v>8920</v>
      </c>
      <c r="C73" t="s">
        <v>8921</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8803</v>
      </c>
    </row>
    <row r="74" spans="1:31">
      <c r="A74" t="s">
        <v>703</v>
      </c>
      <c r="B74" t="s">
        <v>8922</v>
      </c>
      <c r="C74" t="s">
        <v>8923</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s="1" customFormat="1">
      <c r="A75" s="1" t="s">
        <v>1031</v>
      </c>
      <c r="B75" s="1" t="s">
        <v>8924</v>
      </c>
      <c r="C75" s="1" t="s">
        <v>8925</v>
      </c>
      <c r="D75" s="1" t="s">
        <v>529</v>
      </c>
      <c r="E75" s="1">
        <v>47.797958000000001</v>
      </c>
      <c r="F75" s="1">
        <v>48.922688000000001</v>
      </c>
      <c r="G75" s="1">
        <v>49.568466000000001</v>
      </c>
      <c r="H75" s="1">
        <v>50.014668</v>
      </c>
      <c r="I75" s="1">
        <v>50.306564000000002</v>
      </c>
      <c r="J75" s="1">
        <v>50.546627000000001</v>
      </c>
      <c r="K75" s="1">
        <v>50.750252000000003</v>
      </c>
      <c r="L75" s="1">
        <v>51.031433</v>
      </c>
      <c r="M75" s="1">
        <v>51.405346000000002</v>
      </c>
      <c r="N75" s="1">
        <v>51.750042000000001</v>
      </c>
      <c r="O75" s="1">
        <v>52.312030999999998</v>
      </c>
      <c r="P75" s="1">
        <v>52.873978000000001</v>
      </c>
      <c r="Q75" s="1">
        <v>53.476790999999999</v>
      </c>
      <c r="R75" s="1">
        <v>54.024281000000002</v>
      </c>
      <c r="S75" s="1">
        <v>54.461295999999997</v>
      </c>
      <c r="T75" s="1">
        <v>54.907093000000003</v>
      </c>
      <c r="U75" s="1">
        <v>55.303341000000003</v>
      </c>
      <c r="V75" s="1">
        <v>55.704666000000003</v>
      </c>
      <c r="W75" s="1">
        <v>56.041279000000003</v>
      </c>
      <c r="X75" s="1">
        <v>56.408630000000002</v>
      </c>
      <c r="Y75" s="1">
        <v>56.804091999999997</v>
      </c>
      <c r="Z75" s="1">
        <v>57.137211000000001</v>
      </c>
      <c r="AA75" s="1">
        <v>57.507964999999999</v>
      </c>
      <c r="AB75" s="1">
        <v>57.785682999999999</v>
      </c>
      <c r="AC75" s="1">
        <v>58.048088</v>
      </c>
      <c r="AD75" s="1">
        <v>58.288898000000003</v>
      </c>
      <c r="AE75" s="1" t="s">
        <v>8628</v>
      </c>
    </row>
    <row r="76" spans="1:31">
      <c r="A76" t="s">
        <v>1034</v>
      </c>
      <c r="B76" t="s">
        <v>8926</v>
      </c>
      <c r="C76" t="s">
        <v>8927</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8622</v>
      </c>
    </row>
    <row r="77" spans="1:31" s="41" customFormat="1">
      <c r="A77" s="41" t="s">
        <v>695</v>
      </c>
      <c r="B77" s="41" t="s">
        <v>8928</v>
      </c>
      <c r="C77" s="41" t="s">
        <v>8929</v>
      </c>
      <c r="D77" s="41" t="s">
        <v>529</v>
      </c>
      <c r="E77" s="41">
        <v>1.502035</v>
      </c>
      <c r="F77" s="41">
        <v>1.5143260000000001</v>
      </c>
      <c r="G77" s="41">
        <v>1.526119</v>
      </c>
      <c r="H77" s="41">
        <v>1.538249</v>
      </c>
      <c r="I77" s="41">
        <v>1.550837</v>
      </c>
      <c r="J77" s="41">
        <v>1.563237</v>
      </c>
      <c r="K77" s="41">
        <v>1.5754109999999999</v>
      </c>
      <c r="L77" s="41">
        <v>1.587019</v>
      </c>
      <c r="M77" s="41">
        <v>1.597906</v>
      </c>
      <c r="N77" s="41">
        <v>1.6081369999999999</v>
      </c>
      <c r="O77" s="41">
        <v>1.617793</v>
      </c>
      <c r="P77" s="41">
        <v>1.626719</v>
      </c>
      <c r="Q77" s="41">
        <v>1.63517</v>
      </c>
      <c r="R77" s="41">
        <v>1.643605</v>
      </c>
      <c r="S77" s="41">
        <v>1.65133</v>
      </c>
      <c r="T77" s="41">
        <v>1.6587639999999999</v>
      </c>
      <c r="U77" s="41">
        <v>1.66638</v>
      </c>
      <c r="V77" s="41">
        <v>1.673821</v>
      </c>
      <c r="W77" s="41">
        <v>1.681165</v>
      </c>
      <c r="X77" s="41">
        <v>1.6884399999999999</v>
      </c>
      <c r="Y77" s="41">
        <v>1.6956310000000001</v>
      </c>
      <c r="Z77" s="41">
        <v>1.70272</v>
      </c>
      <c r="AA77" s="41">
        <v>1.7097279999999999</v>
      </c>
      <c r="AB77" s="41">
        <v>1.7166699999999999</v>
      </c>
      <c r="AC77" s="41">
        <v>1.72357</v>
      </c>
      <c r="AD77" s="41">
        <v>1.7304660000000001</v>
      </c>
      <c r="AE77" s="41" t="s">
        <v>8622</v>
      </c>
    </row>
    <row r="78" spans="1:31">
      <c r="A78" t="s">
        <v>669</v>
      </c>
      <c r="B78" t="s">
        <v>8930</v>
      </c>
      <c r="C78" t="s">
        <v>8931</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8622</v>
      </c>
    </row>
    <row r="79" spans="1:31">
      <c r="A79" t="s">
        <v>1045</v>
      </c>
      <c r="B79" t="s">
        <v>8932</v>
      </c>
      <c r="C79" t="s">
        <v>8933</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8934</v>
      </c>
    </row>
    <row r="80" spans="1:31" s="41" customFormat="1">
      <c r="A80" s="41" t="s">
        <v>695</v>
      </c>
      <c r="B80" s="41" t="s">
        <v>8935</v>
      </c>
      <c r="C80" s="41" t="s">
        <v>8936</v>
      </c>
      <c r="D80" s="41" t="s">
        <v>529</v>
      </c>
      <c r="E80" s="41">
        <v>15.340902</v>
      </c>
      <c r="F80" s="41">
        <v>15.924714</v>
      </c>
      <c r="G80" s="41">
        <v>16.390450999999999</v>
      </c>
      <c r="H80" s="41">
        <v>16.871880000000001</v>
      </c>
      <c r="I80" s="41">
        <v>17.291449</v>
      </c>
      <c r="J80" s="41">
        <v>17.680021</v>
      </c>
      <c r="K80" s="41">
        <v>17.998669</v>
      </c>
      <c r="L80" s="41">
        <v>18.281811000000001</v>
      </c>
      <c r="M80" s="41">
        <v>18.585245</v>
      </c>
      <c r="N80" s="41">
        <v>18.822433</v>
      </c>
      <c r="O80" s="41">
        <v>19.134668000000001</v>
      </c>
      <c r="P80" s="41">
        <v>19.403853999999999</v>
      </c>
      <c r="Q80" s="41">
        <v>19.701650999999998</v>
      </c>
      <c r="R80" s="41">
        <v>19.970364</v>
      </c>
      <c r="S80" s="41">
        <v>20.185044999999999</v>
      </c>
      <c r="T80" s="41">
        <v>20.403708000000002</v>
      </c>
      <c r="U80" s="41">
        <v>20.590519</v>
      </c>
      <c r="V80" s="41">
        <v>20.78002</v>
      </c>
      <c r="W80" s="41">
        <v>20.931851999999999</v>
      </c>
      <c r="X80" s="41">
        <v>21.098742000000001</v>
      </c>
      <c r="Y80" s="41">
        <v>21.280412999999999</v>
      </c>
      <c r="Z80" s="41">
        <v>21.426705999999999</v>
      </c>
      <c r="AA80" s="41">
        <v>21.598884999999999</v>
      </c>
      <c r="AB80" s="41">
        <v>21.721876000000002</v>
      </c>
      <c r="AC80" s="41">
        <v>21.843810999999999</v>
      </c>
      <c r="AD80" s="41">
        <v>21.961637</v>
      </c>
      <c r="AE80" s="41" t="s">
        <v>8934</v>
      </c>
    </row>
    <row r="81" spans="1:31">
      <c r="A81" t="s">
        <v>1050</v>
      </c>
      <c r="B81" t="s">
        <v>8937</v>
      </c>
      <c r="C81" t="s">
        <v>8938</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8591</v>
      </c>
    </row>
    <row r="82" spans="1:31" s="41" customFormat="1">
      <c r="A82" s="41" t="s">
        <v>695</v>
      </c>
      <c r="B82" s="41" t="s">
        <v>8939</v>
      </c>
      <c r="C82" s="41" t="s">
        <v>8940</v>
      </c>
      <c r="D82" s="41" t="s">
        <v>529</v>
      </c>
      <c r="E82" s="41">
        <v>7.7307170000000003</v>
      </c>
      <c r="F82" s="41">
        <v>7.908595</v>
      </c>
      <c r="G82" s="41">
        <v>7.9704259999999998</v>
      </c>
      <c r="H82" s="41">
        <v>7.9522690000000003</v>
      </c>
      <c r="I82" s="41">
        <v>7.8903990000000004</v>
      </c>
      <c r="J82" s="41">
        <v>7.811064</v>
      </c>
      <c r="K82" s="41">
        <v>7.7212870000000002</v>
      </c>
      <c r="L82" s="41">
        <v>7.6663509999999997</v>
      </c>
      <c r="M82" s="41">
        <v>7.6092370000000003</v>
      </c>
      <c r="N82" s="41">
        <v>7.5968689999999999</v>
      </c>
      <c r="O82" s="41">
        <v>7.6361160000000003</v>
      </c>
      <c r="P82" s="41">
        <v>7.7052350000000001</v>
      </c>
      <c r="Q82" s="41">
        <v>7.7767419999999996</v>
      </c>
      <c r="R82" s="41">
        <v>7.8408680000000004</v>
      </c>
      <c r="S82" s="41">
        <v>7.8899629999999998</v>
      </c>
      <c r="T82" s="41">
        <v>7.9406850000000002</v>
      </c>
      <c r="U82" s="41">
        <v>7.9817900000000002</v>
      </c>
      <c r="V82" s="41">
        <v>8.0197450000000003</v>
      </c>
      <c r="W82" s="41">
        <v>8.0528040000000001</v>
      </c>
      <c r="X82" s="41">
        <v>8.0899859999999997</v>
      </c>
      <c r="Y82" s="41">
        <v>8.1287839999999996</v>
      </c>
      <c r="Z82" s="41">
        <v>8.1610209999999999</v>
      </c>
      <c r="AA82" s="41">
        <v>8.1877220000000008</v>
      </c>
      <c r="AB82" s="41">
        <v>8.2046320000000001</v>
      </c>
      <c r="AC82" s="41">
        <v>8.2139039999999994</v>
      </c>
      <c r="AD82" s="41">
        <v>8.2204619999999995</v>
      </c>
      <c r="AE82" s="41" t="s">
        <v>8665</v>
      </c>
    </row>
    <row r="83" spans="1:31">
      <c r="A83" t="s">
        <v>669</v>
      </c>
      <c r="B83" t="s">
        <v>8941</v>
      </c>
      <c r="C83" t="s">
        <v>8942</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8576</v>
      </c>
    </row>
    <row r="84" spans="1:31">
      <c r="A84" t="s">
        <v>357</v>
      </c>
      <c r="B84" t="s">
        <v>8943</v>
      </c>
      <c r="C84" t="s">
        <v>8944</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8658</v>
      </c>
    </row>
    <row r="85" spans="1:31">
      <c r="A85" t="s">
        <v>1063</v>
      </c>
      <c r="B85" t="s">
        <v>8945</v>
      </c>
      <c r="C85" t="s">
        <v>8946</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8643</v>
      </c>
    </row>
    <row r="86" spans="1:31">
      <c r="A86" t="s">
        <v>887</v>
      </c>
      <c r="B86" t="s">
        <v>8947</v>
      </c>
      <c r="C86" t="s">
        <v>8948</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8665</v>
      </c>
    </row>
    <row r="87" spans="1:31">
      <c r="A87" t="s">
        <v>365</v>
      </c>
      <c r="B87" t="s">
        <v>8949</v>
      </c>
      <c r="C87" t="s">
        <v>8950</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8665</v>
      </c>
    </row>
    <row r="88" spans="1:31">
      <c r="A88" t="s">
        <v>635</v>
      </c>
      <c r="B88" t="s">
        <v>8951</v>
      </c>
      <c r="C88" t="s">
        <v>8952</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8608</v>
      </c>
    </row>
    <row r="89" spans="1:31">
      <c r="A89" t="s">
        <v>371</v>
      </c>
      <c r="B89" t="s">
        <v>8953</v>
      </c>
      <c r="C89" t="s">
        <v>8954</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8670</v>
      </c>
    </row>
    <row r="90" spans="1:31">
      <c r="A90" t="s">
        <v>710</v>
      </c>
      <c r="B90" t="s">
        <v>8955</v>
      </c>
      <c r="C90" t="s">
        <v>8956</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5"/>
  <cols>
    <col min="1" max="1" width="19.5703125" customWidth="1"/>
    <col min="2" max="2" width="19.4257812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5"/>
  <cols>
    <col min="1" max="1" width="23.8554687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5"/>
  <sheetData>
    <row r="1" spans="1:31">
      <c r="A1" t="s">
        <v>1614</v>
      </c>
    </row>
    <row r="2" spans="1:31">
      <c r="A2" t="s">
        <v>8957</v>
      </c>
    </row>
    <row r="3" spans="1:31">
      <c r="A3" t="s">
        <v>8958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row>
    <row r="8" spans="1:31">
      <c r="A8" t="s">
        <v>1620</v>
      </c>
      <c r="B8" t="s">
        <v>8959</v>
      </c>
      <c r="C8" t="s">
        <v>8960</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8961</v>
      </c>
    </row>
    <row r="9" spans="1:31">
      <c r="A9" t="s">
        <v>1625</v>
      </c>
      <c r="B9" t="s">
        <v>8962</v>
      </c>
      <c r="C9" t="s">
        <v>8963</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8964</v>
      </c>
      <c r="C10" t="s">
        <v>8965</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8961</v>
      </c>
    </row>
    <row r="11" spans="1:31">
      <c r="A11" t="s">
        <v>1632</v>
      </c>
    </row>
    <row r="12" spans="1:31">
      <c r="A12" t="s">
        <v>1634</v>
      </c>
      <c r="B12" t="s">
        <v>8966</v>
      </c>
      <c r="C12" t="s">
        <v>8967</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8968</v>
      </c>
      <c r="C13" t="s">
        <v>8969</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8970</v>
      </c>
    </row>
    <row r="14" spans="1:31">
      <c r="A14" t="s">
        <v>1641</v>
      </c>
      <c r="B14" t="s">
        <v>8971</v>
      </c>
      <c r="C14" t="s">
        <v>8972</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8973</v>
      </c>
    </row>
    <row r="15" spans="1:31">
      <c r="A15" t="s">
        <v>1644</v>
      </c>
      <c r="B15" t="s">
        <v>8974</v>
      </c>
      <c r="C15" t="s">
        <v>8975</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8976</v>
      </c>
    </row>
    <row r="16" spans="1:31">
      <c r="A16" t="s">
        <v>1647</v>
      </c>
      <c r="B16" t="s">
        <v>8977</v>
      </c>
      <c r="C16" t="s">
        <v>8978</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8638</v>
      </c>
    </row>
    <row r="17" spans="1:31">
      <c r="A17" t="s">
        <v>1651</v>
      </c>
      <c r="B17" t="s">
        <v>8979</v>
      </c>
      <c r="C17" t="s">
        <v>8980</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8591</v>
      </c>
    </row>
    <row r="18" spans="1:31">
      <c r="A18" t="s">
        <v>1659</v>
      </c>
      <c r="B18" t="s">
        <v>8981</v>
      </c>
      <c r="C18" t="s">
        <v>8982</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8983</v>
      </c>
    </row>
    <row r="19" spans="1:31">
      <c r="A19" t="s">
        <v>1663</v>
      </c>
      <c r="B19" t="s">
        <v>8984</v>
      </c>
      <c r="C19" t="s">
        <v>8985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8986</v>
      </c>
      <c r="C20" t="s">
        <v>8987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8988</v>
      </c>
      <c r="C21" t="s">
        <v>8989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8988</v>
      </c>
      <c r="C22" t="s">
        <v>8990</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8991</v>
      </c>
      <c r="C23" t="s">
        <v>8992</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8993</v>
      </c>
    </row>
    <row r="24" spans="1:31">
      <c r="A24" t="s">
        <v>1686</v>
      </c>
      <c r="B24" t="s">
        <v>8994</v>
      </c>
      <c r="C24" t="s">
        <v>8995</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8853</v>
      </c>
    </row>
    <row r="25" spans="1:31">
      <c r="A25" t="s">
        <v>1860</v>
      </c>
      <c r="B25" t="s">
        <v>8996</v>
      </c>
      <c r="C25" t="s">
        <v>8997</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8998</v>
      </c>
    </row>
    <row r="26" spans="1:31">
      <c r="A26" t="s">
        <v>1695</v>
      </c>
      <c r="B26" t="s">
        <v>8999</v>
      </c>
      <c r="C26" t="s">
        <v>9000</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8643</v>
      </c>
    </row>
    <row r="27" spans="1:31">
      <c r="A27" t="s">
        <v>1698</v>
      </c>
    </row>
    <row r="28" spans="1:31">
      <c r="A28" t="s">
        <v>1699</v>
      </c>
    </row>
    <row r="29" spans="1:31">
      <c r="A29" t="s">
        <v>1620</v>
      </c>
      <c r="B29" t="s">
        <v>9001</v>
      </c>
      <c r="C29" t="s">
        <v>9002</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9003</v>
      </c>
    </row>
    <row r="30" spans="1:31">
      <c r="A30" t="s">
        <v>1625</v>
      </c>
      <c r="B30" t="s">
        <v>9004</v>
      </c>
      <c r="C30" t="s">
        <v>9005</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8682</v>
      </c>
    </row>
    <row r="31" spans="1:31">
      <c r="A31" t="s">
        <v>1707</v>
      </c>
      <c r="B31" t="s">
        <v>9006</v>
      </c>
      <c r="C31" t="s">
        <v>9007</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9003</v>
      </c>
    </row>
    <row r="32" spans="1:31">
      <c r="A32" t="s">
        <v>1710</v>
      </c>
    </row>
    <row r="33" spans="1:31">
      <c r="A33" t="s">
        <v>1634</v>
      </c>
      <c r="B33" t="s">
        <v>9008</v>
      </c>
      <c r="C33" t="s">
        <v>9009</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8665</v>
      </c>
    </row>
    <row r="34" spans="1:31">
      <c r="A34" t="s">
        <v>1638</v>
      </c>
      <c r="B34" t="s">
        <v>9010</v>
      </c>
      <c r="C34" t="s">
        <v>9011</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8887</v>
      </c>
    </row>
    <row r="35" spans="1:31">
      <c r="A35" t="s">
        <v>1641</v>
      </c>
      <c r="B35" t="s">
        <v>9012</v>
      </c>
      <c r="C35" t="s">
        <v>9013</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9014</v>
      </c>
    </row>
    <row r="36" spans="1:31">
      <c r="A36" t="s">
        <v>1644</v>
      </c>
      <c r="B36" t="s">
        <v>9015</v>
      </c>
      <c r="C36" t="s">
        <v>9016</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9017</v>
      </c>
    </row>
    <row r="37" spans="1:31">
      <c r="A37" t="s">
        <v>1647</v>
      </c>
      <c r="B37" t="s">
        <v>9018</v>
      </c>
      <c r="C37" t="s">
        <v>9019</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8600</v>
      </c>
    </row>
    <row r="38" spans="1:31">
      <c r="A38" t="s">
        <v>1651</v>
      </c>
      <c r="B38" t="s">
        <v>9020</v>
      </c>
      <c r="C38" t="s">
        <v>9021</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8633</v>
      </c>
    </row>
    <row r="39" spans="1:31">
      <c r="A39" t="s">
        <v>1659</v>
      </c>
      <c r="B39" t="s">
        <v>9022</v>
      </c>
      <c r="C39" t="s">
        <v>9023</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9024</v>
      </c>
    </row>
    <row r="40" spans="1:31">
      <c r="A40" t="s">
        <v>1663</v>
      </c>
      <c r="B40" t="s">
        <v>9025</v>
      </c>
      <c r="C40" t="s">
        <v>9026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9027</v>
      </c>
      <c r="C41" t="s">
        <v>9028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9029</v>
      </c>
      <c r="C42" t="s">
        <v>9030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9031</v>
      </c>
      <c r="C43" t="s">
        <v>9032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9033</v>
      </c>
      <c r="C44" t="s">
        <v>9034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9035</v>
      </c>
      <c r="C45" t="s">
        <v>9036</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9037</v>
      </c>
    </row>
    <row r="46" spans="1:31">
      <c r="A46" t="s">
        <v>1901</v>
      </c>
      <c r="B46" t="s">
        <v>9038</v>
      </c>
      <c r="C46" t="s">
        <v>9039</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9040</v>
      </c>
    </row>
    <row r="47" spans="1:31">
      <c r="A47" t="s">
        <v>1759</v>
      </c>
      <c r="B47" t="s">
        <v>9041</v>
      </c>
      <c r="C47" t="s">
        <v>9042</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8567</v>
      </c>
    </row>
    <row r="48" spans="1:31">
      <c r="A48" t="s">
        <v>1906</v>
      </c>
      <c r="B48" t="s">
        <v>9043</v>
      </c>
      <c r="C48" t="s">
        <v>9044</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9045</v>
      </c>
    </row>
    <row r="49" spans="1:31">
      <c r="A49" t="s">
        <v>1767</v>
      </c>
      <c r="B49" t="s">
        <v>9046</v>
      </c>
      <c r="C49" t="s">
        <v>9047</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9048</v>
      </c>
    </row>
    <row r="50" spans="1:31">
      <c r="A50" t="s">
        <v>1771</v>
      </c>
      <c r="B50" t="s">
        <v>9049</v>
      </c>
      <c r="C50" t="s">
        <v>9050</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9051</v>
      </c>
    </row>
    <row r="52" spans="1:31">
      <c r="A52" t="s">
        <v>1777</v>
      </c>
      <c r="B52" t="s">
        <v>9052</v>
      </c>
      <c r="C52" t="s">
        <v>9053</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8703</v>
      </c>
    </row>
    <row r="53" spans="1:31">
      <c r="A53" t="s">
        <v>1781</v>
      </c>
      <c r="B53" t="s">
        <v>9054</v>
      </c>
      <c r="C53" t="s">
        <v>9055</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8682</v>
      </c>
    </row>
    <row r="54" spans="1:31">
      <c r="A54" t="s">
        <v>1785</v>
      </c>
      <c r="B54" t="s">
        <v>9056</v>
      </c>
      <c r="C54" t="s">
        <v>9057</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8665</v>
      </c>
    </row>
    <row r="55" spans="1:31">
      <c r="A55" t="s">
        <v>1789</v>
      </c>
      <c r="B55" t="s">
        <v>9058</v>
      </c>
      <c r="C55" t="s">
        <v>9059</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8973</v>
      </c>
    </row>
    <row r="56" spans="1:31">
      <c r="A56" t="s">
        <v>1793</v>
      </c>
      <c r="B56" t="s">
        <v>9060</v>
      </c>
      <c r="C56" t="s">
        <v>9061</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8625</v>
      </c>
    </row>
    <row r="57" spans="1:31">
      <c r="A57" t="s">
        <v>1797</v>
      </c>
      <c r="B57" t="s">
        <v>9062</v>
      </c>
      <c r="C57" t="s">
        <v>9063</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9064</v>
      </c>
    </row>
    <row r="58" spans="1:31">
      <c r="A58" t="s">
        <v>1801</v>
      </c>
      <c r="B58" t="s">
        <v>9065</v>
      </c>
      <c r="C58" t="s">
        <v>9066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9067</v>
      </c>
      <c r="C59" t="s">
        <v>9068</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8993</v>
      </c>
    </row>
    <row r="60" spans="1:31">
      <c r="A60" t="s">
        <v>1809</v>
      </c>
      <c r="B60" t="s">
        <v>9069</v>
      </c>
      <c r="C60" t="s">
        <v>9070</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8585</v>
      </c>
    </row>
    <row r="61" spans="1:31">
      <c r="A61" t="s">
        <v>1813</v>
      </c>
      <c r="B61" t="s">
        <v>9071</v>
      </c>
      <c r="C61" t="s">
        <v>9072</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8908</v>
      </c>
    </row>
    <row r="62" spans="1:31">
      <c r="A62" t="s">
        <v>1817</v>
      </c>
      <c r="B62" t="s">
        <v>9073</v>
      </c>
      <c r="C62" t="s">
        <v>9074</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8588</v>
      </c>
    </row>
    <row r="63" spans="1:31">
      <c r="A63" t="s">
        <v>1821</v>
      </c>
      <c r="B63" t="s">
        <v>9075</v>
      </c>
      <c r="C63" t="s">
        <v>9070</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9076</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5546875" style="19" customWidth="1"/>
    <col min="2" max="2" width="13.85546875" style="38" customWidth="1"/>
    <col min="3" max="3" width="39.42578125" customWidth="1"/>
    <col min="4" max="4" width="13.85546875" customWidth="1"/>
    <col min="5" max="5" width="9.1406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5"/>
  <cols>
    <col min="1" max="1" width="26" customWidth="1"/>
    <col min="2" max="2" width="91.4257812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5"/>
  <cols>
    <col min="1" max="1" width="44" customWidth="1"/>
  </cols>
  <sheetData>
    <row r="1" spans="1:31">
      <c r="A1" t="s">
        <v>2119</v>
      </c>
    </row>
    <row r="2" spans="1:31">
      <c r="A2" t="s">
        <v>9077</v>
      </c>
    </row>
    <row r="3" spans="1:31">
      <c r="A3" t="s">
        <v>9078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2122</v>
      </c>
    </row>
    <row r="7" spans="1:31">
      <c r="A7" t="s">
        <v>1618</v>
      </c>
    </row>
    <row r="8" spans="1:31">
      <c r="A8" t="s">
        <v>1620</v>
      </c>
      <c r="B8" t="s">
        <v>9079</v>
      </c>
      <c r="C8" t="s">
        <v>9080</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8567</v>
      </c>
    </row>
    <row r="9" spans="1:31">
      <c r="A9" t="s">
        <v>1625</v>
      </c>
      <c r="B9" t="s">
        <v>9081</v>
      </c>
      <c r="C9" t="s">
        <v>9082</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9083</v>
      </c>
      <c r="C11" t="s">
        <v>9084</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9085</v>
      </c>
      <c r="C12" t="s">
        <v>9086</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8585</v>
      </c>
    </row>
    <row r="13" spans="1:31">
      <c r="A13" t="s">
        <v>1641</v>
      </c>
      <c r="B13" t="s">
        <v>9087</v>
      </c>
      <c r="C13" t="s">
        <v>9088</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8650</v>
      </c>
    </row>
    <row r="14" spans="1:31">
      <c r="A14" t="s">
        <v>1644</v>
      </c>
      <c r="B14" t="s">
        <v>9089</v>
      </c>
      <c r="C14" t="s">
        <v>9090</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8650</v>
      </c>
    </row>
    <row r="15" spans="1:31">
      <c r="A15" t="s">
        <v>1647</v>
      </c>
      <c r="B15" t="s">
        <v>9091</v>
      </c>
      <c r="C15" t="s">
        <v>9092</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8576</v>
      </c>
    </row>
    <row r="16" spans="1:31">
      <c r="A16" t="s">
        <v>1651</v>
      </c>
      <c r="B16" t="s">
        <v>9093</v>
      </c>
      <c r="C16" t="s">
        <v>9094</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8633</v>
      </c>
    </row>
    <row r="17" spans="1:31">
      <c r="A17" t="s">
        <v>1659</v>
      </c>
      <c r="B17" t="s">
        <v>9095</v>
      </c>
      <c r="C17" t="s">
        <v>9096</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8860</v>
      </c>
    </row>
    <row r="18" spans="1:31">
      <c r="A18" t="s">
        <v>1663</v>
      </c>
      <c r="B18" t="s">
        <v>9097</v>
      </c>
      <c r="C18" t="s">
        <v>9098</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9099</v>
      </c>
      <c r="C19" t="s">
        <v>9100</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9101</v>
      </c>
      <c r="C20" t="s">
        <v>9102</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9103</v>
      </c>
      <c r="C21" t="s">
        <v>9104</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9105</v>
      </c>
      <c r="C22" t="s">
        <v>9106</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8585</v>
      </c>
    </row>
    <row r="23" spans="1:31">
      <c r="A23" t="s">
        <v>2170</v>
      </c>
      <c r="B23" t="s">
        <v>9107</v>
      </c>
      <c r="C23" t="s">
        <v>9108</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8600</v>
      </c>
    </row>
    <row r="24" spans="1:31">
      <c r="A24" t="s">
        <v>2173</v>
      </c>
    </row>
    <row r="25" spans="1:31">
      <c r="A25" t="s">
        <v>1699</v>
      </c>
    </row>
    <row r="26" spans="1:31">
      <c r="A26" t="s">
        <v>1620</v>
      </c>
      <c r="B26" t="s">
        <v>9109</v>
      </c>
      <c r="C26" t="s">
        <v>9110</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8567</v>
      </c>
    </row>
    <row r="27" spans="1:31">
      <c r="A27" t="s">
        <v>1625</v>
      </c>
      <c r="B27" t="s">
        <v>9111</v>
      </c>
      <c r="C27" t="s">
        <v>9112</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8860</v>
      </c>
    </row>
    <row r="28" spans="1:31">
      <c r="A28" t="s">
        <v>1710</v>
      </c>
    </row>
    <row r="29" spans="1:31">
      <c r="A29" t="s">
        <v>1634</v>
      </c>
      <c r="B29" t="s">
        <v>9113</v>
      </c>
      <c r="C29" t="s">
        <v>9114</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8860</v>
      </c>
    </row>
    <row r="30" spans="1:31">
      <c r="A30" t="s">
        <v>1638</v>
      </c>
      <c r="B30" t="s">
        <v>9115</v>
      </c>
      <c r="C30" t="s">
        <v>9116</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8860</v>
      </c>
    </row>
    <row r="31" spans="1:31">
      <c r="A31" t="s">
        <v>1641</v>
      </c>
      <c r="B31" t="s">
        <v>9117</v>
      </c>
      <c r="C31" t="s">
        <v>9118</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8682</v>
      </c>
    </row>
    <row r="32" spans="1:31">
      <c r="A32" t="s">
        <v>1644</v>
      </c>
      <c r="B32" t="s">
        <v>9119</v>
      </c>
      <c r="C32" t="s">
        <v>9120</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8650</v>
      </c>
    </row>
    <row r="33" spans="1:31">
      <c r="A33" t="s">
        <v>1647</v>
      </c>
      <c r="B33" t="s">
        <v>9121</v>
      </c>
      <c r="C33" t="s">
        <v>9122</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8633</v>
      </c>
    </row>
    <row r="34" spans="1:31">
      <c r="A34" t="s">
        <v>1651</v>
      </c>
      <c r="B34" t="s">
        <v>9123</v>
      </c>
      <c r="C34" t="s">
        <v>9124</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8665</v>
      </c>
    </row>
    <row r="35" spans="1:31">
      <c r="A35" t="s">
        <v>1659</v>
      </c>
      <c r="B35" t="s">
        <v>9125</v>
      </c>
      <c r="C35" t="s">
        <v>9126</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8585</v>
      </c>
    </row>
    <row r="36" spans="1:31">
      <c r="A36" t="s">
        <v>1663</v>
      </c>
      <c r="B36" t="s">
        <v>9127</v>
      </c>
      <c r="C36" t="s">
        <v>9128</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9129</v>
      </c>
      <c r="C37" t="s">
        <v>9130</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9131</v>
      </c>
      <c r="C38" t="s">
        <v>9132</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9133</v>
      </c>
      <c r="C39" t="s">
        <v>9134</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9135</v>
      </c>
      <c r="C40" t="s">
        <v>9136</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9137</v>
      </c>
      <c r="C41" t="s">
        <v>9138</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8603</v>
      </c>
    </row>
    <row r="42" spans="1:31">
      <c r="A42" t="s">
        <v>2224</v>
      </c>
      <c r="B42" t="s">
        <v>9139</v>
      </c>
      <c r="C42" t="s">
        <v>9140</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8570</v>
      </c>
    </row>
    <row r="43" spans="1:31">
      <c r="A43" t="s">
        <v>2228</v>
      </c>
      <c r="B43" t="s">
        <v>9141</v>
      </c>
      <c r="C43" t="s">
        <v>9142</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8970</v>
      </c>
    </row>
    <row r="44" spans="1:31">
      <c r="A44" t="s">
        <v>2232</v>
      </c>
      <c r="B44" t="s">
        <v>9143</v>
      </c>
      <c r="C44" t="s">
        <v>9144</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8934</v>
      </c>
    </row>
    <row r="45" spans="1:31">
      <c r="A45" t="s">
        <v>2236</v>
      </c>
      <c r="B45" t="s">
        <v>9145</v>
      </c>
      <c r="C45" t="s">
        <v>9146</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8619</v>
      </c>
    </row>
    <row r="46" spans="1:31">
      <c r="A46" t="s">
        <v>2325</v>
      </c>
      <c r="B46" t="s">
        <v>9147</v>
      </c>
      <c r="C46" t="s">
        <v>9148</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8570</v>
      </c>
    </row>
    <row r="47" spans="1:31">
      <c r="A47" t="s">
        <v>2244</v>
      </c>
      <c r="B47" t="s">
        <v>9149</v>
      </c>
      <c r="C47" t="s">
        <v>9150</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8619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5"/>
  <cols>
    <col min="1" max="1" width="25.5703125" customWidth="1"/>
    <col min="2" max="2" width="61.1406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5"/>
  <cols>
    <col min="1" max="1" width="29.8554687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5"/>
  <cols>
    <col min="1" max="1" width="31.5703125" customWidth="1"/>
    <col min="2" max="2" width="48.7109375" customWidth="1"/>
  </cols>
  <sheetData>
    <row r="1" spans="1:31">
      <c r="A1" t="s">
        <v>2465</v>
      </c>
    </row>
    <row r="2" spans="1:31">
      <c r="A2" t="s">
        <v>9151</v>
      </c>
    </row>
    <row r="3" spans="1:31">
      <c r="A3" t="s">
        <v>9152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c r="D7" t="s">
        <v>1623</v>
      </c>
    </row>
    <row r="8" spans="1:31">
      <c r="A8" t="s">
        <v>1620</v>
      </c>
      <c r="B8" t="s">
        <v>9153</v>
      </c>
      <c r="C8" t="s">
        <v>9154</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8961</v>
      </c>
    </row>
    <row r="9" spans="1:31">
      <c r="A9" t="s">
        <v>1625</v>
      </c>
      <c r="B9" t="s">
        <v>9155</v>
      </c>
      <c r="C9" t="s">
        <v>9156</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9157</v>
      </c>
      <c r="C10" t="s">
        <v>9158</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8961</v>
      </c>
    </row>
    <row r="11" spans="1:31">
      <c r="A11" t="s">
        <v>1632</v>
      </c>
    </row>
    <row r="12" spans="1:31">
      <c r="A12" t="s">
        <v>1634</v>
      </c>
      <c r="B12" t="s">
        <v>9159</v>
      </c>
      <c r="C12" t="s">
        <v>9160</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9161</v>
      </c>
      <c r="C13" t="s">
        <v>9162</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8810</v>
      </c>
    </row>
    <row r="14" spans="1:31">
      <c r="A14" t="s">
        <v>1641</v>
      </c>
      <c r="B14" t="s">
        <v>9163</v>
      </c>
      <c r="C14" t="s">
        <v>9164</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9165</v>
      </c>
    </row>
    <row r="15" spans="1:31">
      <c r="A15" t="s">
        <v>1644</v>
      </c>
      <c r="B15" t="s">
        <v>9166</v>
      </c>
      <c r="C15" t="s">
        <v>9167</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8670</v>
      </c>
    </row>
    <row r="16" spans="1:31">
      <c r="A16" t="s">
        <v>1647</v>
      </c>
      <c r="B16" t="s">
        <v>9168</v>
      </c>
      <c r="C16" t="s">
        <v>9169</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8693</v>
      </c>
    </row>
    <row r="17" spans="1:31">
      <c r="A17" t="s">
        <v>1651</v>
      </c>
      <c r="B17" t="s">
        <v>9170</v>
      </c>
      <c r="C17" t="s">
        <v>9171</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8603</v>
      </c>
    </row>
    <row r="18" spans="1:31">
      <c r="A18" t="s">
        <v>1659</v>
      </c>
      <c r="B18" t="s">
        <v>9172</v>
      </c>
      <c r="C18" t="s">
        <v>9173</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8582</v>
      </c>
    </row>
    <row r="19" spans="1:31">
      <c r="A19" t="s">
        <v>1663</v>
      </c>
      <c r="B19" t="s">
        <v>9174</v>
      </c>
      <c r="C19" t="s">
        <v>9175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9176</v>
      </c>
      <c r="C20" t="s">
        <v>9177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9178</v>
      </c>
      <c r="C21" t="s">
        <v>9179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9180</v>
      </c>
      <c r="C22" t="s">
        <v>9181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9182</v>
      </c>
      <c r="C23" t="s">
        <v>9183</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9184</v>
      </c>
    </row>
    <row r="24" spans="1:31">
      <c r="A24" t="s">
        <v>1686</v>
      </c>
      <c r="B24" t="s">
        <v>9185</v>
      </c>
      <c r="C24" t="s">
        <v>9186</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9048</v>
      </c>
    </row>
    <row r="25" spans="1:31">
      <c r="A25" t="s">
        <v>1860</v>
      </c>
      <c r="B25" t="s">
        <v>9187</v>
      </c>
      <c r="C25" t="s">
        <v>9188</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8670</v>
      </c>
    </row>
    <row r="26" spans="1:31">
      <c r="A26" t="s">
        <v>1695</v>
      </c>
      <c r="B26" t="s">
        <v>9189</v>
      </c>
      <c r="C26" t="s">
        <v>9190</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8653</v>
      </c>
    </row>
    <row r="27" spans="1:31">
      <c r="A27" t="s">
        <v>1698</v>
      </c>
    </row>
    <row r="28" spans="1:31">
      <c r="A28" t="s">
        <v>1699</v>
      </c>
    </row>
    <row r="29" spans="1:31">
      <c r="A29" t="s">
        <v>1620</v>
      </c>
      <c r="B29" t="s">
        <v>9191</v>
      </c>
      <c r="C29" t="s">
        <v>9192</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8767</v>
      </c>
    </row>
    <row r="30" spans="1:31">
      <c r="A30" t="s">
        <v>1625</v>
      </c>
      <c r="B30" t="s">
        <v>9193</v>
      </c>
      <c r="C30" t="s">
        <v>9194</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8650</v>
      </c>
    </row>
    <row r="31" spans="1:31">
      <c r="A31" t="s">
        <v>1707</v>
      </c>
      <c r="B31" t="s">
        <v>9195</v>
      </c>
      <c r="C31" t="s">
        <v>9196</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8767</v>
      </c>
    </row>
    <row r="32" spans="1:31">
      <c r="A32" t="s">
        <v>1710</v>
      </c>
    </row>
    <row r="33" spans="1:31">
      <c r="A33" t="s">
        <v>1634</v>
      </c>
      <c r="B33" t="s">
        <v>9197</v>
      </c>
      <c r="C33" t="s">
        <v>9198</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8567</v>
      </c>
    </row>
    <row r="34" spans="1:31">
      <c r="A34" t="s">
        <v>1638</v>
      </c>
      <c r="B34" t="s">
        <v>9199</v>
      </c>
      <c r="C34" t="s">
        <v>9200</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9201</v>
      </c>
    </row>
    <row r="35" spans="1:31">
      <c r="A35" t="s">
        <v>1641</v>
      </c>
      <c r="B35" t="s">
        <v>9202</v>
      </c>
      <c r="C35" t="s">
        <v>9203</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9204</v>
      </c>
    </row>
    <row r="36" spans="1:31">
      <c r="A36" t="s">
        <v>1644</v>
      </c>
      <c r="B36" t="s">
        <v>9205</v>
      </c>
      <c r="C36" t="s">
        <v>9206</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9207</v>
      </c>
    </row>
    <row r="37" spans="1:31">
      <c r="A37" t="s">
        <v>1647</v>
      </c>
      <c r="B37" t="s">
        <v>9208</v>
      </c>
      <c r="C37" t="s">
        <v>9209</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9210</v>
      </c>
    </row>
    <row r="38" spans="1:31">
      <c r="A38" t="s">
        <v>1651</v>
      </c>
      <c r="B38" t="s">
        <v>9211</v>
      </c>
      <c r="C38" t="s">
        <v>9212</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8622</v>
      </c>
    </row>
    <row r="39" spans="1:31">
      <c r="A39" t="s">
        <v>1659</v>
      </c>
      <c r="B39" t="s">
        <v>9213</v>
      </c>
      <c r="C39" t="s">
        <v>9214</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8998</v>
      </c>
    </row>
    <row r="40" spans="1:31">
      <c r="A40" t="s">
        <v>1663</v>
      </c>
      <c r="B40" t="s">
        <v>9215</v>
      </c>
      <c r="C40" t="s">
        <v>9216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9217</v>
      </c>
      <c r="C41" t="s">
        <v>9218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9219</v>
      </c>
      <c r="C42" t="s">
        <v>9220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9221</v>
      </c>
      <c r="C43" t="s">
        <v>9222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9223</v>
      </c>
      <c r="C44" t="s">
        <v>9224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9225</v>
      </c>
      <c r="C45" t="s">
        <v>9226</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9227</v>
      </c>
    </row>
    <row r="46" spans="1:31">
      <c r="A46" t="s">
        <v>1901</v>
      </c>
      <c r="B46" t="s">
        <v>9228</v>
      </c>
      <c r="C46" t="s">
        <v>9229</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9230</v>
      </c>
    </row>
    <row r="47" spans="1:31">
      <c r="A47" t="s">
        <v>1759</v>
      </c>
      <c r="B47" t="s">
        <v>9231</v>
      </c>
      <c r="C47" t="s">
        <v>9232</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8591</v>
      </c>
    </row>
    <row r="48" spans="1:31">
      <c r="A48" t="s">
        <v>2542</v>
      </c>
      <c r="B48" t="s">
        <v>9233</v>
      </c>
      <c r="C48" t="s">
        <v>9234</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8633</v>
      </c>
    </row>
    <row r="49" spans="1:31">
      <c r="A49" t="s">
        <v>2545</v>
      </c>
    </row>
    <row r="50" spans="1:31">
      <c r="A50" t="s">
        <v>916</v>
      </c>
      <c r="B50" t="s">
        <v>9235</v>
      </c>
      <c r="C50" t="s">
        <v>9236</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9237</v>
      </c>
    </row>
    <row r="51" spans="1:31">
      <c r="A51" t="s">
        <v>669</v>
      </c>
      <c r="B51" t="s">
        <v>9238</v>
      </c>
      <c r="C51" t="s">
        <v>9239</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9240</v>
      </c>
    </row>
    <row r="52" spans="1:31">
      <c r="A52" t="s">
        <v>684</v>
      </c>
      <c r="B52" t="s">
        <v>9241</v>
      </c>
      <c r="C52" t="s">
        <v>9242</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8622</v>
      </c>
    </row>
    <row r="53" spans="1:31">
      <c r="A53" t="s">
        <v>699</v>
      </c>
      <c r="B53" t="s">
        <v>9243</v>
      </c>
      <c r="C53" t="s">
        <v>9244</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9245</v>
      </c>
    </row>
    <row r="54" spans="1:31">
      <c r="A54" t="s">
        <v>2554</v>
      </c>
      <c r="B54" t="s">
        <v>9246</v>
      </c>
      <c r="C54" t="s">
        <v>9247</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9248</v>
      </c>
      <c r="C55" t="s">
        <v>9249</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8970</v>
      </c>
    </row>
    <row r="56" spans="1:31">
      <c r="A56" t="s">
        <v>2559</v>
      </c>
      <c r="B56" t="s">
        <v>9250</v>
      </c>
      <c r="C56" t="s">
        <v>9251</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9252</v>
      </c>
      <c r="C57" t="s">
        <v>9253</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9254</v>
      </c>
      <c r="C58" t="s">
        <v>9255</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9256</v>
      </c>
      <c r="C59" t="s">
        <v>9257</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9258</v>
      </c>
      <c r="C60" t="s">
        <v>9259</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9260</v>
      </c>
    </row>
    <row r="61" spans="1:31">
      <c r="A61" t="s">
        <v>2678</v>
      </c>
      <c r="B61" t="s">
        <v>9261</v>
      </c>
      <c r="C61" t="s">
        <v>9262</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9263</v>
      </c>
      <c r="C62" t="s">
        <v>9264</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8622</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40625" defaultRowHeight="15" customHeight="1"/>
  <cols>
    <col min="1" max="1" width="20.85546875" style="19" hidden="1" customWidth="1"/>
    <col min="2" max="2" width="30.7109375" style="19" customWidth="1"/>
    <col min="3" max="3" width="0" style="19" hidden="1"/>
    <col min="4" max="4" width="9.140625" style="19" customWidth="1"/>
    <col min="5" max="16384" width="9.140625" style="19"/>
  </cols>
  <sheetData>
    <row r="1" spans="1:33" ht="15" customHeight="1" thickBot="1">
      <c r="B1" s="195" t="s">
        <v>102</v>
      </c>
      <c r="C1" s="194">
        <v>2022</v>
      </c>
      <c r="D1" s="194">
        <v>2023</v>
      </c>
      <c r="E1" s="194">
        <v>2024</v>
      </c>
      <c r="F1" s="194">
        <v>2025</v>
      </c>
      <c r="G1" s="194">
        <v>2026</v>
      </c>
      <c r="H1" s="194">
        <v>2027</v>
      </c>
      <c r="I1" s="194">
        <v>2028</v>
      </c>
      <c r="J1" s="194">
        <v>2029</v>
      </c>
      <c r="K1" s="194">
        <v>2030</v>
      </c>
      <c r="L1" s="194">
        <v>2031</v>
      </c>
      <c r="M1" s="194">
        <v>2032</v>
      </c>
      <c r="N1" s="194">
        <v>2033</v>
      </c>
      <c r="O1" s="194">
        <v>2034</v>
      </c>
      <c r="P1" s="194">
        <v>2035</v>
      </c>
      <c r="Q1" s="194">
        <v>2036</v>
      </c>
      <c r="R1" s="194">
        <v>2037</v>
      </c>
      <c r="S1" s="194">
        <v>2038</v>
      </c>
      <c r="T1" s="194">
        <v>2039</v>
      </c>
      <c r="U1" s="194">
        <v>2040</v>
      </c>
      <c r="V1" s="194">
        <v>2041</v>
      </c>
      <c r="W1" s="194">
        <v>2042</v>
      </c>
      <c r="X1" s="194">
        <v>2043</v>
      </c>
      <c r="Y1" s="194">
        <v>2044</v>
      </c>
      <c r="Z1" s="194">
        <v>2045</v>
      </c>
      <c r="AA1" s="194">
        <v>2046</v>
      </c>
      <c r="AB1" s="194">
        <v>2047</v>
      </c>
      <c r="AC1" s="194">
        <v>2048</v>
      </c>
      <c r="AD1" s="194">
        <v>2049</v>
      </c>
      <c r="AE1" s="194">
        <v>2050</v>
      </c>
    </row>
    <row r="2" spans="1:33" ht="15" customHeight="1" thickTop="1"/>
    <row r="3" spans="1:33" ht="15" customHeight="1">
      <c r="C3" s="193" t="s">
        <v>103</v>
      </c>
      <c r="D3" s="193" t="s">
        <v>104</v>
      </c>
      <c r="E3" s="113"/>
      <c r="F3" s="113"/>
      <c r="G3" s="113"/>
    </row>
    <row r="4" spans="1:33" ht="15" customHeight="1">
      <c r="C4" s="193" t="s">
        <v>105</v>
      </c>
      <c r="D4" s="193" t="s">
        <v>106</v>
      </c>
      <c r="E4" s="113"/>
      <c r="F4" s="113"/>
      <c r="G4" s="193" t="s">
        <v>107</v>
      </c>
    </row>
    <row r="5" spans="1:33" ht="15" customHeight="1">
      <c r="C5" s="193" t="s">
        <v>108</v>
      </c>
      <c r="D5" s="193" t="s">
        <v>109</v>
      </c>
      <c r="E5" s="113"/>
      <c r="F5" s="113"/>
      <c r="G5" s="113"/>
    </row>
    <row r="6" spans="1:33" ht="15" customHeight="1">
      <c r="C6" s="193" t="s">
        <v>110</v>
      </c>
      <c r="D6" s="113"/>
      <c r="E6" s="193" t="s">
        <v>111</v>
      </c>
      <c r="F6" s="113"/>
      <c r="G6" s="113"/>
    </row>
    <row r="7" spans="1:33" ht="12" customHeight="1"/>
    <row r="8" spans="1:33" ht="12" customHeight="1"/>
    <row r="9" spans="1:33" ht="12" customHeight="1"/>
    <row r="10" spans="1:33" ht="15" customHeight="1">
      <c r="A10" s="22" t="s">
        <v>2795</v>
      </c>
      <c r="B10" s="192"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1"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1"/>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0" t="s">
        <v>2798</v>
      </c>
      <c r="C13" s="190">
        <v>2022</v>
      </c>
      <c r="D13" s="190">
        <v>2023</v>
      </c>
      <c r="E13" s="190">
        <v>2024</v>
      </c>
      <c r="F13" s="190">
        <v>2025</v>
      </c>
      <c r="G13" s="190">
        <v>2026</v>
      </c>
      <c r="H13" s="190">
        <v>2027</v>
      </c>
      <c r="I13" s="190">
        <v>2028</v>
      </c>
      <c r="J13" s="190">
        <v>2029</v>
      </c>
      <c r="K13" s="190">
        <v>2030</v>
      </c>
      <c r="L13" s="190">
        <v>2031</v>
      </c>
      <c r="M13" s="190">
        <v>2032</v>
      </c>
      <c r="N13" s="190">
        <v>2033</v>
      </c>
      <c r="O13" s="190">
        <v>2034</v>
      </c>
      <c r="P13" s="190">
        <v>2035</v>
      </c>
      <c r="Q13" s="190">
        <v>2036</v>
      </c>
      <c r="R13" s="190">
        <v>2037</v>
      </c>
      <c r="S13" s="190">
        <v>2038</v>
      </c>
      <c r="T13" s="190">
        <v>2039</v>
      </c>
      <c r="U13" s="190">
        <v>2040</v>
      </c>
      <c r="V13" s="190">
        <v>2041</v>
      </c>
      <c r="W13" s="190">
        <v>2042</v>
      </c>
      <c r="X13" s="190">
        <v>2043</v>
      </c>
      <c r="Y13" s="190">
        <v>2044</v>
      </c>
      <c r="Z13" s="190">
        <v>2045</v>
      </c>
      <c r="AA13" s="190">
        <v>2046</v>
      </c>
      <c r="AB13" s="190">
        <v>2047</v>
      </c>
      <c r="AC13" s="190">
        <v>2048</v>
      </c>
      <c r="AD13" s="190">
        <v>2049</v>
      </c>
      <c r="AE13" s="190">
        <v>2050</v>
      </c>
      <c r="AF13" s="189">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5"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5"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88" t="s">
        <v>2802</v>
      </c>
      <c r="C17" s="187">
        <v>5006.548828</v>
      </c>
      <c r="D17" s="187">
        <v>4623.4965819999998</v>
      </c>
      <c r="E17" s="187">
        <v>4322.0991210000002</v>
      </c>
      <c r="F17" s="187">
        <v>4050.3803710000002</v>
      </c>
      <c r="G17" s="187">
        <v>3798.4448240000002</v>
      </c>
      <c r="H17" s="187">
        <v>3573.9875489999999</v>
      </c>
      <c r="I17" s="187">
        <v>3375.2902829999998</v>
      </c>
      <c r="J17" s="187">
        <v>3201.9536130000001</v>
      </c>
      <c r="K17" s="187">
        <v>3049.9338379999999</v>
      </c>
      <c r="L17" s="187">
        <v>2915.8713379999999</v>
      </c>
      <c r="M17" s="187">
        <v>2799.1982419999999</v>
      </c>
      <c r="N17" s="187">
        <v>2695.3247070000002</v>
      </c>
      <c r="O17" s="187">
        <v>2605.9509280000002</v>
      </c>
      <c r="P17" s="187">
        <v>2531.272461</v>
      </c>
      <c r="Q17" s="187">
        <v>2471.8771969999998</v>
      </c>
      <c r="R17" s="187">
        <v>2420.798828</v>
      </c>
      <c r="S17" s="187">
        <v>2375.9213869999999</v>
      </c>
      <c r="T17" s="187">
        <v>2335.8723140000002</v>
      </c>
      <c r="U17" s="187">
        <v>2299.6142580000001</v>
      </c>
      <c r="V17" s="187">
        <v>2263.0639649999998</v>
      </c>
      <c r="W17" s="187">
        <v>2226.7246089999999</v>
      </c>
      <c r="X17" s="187">
        <v>2188.9047850000002</v>
      </c>
      <c r="Y17" s="187">
        <v>2153.0827640000002</v>
      </c>
      <c r="Z17" s="187">
        <v>2121.883057</v>
      </c>
      <c r="AA17" s="187">
        <v>2098.4035640000002</v>
      </c>
      <c r="AB17" s="187">
        <v>2073.5654300000001</v>
      </c>
      <c r="AC17" s="187">
        <v>2048.201172</v>
      </c>
      <c r="AD17" s="187">
        <v>2023.400879</v>
      </c>
      <c r="AE17" s="187">
        <v>2001.2680660000001</v>
      </c>
      <c r="AF17" s="186">
        <v>-3.2217999999999997E-2</v>
      </c>
      <c r="AG17" s="109"/>
    </row>
    <row r="18" spans="1:33" ht="15" customHeight="1">
      <c r="A18" s="22" t="s">
        <v>2803</v>
      </c>
      <c r="B18" s="188" t="s">
        <v>2804</v>
      </c>
      <c r="C18" s="187">
        <v>16.267254000000001</v>
      </c>
      <c r="D18" s="187">
        <v>14.041601</v>
      </c>
      <c r="E18" s="187">
        <v>12.078984</v>
      </c>
      <c r="F18" s="187">
        <v>10.340630000000001</v>
      </c>
      <c r="G18" s="187">
        <v>8.8101280000000006</v>
      </c>
      <c r="H18" s="187">
        <v>7.4528740000000004</v>
      </c>
      <c r="I18" s="187">
        <v>6.2475370000000003</v>
      </c>
      <c r="J18" s="187">
        <v>5.194445</v>
      </c>
      <c r="K18" s="187">
        <v>4.2915020000000004</v>
      </c>
      <c r="L18" s="187">
        <v>3.5278659999999999</v>
      </c>
      <c r="M18" s="187">
        <v>2.8928690000000001</v>
      </c>
      <c r="N18" s="187">
        <v>2.3767160000000001</v>
      </c>
      <c r="O18" s="187">
        <v>1.9656169999999999</v>
      </c>
      <c r="P18" s="187">
        <v>1.6437999999999999</v>
      </c>
      <c r="Q18" s="187">
        <v>1.3933960000000001</v>
      </c>
      <c r="R18" s="187">
        <v>1.1985239999999999</v>
      </c>
      <c r="S18" s="187">
        <v>1.0473939999999999</v>
      </c>
      <c r="T18" s="187">
        <v>0.92833699999999997</v>
      </c>
      <c r="U18" s="187">
        <v>0.82880399999999999</v>
      </c>
      <c r="V18" s="187">
        <v>0.74240799999999996</v>
      </c>
      <c r="W18" s="187">
        <v>0.66700499999999996</v>
      </c>
      <c r="X18" s="187">
        <v>0.60045899999999996</v>
      </c>
      <c r="Y18" s="187">
        <v>0.54111399999999998</v>
      </c>
      <c r="Z18" s="187">
        <v>0.48800300000000002</v>
      </c>
      <c r="AA18" s="187">
        <v>0.44044299999999997</v>
      </c>
      <c r="AB18" s="187">
        <v>0.39783000000000002</v>
      </c>
      <c r="AC18" s="187">
        <v>0.359624</v>
      </c>
      <c r="AD18" s="187">
        <v>0.32534800000000003</v>
      </c>
      <c r="AE18" s="187">
        <v>0.29457699999999998</v>
      </c>
      <c r="AF18" s="186">
        <v>-0.13347400000000001</v>
      </c>
      <c r="AG18" s="109"/>
    </row>
    <row r="19" spans="1:33" ht="15" customHeight="1">
      <c r="A19" s="22" t="s">
        <v>2805</v>
      </c>
      <c r="B19" s="188" t="s">
        <v>2806</v>
      </c>
      <c r="C19" s="187">
        <v>5022.8159180000002</v>
      </c>
      <c r="D19" s="187">
        <v>4637.5380859999996</v>
      </c>
      <c r="E19" s="187">
        <v>4334.1782229999999</v>
      </c>
      <c r="F19" s="187">
        <v>4060.7209469999998</v>
      </c>
      <c r="G19" s="187">
        <v>3807.2548830000001</v>
      </c>
      <c r="H19" s="187">
        <v>3581.4404300000001</v>
      </c>
      <c r="I19" s="187">
        <v>3381.5378420000002</v>
      </c>
      <c r="J19" s="187">
        <v>3207.1479490000002</v>
      </c>
      <c r="K19" s="187">
        <v>3054.2253420000002</v>
      </c>
      <c r="L19" s="187">
        <v>2919.3991700000001</v>
      </c>
      <c r="M19" s="187">
        <v>2802.0910640000002</v>
      </c>
      <c r="N19" s="187">
        <v>2697.7014159999999</v>
      </c>
      <c r="O19" s="187">
        <v>2607.9165039999998</v>
      </c>
      <c r="P19" s="187">
        <v>2532.91626</v>
      </c>
      <c r="Q19" s="187">
        <v>2473.2705080000001</v>
      </c>
      <c r="R19" s="187">
        <v>2421.9973140000002</v>
      </c>
      <c r="S19" s="187">
        <v>2376.96875</v>
      </c>
      <c r="T19" s="187">
        <v>2336.8005370000001</v>
      </c>
      <c r="U19" s="187">
        <v>2300.443115</v>
      </c>
      <c r="V19" s="187">
        <v>2263.8063959999999</v>
      </c>
      <c r="W19" s="187">
        <v>2227.3916020000001</v>
      </c>
      <c r="X19" s="187">
        <v>2189.5051269999999</v>
      </c>
      <c r="Y19" s="187">
        <v>2153.623779</v>
      </c>
      <c r="Z19" s="187">
        <v>2122.3710940000001</v>
      </c>
      <c r="AA19" s="187">
        <v>2098.8439939999998</v>
      </c>
      <c r="AB19" s="187">
        <v>2073.9633789999998</v>
      </c>
      <c r="AC19" s="187">
        <v>2048.5607909999999</v>
      </c>
      <c r="AD19" s="187">
        <v>2023.7261960000001</v>
      </c>
      <c r="AE19" s="187">
        <v>2001.5626219999999</v>
      </c>
      <c r="AF19" s="186">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5"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88" t="s">
        <v>2809</v>
      </c>
      <c r="C22" s="187">
        <v>260.40920999999997</v>
      </c>
      <c r="D22" s="187">
        <v>233.988113</v>
      </c>
      <c r="E22" s="187">
        <v>209.63816800000001</v>
      </c>
      <c r="F22" s="187">
        <v>186.641312</v>
      </c>
      <c r="G22" s="187">
        <v>165.97789</v>
      </c>
      <c r="H22" s="187">
        <v>147.821091</v>
      </c>
      <c r="I22" s="187">
        <v>132.07270800000001</v>
      </c>
      <c r="J22" s="187">
        <v>118.785217</v>
      </c>
      <c r="K22" s="187">
        <v>107.733772</v>
      </c>
      <c r="L22" s="187">
        <v>98.722213999999994</v>
      </c>
      <c r="M22" s="187">
        <v>91.63073</v>
      </c>
      <c r="N22" s="187">
        <v>86.220878999999996</v>
      </c>
      <c r="O22" s="187">
        <v>82.223006999999996</v>
      </c>
      <c r="P22" s="187">
        <v>79.438202000000004</v>
      </c>
      <c r="Q22" s="187">
        <v>77.735916000000003</v>
      </c>
      <c r="R22" s="187">
        <v>76.541740000000004</v>
      </c>
      <c r="S22" s="187">
        <v>75.666542000000007</v>
      </c>
      <c r="T22" s="187">
        <v>75.034683000000001</v>
      </c>
      <c r="U22" s="187">
        <v>74.555442999999997</v>
      </c>
      <c r="V22" s="187">
        <v>74.032272000000006</v>
      </c>
      <c r="W22" s="187">
        <v>73.489875999999995</v>
      </c>
      <c r="X22" s="187">
        <v>72.862831</v>
      </c>
      <c r="Y22" s="187">
        <v>72.320983999999996</v>
      </c>
      <c r="Z22" s="187">
        <v>71.990898000000001</v>
      </c>
      <c r="AA22" s="187">
        <v>72.008469000000005</v>
      </c>
      <c r="AB22" s="187">
        <v>71.941269000000005</v>
      </c>
      <c r="AC22" s="187">
        <v>71.822685000000007</v>
      </c>
      <c r="AD22" s="187">
        <v>71.715027000000006</v>
      </c>
      <c r="AE22" s="187">
        <v>71.534599</v>
      </c>
      <c r="AF22" s="186">
        <v>-4.5096999999999998E-2</v>
      </c>
      <c r="AG22" s="109"/>
    </row>
    <row r="23" spans="1:33" ht="15" customHeight="1">
      <c r="A23" s="22" t="s">
        <v>2810</v>
      </c>
      <c r="B23" s="188" t="s">
        <v>2811</v>
      </c>
      <c r="C23" s="187">
        <v>11.328023999999999</v>
      </c>
      <c r="D23" s="187">
        <v>11.751799</v>
      </c>
      <c r="E23" s="187">
        <v>12.242355999999999</v>
      </c>
      <c r="F23" s="187">
        <v>12.619923999999999</v>
      </c>
      <c r="G23" s="187">
        <v>12.897100999999999</v>
      </c>
      <c r="H23" s="187">
        <v>13.181957000000001</v>
      </c>
      <c r="I23" s="187">
        <v>13.471306999999999</v>
      </c>
      <c r="J23" s="187">
        <v>13.783559</v>
      </c>
      <c r="K23" s="187">
        <v>14.123207000000001</v>
      </c>
      <c r="L23" s="187">
        <v>14.488545999999999</v>
      </c>
      <c r="M23" s="187">
        <v>14.888897999999999</v>
      </c>
      <c r="N23" s="187">
        <v>15.317131</v>
      </c>
      <c r="O23" s="187">
        <v>15.792070000000001</v>
      </c>
      <c r="P23" s="187">
        <v>16.327549000000001</v>
      </c>
      <c r="Q23" s="187">
        <v>16.936695</v>
      </c>
      <c r="R23" s="187">
        <v>17.576630000000002</v>
      </c>
      <c r="S23" s="187">
        <v>18.235157000000001</v>
      </c>
      <c r="T23" s="187">
        <v>18.903063</v>
      </c>
      <c r="U23" s="187">
        <v>19.57601</v>
      </c>
      <c r="V23" s="187">
        <v>20.217279000000001</v>
      </c>
      <c r="W23" s="187">
        <v>20.833856999999998</v>
      </c>
      <c r="X23" s="187">
        <v>21.407917000000001</v>
      </c>
      <c r="Y23" s="187">
        <v>21.978210000000001</v>
      </c>
      <c r="Z23" s="187">
        <v>22.581918999999999</v>
      </c>
      <c r="AA23" s="187">
        <v>23.266811000000001</v>
      </c>
      <c r="AB23" s="187">
        <v>23.926888000000002</v>
      </c>
      <c r="AC23" s="187">
        <v>24.574036</v>
      </c>
      <c r="AD23" s="187">
        <v>25.223347</v>
      </c>
      <c r="AE23" s="187">
        <v>25.902096</v>
      </c>
      <c r="AF23" s="186">
        <v>2.9978000000000001E-2</v>
      </c>
      <c r="AG23" s="109"/>
    </row>
    <row r="24" spans="1:33" ht="15" customHeight="1">
      <c r="A24" s="22" t="s">
        <v>2812</v>
      </c>
      <c r="B24" s="188" t="s">
        <v>2813</v>
      </c>
      <c r="C24" s="187">
        <v>17.462101000000001</v>
      </c>
      <c r="D24" s="187">
        <v>18.744710999999999</v>
      </c>
      <c r="E24" s="187">
        <v>21.541321</v>
      </c>
      <c r="F24" s="187">
        <v>25.222059000000002</v>
      </c>
      <c r="G24" s="187">
        <v>29.118895999999999</v>
      </c>
      <c r="H24" s="187">
        <v>33.205460000000002</v>
      </c>
      <c r="I24" s="187">
        <v>37.426132000000003</v>
      </c>
      <c r="J24" s="187">
        <v>41.846263999999998</v>
      </c>
      <c r="K24" s="187">
        <v>46.466693999999997</v>
      </c>
      <c r="L24" s="187">
        <v>51.259414999999997</v>
      </c>
      <c r="M24" s="187">
        <v>56.274909999999998</v>
      </c>
      <c r="N24" s="187">
        <v>61.416988000000003</v>
      </c>
      <c r="O24" s="187">
        <v>66.797652999999997</v>
      </c>
      <c r="P24" s="187">
        <v>72.494193999999993</v>
      </c>
      <c r="Q24" s="187">
        <v>78.615684999999999</v>
      </c>
      <c r="R24" s="187">
        <v>84.929885999999996</v>
      </c>
      <c r="S24" s="187">
        <v>91.387435999999994</v>
      </c>
      <c r="T24" s="187">
        <v>97.968834000000001</v>
      </c>
      <c r="U24" s="187">
        <v>104.64284499999999</v>
      </c>
      <c r="V24" s="187">
        <v>111.18373099999999</v>
      </c>
      <c r="W24" s="187">
        <v>117.624878</v>
      </c>
      <c r="X24" s="187">
        <v>123.84116400000001</v>
      </c>
      <c r="Y24" s="187">
        <v>130.079071</v>
      </c>
      <c r="Z24" s="187">
        <v>136.56813</v>
      </c>
      <c r="AA24" s="187">
        <v>143.622345</v>
      </c>
      <c r="AB24" s="187">
        <v>150.508972</v>
      </c>
      <c r="AC24" s="187">
        <v>157.309113</v>
      </c>
      <c r="AD24" s="187">
        <v>164.12808200000001</v>
      </c>
      <c r="AE24" s="187">
        <v>171.15566999999999</v>
      </c>
      <c r="AF24" s="186">
        <v>8.4933999999999996E-2</v>
      </c>
      <c r="AG24" s="109"/>
    </row>
    <row r="25" spans="1:33" ht="15" customHeight="1">
      <c r="A25" s="22" t="s">
        <v>2814</v>
      </c>
      <c r="B25" s="188" t="s">
        <v>2815</v>
      </c>
      <c r="C25" s="187">
        <v>55.467815000000002</v>
      </c>
      <c r="D25" s="187">
        <v>63.862431000000001</v>
      </c>
      <c r="E25" s="187">
        <v>72.749718000000001</v>
      </c>
      <c r="F25" s="187">
        <v>81.883339000000007</v>
      </c>
      <c r="G25" s="187">
        <v>90.405708000000004</v>
      </c>
      <c r="H25" s="187">
        <v>98.471451000000002</v>
      </c>
      <c r="I25" s="187">
        <v>106.067009</v>
      </c>
      <c r="J25" s="187">
        <v>113.402885</v>
      </c>
      <c r="K25" s="187">
        <v>120.48434399999999</v>
      </c>
      <c r="L25" s="187">
        <v>127.294693</v>
      </c>
      <c r="M25" s="187">
        <v>133.98381000000001</v>
      </c>
      <c r="N25" s="187">
        <v>140.44589199999999</v>
      </c>
      <c r="O25" s="187">
        <v>146.910034</v>
      </c>
      <c r="P25" s="187">
        <v>153.54129</v>
      </c>
      <c r="Q25" s="187">
        <v>160.56230199999999</v>
      </c>
      <c r="R25" s="187">
        <v>167.61523399999999</v>
      </c>
      <c r="S25" s="187">
        <v>174.68606600000001</v>
      </c>
      <c r="T25" s="187">
        <v>181.77105700000001</v>
      </c>
      <c r="U25" s="187">
        <v>188.86759900000001</v>
      </c>
      <c r="V25" s="187">
        <v>195.655945</v>
      </c>
      <c r="W25" s="187">
        <v>202.22496000000001</v>
      </c>
      <c r="X25" s="187">
        <v>208.409515</v>
      </c>
      <c r="Y25" s="187">
        <v>214.599075</v>
      </c>
      <c r="Z25" s="187">
        <v>221.16119399999999</v>
      </c>
      <c r="AA25" s="187">
        <v>228.55313100000001</v>
      </c>
      <c r="AB25" s="187">
        <v>235.692307</v>
      </c>
      <c r="AC25" s="187">
        <v>242.69841</v>
      </c>
      <c r="AD25" s="187">
        <v>249.723175</v>
      </c>
      <c r="AE25" s="187">
        <v>257.04064899999997</v>
      </c>
      <c r="AF25" s="186">
        <v>5.6293000000000003E-2</v>
      </c>
      <c r="AG25" s="109"/>
    </row>
    <row r="26" spans="1:33" ht="15" customHeight="1">
      <c r="A26" s="22" t="s">
        <v>2816</v>
      </c>
      <c r="B26" s="188" t="s">
        <v>2817</v>
      </c>
      <c r="C26" s="187">
        <v>18.620896999999999</v>
      </c>
      <c r="D26" s="187">
        <v>18.742386</v>
      </c>
      <c r="E26" s="187">
        <v>19.225785999999999</v>
      </c>
      <c r="F26" s="187">
        <v>19.769812000000002</v>
      </c>
      <c r="G26" s="187">
        <v>20.255057999999998</v>
      </c>
      <c r="H26" s="187">
        <v>20.684639000000001</v>
      </c>
      <c r="I26" s="187">
        <v>21.07461</v>
      </c>
      <c r="J26" s="187">
        <v>21.458030999999998</v>
      </c>
      <c r="K26" s="187">
        <v>21.848562000000001</v>
      </c>
      <c r="L26" s="187">
        <v>22.249832000000001</v>
      </c>
      <c r="M26" s="187">
        <v>22.686924000000001</v>
      </c>
      <c r="N26" s="187">
        <v>23.151102000000002</v>
      </c>
      <c r="O26" s="187">
        <v>23.674931000000001</v>
      </c>
      <c r="P26" s="187">
        <v>24.288008000000001</v>
      </c>
      <c r="Q26" s="187">
        <v>25.015554000000002</v>
      </c>
      <c r="R26" s="187">
        <v>25.810991000000001</v>
      </c>
      <c r="S26" s="187">
        <v>26.663719</v>
      </c>
      <c r="T26" s="187">
        <v>27.561453</v>
      </c>
      <c r="U26" s="187">
        <v>28.491934000000001</v>
      </c>
      <c r="V26" s="187">
        <v>29.406262999999999</v>
      </c>
      <c r="W26" s="187">
        <v>30.308496000000002</v>
      </c>
      <c r="X26" s="187">
        <v>31.167662</v>
      </c>
      <c r="Y26" s="187">
        <v>32.028728000000001</v>
      </c>
      <c r="Z26" s="187">
        <v>32.935436000000003</v>
      </c>
      <c r="AA26" s="187">
        <v>33.948967000000003</v>
      </c>
      <c r="AB26" s="187">
        <v>34.930641000000001</v>
      </c>
      <c r="AC26" s="187">
        <v>35.897713000000003</v>
      </c>
      <c r="AD26" s="187">
        <v>36.868178999999998</v>
      </c>
      <c r="AE26" s="187">
        <v>37.873576999999997</v>
      </c>
      <c r="AF26" s="186">
        <v>2.5680000000000001E-2</v>
      </c>
      <c r="AG26" s="109"/>
    </row>
    <row r="27" spans="1:33" ht="15" customHeight="1">
      <c r="A27" s="22" t="s">
        <v>2818</v>
      </c>
      <c r="B27" s="188" t="s">
        <v>2819</v>
      </c>
      <c r="C27" s="187">
        <v>9.1898499999999999</v>
      </c>
      <c r="D27" s="187">
        <v>9.2321910000000003</v>
      </c>
      <c r="E27" s="187">
        <v>9.5130649999999992</v>
      </c>
      <c r="F27" s="187">
        <v>9.8905469999999998</v>
      </c>
      <c r="G27" s="187">
        <v>10.297814000000001</v>
      </c>
      <c r="H27" s="187">
        <v>10.742392000000001</v>
      </c>
      <c r="I27" s="187">
        <v>11.226654999999999</v>
      </c>
      <c r="J27" s="187">
        <v>11.782159</v>
      </c>
      <c r="K27" s="187">
        <v>12.412929999999999</v>
      </c>
      <c r="L27" s="187">
        <v>13.113447000000001</v>
      </c>
      <c r="M27" s="187">
        <v>13.8957</v>
      </c>
      <c r="N27" s="187">
        <v>14.741248000000001</v>
      </c>
      <c r="O27" s="187">
        <v>15.667826</v>
      </c>
      <c r="P27" s="187">
        <v>16.685068000000001</v>
      </c>
      <c r="Q27" s="187">
        <v>17.809175</v>
      </c>
      <c r="R27" s="187">
        <v>18.991947</v>
      </c>
      <c r="S27" s="187">
        <v>20.221149</v>
      </c>
      <c r="T27" s="187">
        <v>21.486172</v>
      </c>
      <c r="U27" s="187">
        <v>22.775742000000001</v>
      </c>
      <c r="V27" s="187">
        <v>24.045905999999999</v>
      </c>
      <c r="W27" s="187">
        <v>25.302800999999999</v>
      </c>
      <c r="X27" s="187">
        <v>26.519762</v>
      </c>
      <c r="Y27" s="187">
        <v>27.738803999999998</v>
      </c>
      <c r="Z27" s="187">
        <v>29.003209999999999</v>
      </c>
      <c r="AA27" s="187">
        <v>30.374689</v>
      </c>
      <c r="AB27" s="187">
        <v>31.715917999999999</v>
      </c>
      <c r="AC27" s="187">
        <v>33.043564000000003</v>
      </c>
      <c r="AD27" s="187">
        <v>34.375633000000001</v>
      </c>
      <c r="AE27" s="187">
        <v>35.743800999999998</v>
      </c>
      <c r="AF27" s="186">
        <v>4.9706E-2</v>
      </c>
      <c r="AG27" s="109"/>
    </row>
    <row r="28" spans="1:33" ht="15" customHeight="1">
      <c r="A28" s="22" t="s">
        <v>2820</v>
      </c>
      <c r="B28" s="188" t="s">
        <v>2821</v>
      </c>
      <c r="C28" s="187">
        <v>0</v>
      </c>
      <c r="D28" s="187">
        <v>0</v>
      </c>
      <c r="E28" s="187">
        <v>0</v>
      </c>
      <c r="F28" s="187">
        <v>0</v>
      </c>
      <c r="G28" s="187">
        <v>0</v>
      </c>
      <c r="H28" s="187">
        <v>0</v>
      </c>
      <c r="I28" s="187">
        <v>0</v>
      </c>
      <c r="J28" s="187">
        <v>0</v>
      </c>
      <c r="K28" s="187">
        <v>0</v>
      </c>
      <c r="L28" s="187">
        <v>0</v>
      </c>
      <c r="M28" s="187">
        <v>0</v>
      </c>
      <c r="N28" s="187">
        <v>0</v>
      </c>
      <c r="O28" s="187">
        <v>0</v>
      </c>
      <c r="P28" s="187">
        <v>0</v>
      </c>
      <c r="Q28" s="187">
        <v>0</v>
      </c>
      <c r="R28" s="187">
        <v>0</v>
      </c>
      <c r="S28" s="187">
        <v>0</v>
      </c>
      <c r="T28" s="187">
        <v>0</v>
      </c>
      <c r="U28" s="187">
        <v>0</v>
      </c>
      <c r="V28" s="187">
        <v>0</v>
      </c>
      <c r="W28" s="187">
        <v>0</v>
      </c>
      <c r="X28" s="187">
        <v>0</v>
      </c>
      <c r="Y28" s="187">
        <v>0</v>
      </c>
      <c r="Z28" s="187">
        <v>0</v>
      </c>
      <c r="AA28" s="187">
        <v>0</v>
      </c>
      <c r="AB28" s="187">
        <v>0</v>
      </c>
      <c r="AC28" s="187">
        <v>0</v>
      </c>
      <c r="AD28" s="187">
        <v>0</v>
      </c>
      <c r="AE28" s="187">
        <v>0</v>
      </c>
      <c r="AF28" s="186" t="s">
        <v>2822</v>
      </c>
      <c r="AG28" s="109"/>
    </row>
    <row r="29" spans="1:33" ht="15" customHeight="1">
      <c r="A29" s="22" t="s">
        <v>2823</v>
      </c>
      <c r="B29" s="188" t="s">
        <v>2824</v>
      </c>
      <c r="C29" s="187">
        <v>223.61549400000001</v>
      </c>
      <c r="D29" s="187">
        <v>216.07962000000001</v>
      </c>
      <c r="E29" s="187">
        <v>210.169006</v>
      </c>
      <c r="F29" s="187">
        <v>203.94279499999999</v>
      </c>
      <c r="G29" s="187">
        <v>198.13800000000001</v>
      </c>
      <c r="H29" s="187">
        <v>193.12855500000001</v>
      </c>
      <c r="I29" s="187">
        <v>188.948227</v>
      </c>
      <c r="J29" s="187">
        <v>185.78183000000001</v>
      </c>
      <c r="K29" s="187">
        <v>183.58956900000001</v>
      </c>
      <c r="L29" s="187">
        <v>182.24688699999999</v>
      </c>
      <c r="M29" s="187">
        <v>181.81208799999999</v>
      </c>
      <c r="N29" s="187">
        <v>182.02372700000001</v>
      </c>
      <c r="O29" s="187">
        <v>183.034592</v>
      </c>
      <c r="P29" s="187">
        <v>184.915085</v>
      </c>
      <c r="Q29" s="187">
        <v>187.750809</v>
      </c>
      <c r="R29" s="187">
        <v>191.071381</v>
      </c>
      <c r="S29" s="187">
        <v>194.74928299999999</v>
      </c>
      <c r="T29" s="187">
        <v>198.695999</v>
      </c>
      <c r="U29" s="187">
        <v>202.83294699999999</v>
      </c>
      <c r="V29" s="187">
        <v>206.79274000000001</v>
      </c>
      <c r="W29" s="187">
        <v>210.62626599999999</v>
      </c>
      <c r="X29" s="187">
        <v>214.15209999999999</v>
      </c>
      <c r="Y29" s="187">
        <v>217.717209</v>
      </c>
      <c r="Z29" s="187">
        <v>221.63664199999999</v>
      </c>
      <c r="AA29" s="187">
        <v>226.31954999999999</v>
      </c>
      <c r="AB29" s="187">
        <v>230.77928199999999</v>
      </c>
      <c r="AC29" s="187">
        <v>235.12669399999999</v>
      </c>
      <c r="AD29" s="187">
        <v>239.49491900000001</v>
      </c>
      <c r="AE29" s="187">
        <v>244.11679100000001</v>
      </c>
      <c r="AF29" s="186">
        <v>3.1380000000000002E-3</v>
      </c>
      <c r="AG29" s="109"/>
    </row>
    <row r="30" spans="1:33" ht="15" customHeight="1">
      <c r="A30" s="22" t="s">
        <v>2825</v>
      </c>
      <c r="B30" s="188" t="s">
        <v>2826</v>
      </c>
      <c r="C30" s="187">
        <v>11.524046999999999</v>
      </c>
      <c r="D30" s="187">
        <v>10.680966</v>
      </c>
      <c r="E30" s="187">
        <v>9.7907329999999995</v>
      </c>
      <c r="F30" s="187">
        <v>8.885427</v>
      </c>
      <c r="G30" s="187">
        <v>7.9903449999999996</v>
      </c>
      <c r="H30" s="187">
        <v>7.1033359999999997</v>
      </c>
      <c r="I30" s="187">
        <v>6.2375930000000004</v>
      </c>
      <c r="J30" s="187">
        <v>5.4280480000000004</v>
      </c>
      <c r="K30" s="187">
        <v>4.7586219999999999</v>
      </c>
      <c r="L30" s="187">
        <v>4.1292390000000001</v>
      </c>
      <c r="M30" s="187">
        <v>3.577585</v>
      </c>
      <c r="N30" s="187">
        <v>3.1073620000000002</v>
      </c>
      <c r="O30" s="187">
        <v>2.7210860000000001</v>
      </c>
      <c r="P30" s="187">
        <v>2.3994659999999999</v>
      </c>
      <c r="Q30" s="187">
        <v>2.1384289999999999</v>
      </c>
      <c r="R30" s="187">
        <v>1.9661150000000001</v>
      </c>
      <c r="S30" s="187">
        <v>1.819323</v>
      </c>
      <c r="T30" s="187">
        <v>1.697581</v>
      </c>
      <c r="U30" s="187">
        <v>1.589439</v>
      </c>
      <c r="V30" s="187">
        <v>1.488186</v>
      </c>
      <c r="W30" s="187">
        <v>1.393384</v>
      </c>
      <c r="X30" s="187">
        <v>1.3046199999999999</v>
      </c>
      <c r="Y30" s="187">
        <v>1.221511</v>
      </c>
      <c r="Z30" s="187">
        <v>1.143696</v>
      </c>
      <c r="AA30" s="187">
        <v>1.0708390000000001</v>
      </c>
      <c r="AB30" s="187">
        <v>1.0026219999999999</v>
      </c>
      <c r="AC30" s="187">
        <v>0.93875200000000003</v>
      </c>
      <c r="AD30" s="187">
        <v>0.87895000000000001</v>
      </c>
      <c r="AE30" s="187">
        <v>0.82295799999999997</v>
      </c>
      <c r="AF30" s="186">
        <v>-8.9954000000000006E-2</v>
      </c>
      <c r="AG30" s="109"/>
    </row>
    <row r="31" spans="1:33" ht="15" customHeight="1">
      <c r="A31" s="22" t="s">
        <v>2827</v>
      </c>
      <c r="B31" s="188" t="s">
        <v>2828</v>
      </c>
      <c r="C31" s="187">
        <v>0.307861</v>
      </c>
      <c r="D31" s="187">
        <v>0.26491900000000002</v>
      </c>
      <c r="E31" s="187">
        <v>0.23980199999999999</v>
      </c>
      <c r="F31" s="187">
        <v>0.224525</v>
      </c>
      <c r="G31" s="187">
        <v>0.21022199999999999</v>
      </c>
      <c r="H31" s="187">
        <v>0.19683</v>
      </c>
      <c r="I31" s="187">
        <v>0.18429200000000001</v>
      </c>
      <c r="J31" s="187">
        <v>0.17255100000000001</v>
      </c>
      <c r="K31" s="187">
        <v>0.16155900000000001</v>
      </c>
      <c r="L31" s="187">
        <v>0.15126700000000001</v>
      </c>
      <c r="M31" s="187">
        <v>0.14163100000000001</v>
      </c>
      <c r="N31" s="187">
        <v>0.132609</v>
      </c>
      <c r="O31" s="187">
        <v>0.12416099999999999</v>
      </c>
      <c r="P31" s="187">
        <v>0.11625199999999999</v>
      </c>
      <c r="Q31" s="187">
        <v>0.108846</v>
      </c>
      <c r="R31" s="187">
        <v>0.101912</v>
      </c>
      <c r="S31" s="187">
        <v>9.5420000000000005E-2</v>
      </c>
      <c r="T31" s="187">
        <v>8.9341000000000004E-2</v>
      </c>
      <c r="U31" s="187">
        <v>8.3650000000000002E-2</v>
      </c>
      <c r="V31" s="187">
        <v>7.8321000000000002E-2</v>
      </c>
      <c r="W31" s="187">
        <v>7.3331999999999994E-2</v>
      </c>
      <c r="X31" s="187">
        <v>6.8659999999999999E-2</v>
      </c>
      <c r="Y31" s="187">
        <v>6.4285999999999996E-2</v>
      </c>
      <c r="Z31" s="187">
        <v>6.0191000000000001E-2</v>
      </c>
      <c r="AA31" s="187">
        <v>5.6356999999999997E-2</v>
      </c>
      <c r="AB31" s="187">
        <v>5.2767000000000001E-2</v>
      </c>
      <c r="AC31" s="187">
        <v>4.9404999999999998E-2</v>
      </c>
      <c r="AD31" s="187">
        <v>4.6258000000000001E-2</v>
      </c>
      <c r="AE31" s="187">
        <v>4.3311000000000002E-2</v>
      </c>
      <c r="AF31" s="186">
        <v>-6.7646999999999999E-2</v>
      </c>
      <c r="AG31" s="109"/>
    </row>
    <row r="32" spans="1:33" ht="15" customHeight="1">
      <c r="A32" s="22" t="s">
        <v>2829</v>
      </c>
      <c r="B32" s="188" t="s">
        <v>2830</v>
      </c>
      <c r="C32" s="187">
        <v>2.0879910000000002</v>
      </c>
      <c r="D32" s="187">
        <v>1.7846089999999999</v>
      </c>
      <c r="E32" s="187">
        <v>1.535312</v>
      </c>
      <c r="F32" s="187">
        <v>1.3333470000000001</v>
      </c>
      <c r="G32" s="187">
        <v>1.206512</v>
      </c>
      <c r="H32" s="187">
        <v>1.127065</v>
      </c>
      <c r="I32" s="187">
        <v>1.055267</v>
      </c>
      <c r="J32" s="187">
        <v>0.988043</v>
      </c>
      <c r="K32" s="187">
        <v>0.92510099999999995</v>
      </c>
      <c r="L32" s="187">
        <v>0.86616800000000005</v>
      </c>
      <c r="M32" s="187">
        <v>0.81099100000000002</v>
      </c>
      <c r="N32" s="187">
        <v>0.759328</v>
      </c>
      <c r="O32" s="187">
        <v>0.71095600000000003</v>
      </c>
      <c r="P32" s="187">
        <v>0.66566499999999995</v>
      </c>
      <c r="Q32" s="187">
        <v>0.62326000000000004</v>
      </c>
      <c r="R32" s="187">
        <v>0.58355599999999996</v>
      </c>
      <c r="S32" s="187">
        <v>0.54638100000000001</v>
      </c>
      <c r="T32" s="187">
        <v>0.511575</v>
      </c>
      <c r="U32" s="187">
        <v>0.47898600000000002</v>
      </c>
      <c r="V32" s="187">
        <v>0.44847300000000001</v>
      </c>
      <c r="W32" s="187">
        <v>0.41990300000000003</v>
      </c>
      <c r="X32" s="187">
        <v>0.393154</v>
      </c>
      <c r="Y32" s="187">
        <v>0.36810900000000002</v>
      </c>
      <c r="Z32" s="187">
        <v>0.34465899999999999</v>
      </c>
      <c r="AA32" s="187">
        <v>0.32270300000000002</v>
      </c>
      <c r="AB32" s="187">
        <v>0.302145</v>
      </c>
      <c r="AC32" s="187">
        <v>0.28289799999999998</v>
      </c>
      <c r="AD32" s="187">
        <v>0.264876</v>
      </c>
      <c r="AE32" s="187">
        <v>0.248003</v>
      </c>
      <c r="AF32" s="186">
        <v>-7.3266999999999999E-2</v>
      </c>
      <c r="AG32" s="109"/>
    </row>
    <row r="33" spans="1:33" ht="15" customHeight="1">
      <c r="A33" s="22" t="s">
        <v>2831</v>
      </c>
      <c r="B33" s="188" t="s">
        <v>2832</v>
      </c>
      <c r="C33" s="187">
        <v>4.0826789999999997</v>
      </c>
      <c r="D33" s="187">
        <v>3.4803980000000001</v>
      </c>
      <c r="E33" s="187">
        <v>2.9777900000000002</v>
      </c>
      <c r="F33" s="187">
        <v>2.5650409999999999</v>
      </c>
      <c r="G33" s="187">
        <v>2.2838059999999998</v>
      </c>
      <c r="H33" s="187">
        <v>2.1086070000000001</v>
      </c>
      <c r="I33" s="187">
        <v>1.959856</v>
      </c>
      <c r="J33" s="187">
        <v>1.8350059999999999</v>
      </c>
      <c r="K33" s="187">
        <v>1.7181090000000001</v>
      </c>
      <c r="L33" s="187">
        <v>1.60866</v>
      </c>
      <c r="M33" s="187">
        <v>1.5061819999999999</v>
      </c>
      <c r="N33" s="187">
        <v>1.4102330000000001</v>
      </c>
      <c r="O33" s="187">
        <v>1.3203959999999999</v>
      </c>
      <c r="P33" s="187">
        <v>1.2362820000000001</v>
      </c>
      <c r="Q33" s="187">
        <v>1.1575260000000001</v>
      </c>
      <c r="R33" s="187">
        <v>1.083788</v>
      </c>
      <c r="S33" s="187">
        <v>1.0147470000000001</v>
      </c>
      <c r="T33" s="187">
        <v>0.95010399999999995</v>
      </c>
      <c r="U33" s="187">
        <v>0.88957900000000001</v>
      </c>
      <c r="V33" s="187">
        <v>0.83290900000000001</v>
      </c>
      <c r="W33" s="187">
        <v>0.77985000000000004</v>
      </c>
      <c r="X33" s="187">
        <v>0.73017100000000001</v>
      </c>
      <c r="Y33" s="187">
        <v>0.68365600000000004</v>
      </c>
      <c r="Z33" s="187">
        <v>0.64010500000000004</v>
      </c>
      <c r="AA33" s="187">
        <v>0.59932799999999997</v>
      </c>
      <c r="AB33" s="187">
        <v>0.56114900000000001</v>
      </c>
      <c r="AC33" s="187">
        <v>0.52540100000000001</v>
      </c>
      <c r="AD33" s="187">
        <v>0.49193100000000001</v>
      </c>
      <c r="AE33" s="187">
        <v>0.460594</v>
      </c>
      <c r="AF33" s="186">
        <v>-7.4968999999999994E-2</v>
      </c>
      <c r="AG33" s="109"/>
    </row>
    <row r="34" spans="1:33" ht="15" customHeight="1">
      <c r="A34" s="22" t="s">
        <v>2833</v>
      </c>
      <c r="B34" s="188" t="s">
        <v>2834</v>
      </c>
      <c r="C34" s="187">
        <v>0</v>
      </c>
      <c r="D34" s="187">
        <v>0</v>
      </c>
      <c r="E34" s="187">
        <v>0</v>
      </c>
      <c r="F34" s="187">
        <v>0</v>
      </c>
      <c r="G34" s="187">
        <v>0</v>
      </c>
      <c r="H34" s="187">
        <v>0</v>
      </c>
      <c r="I34" s="187">
        <v>0</v>
      </c>
      <c r="J34" s="187">
        <v>0</v>
      </c>
      <c r="K34" s="187">
        <v>0</v>
      </c>
      <c r="L34" s="187">
        <v>0</v>
      </c>
      <c r="M34" s="187">
        <v>0</v>
      </c>
      <c r="N34" s="187">
        <v>0</v>
      </c>
      <c r="O34" s="187">
        <v>0</v>
      </c>
      <c r="P34" s="187">
        <v>0</v>
      </c>
      <c r="Q34" s="187">
        <v>0</v>
      </c>
      <c r="R34" s="187">
        <v>0</v>
      </c>
      <c r="S34" s="187">
        <v>0</v>
      </c>
      <c r="T34" s="187">
        <v>0</v>
      </c>
      <c r="U34" s="187">
        <v>0</v>
      </c>
      <c r="V34" s="187">
        <v>0</v>
      </c>
      <c r="W34" s="187">
        <v>0</v>
      </c>
      <c r="X34" s="187">
        <v>0</v>
      </c>
      <c r="Y34" s="187">
        <v>0</v>
      </c>
      <c r="Z34" s="187">
        <v>0</v>
      </c>
      <c r="AA34" s="187">
        <v>0</v>
      </c>
      <c r="AB34" s="187">
        <v>0</v>
      </c>
      <c r="AC34" s="187">
        <v>0</v>
      </c>
      <c r="AD34" s="187">
        <v>0</v>
      </c>
      <c r="AE34" s="187">
        <v>0</v>
      </c>
      <c r="AF34" s="186" t="s">
        <v>2822</v>
      </c>
      <c r="AG34" s="109"/>
    </row>
    <row r="35" spans="1:33" ht="15" customHeight="1">
      <c r="A35" s="22" t="s">
        <v>2835</v>
      </c>
      <c r="B35" s="188" t="s">
        <v>2836</v>
      </c>
      <c r="C35" s="187">
        <v>0.695658</v>
      </c>
      <c r="D35" s="187">
        <v>0.69352499999999995</v>
      </c>
      <c r="E35" s="187">
        <v>0.730931</v>
      </c>
      <c r="F35" s="187">
        <v>0.79698999999999998</v>
      </c>
      <c r="G35" s="187">
        <v>0.88553999999999999</v>
      </c>
      <c r="H35" s="187">
        <v>0.98939999999999995</v>
      </c>
      <c r="I35" s="187">
        <v>1.10531</v>
      </c>
      <c r="J35" s="187">
        <v>1.234237</v>
      </c>
      <c r="K35" s="187">
        <v>1.3744749999999999</v>
      </c>
      <c r="L35" s="187">
        <v>1.5244759999999999</v>
      </c>
      <c r="M35" s="187">
        <v>1.6852279999999999</v>
      </c>
      <c r="N35" s="187">
        <v>1.8541810000000001</v>
      </c>
      <c r="O35" s="187">
        <v>2.033293</v>
      </c>
      <c r="P35" s="187">
        <v>2.2237119999999999</v>
      </c>
      <c r="Q35" s="187">
        <v>2.4270939999999999</v>
      </c>
      <c r="R35" s="187">
        <v>2.6390389999999999</v>
      </c>
      <c r="S35" s="187">
        <v>2.8586079999999998</v>
      </c>
      <c r="T35" s="187">
        <v>3.0842800000000001</v>
      </c>
      <c r="U35" s="187">
        <v>3.3144110000000002</v>
      </c>
      <c r="V35" s="187">
        <v>3.5441980000000002</v>
      </c>
      <c r="W35" s="187">
        <v>3.773129</v>
      </c>
      <c r="X35" s="187">
        <v>3.9972880000000002</v>
      </c>
      <c r="Y35" s="187">
        <v>4.2207540000000003</v>
      </c>
      <c r="Z35" s="187">
        <v>4.4483009999999998</v>
      </c>
      <c r="AA35" s="187">
        <v>4.6884439999999996</v>
      </c>
      <c r="AB35" s="187">
        <v>4.9254730000000002</v>
      </c>
      <c r="AC35" s="187">
        <v>5.1619760000000001</v>
      </c>
      <c r="AD35" s="187">
        <v>5.3994140000000002</v>
      </c>
      <c r="AE35" s="187">
        <v>5.6399559999999997</v>
      </c>
      <c r="AF35" s="186">
        <v>7.7605999999999994E-2</v>
      </c>
      <c r="AG35" s="109"/>
    </row>
    <row r="36" spans="1:33" ht="15" customHeight="1">
      <c r="A36" s="22" t="s">
        <v>2837</v>
      </c>
      <c r="B36" s="188" t="s">
        <v>2838</v>
      </c>
      <c r="C36" s="187">
        <v>614.79174799999998</v>
      </c>
      <c r="D36" s="187">
        <v>589.30566399999998</v>
      </c>
      <c r="E36" s="187">
        <v>570.35400400000003</v>
      </c>
      <c r="F36" s="187">
        <v>553.77508499999999</v>
      </c>
      <c r="G36" s="187">
        <v>539.66693099999998</v>
      </c>
      <c r="H36" s="187">
        <v>528.76080300000001</v>
      </c>
      <c r="I36" s="187">
        <v>520.828979</v>
      </c>
      <c r="J36" s="187">
        <v>516.49780299999998</v>
      </c>
      <c r="K36" s="187">
        <v>515.59692399999994</v>
      </c>
      <c r="L36" s="187">
        <v>517.65484600000002</v>
      </c>
      <c r="M36" s="187">
        <v>522.89471400000002</v>
      </c>
      <c r="N36" s="187">
        <v>530.58074999999997</v>
      </c>
      <c r="O36" s="187">
        <v>541.01000999999997</v>
      </c>
      <c r="P36" s="187">
        <v>554.33074999999997</v>
      </c>
      <c r="Q36" s="187">
        <v>570.881348</v>
      </c>
      <c r="R36" s="187">
        <v>588.91223100000002</v>
      </c>
      <c r="S36" s="187">
        <v>607.94378700000004</v>
      </c>
      <c r="T36" s="187">
        <v>627.75414999999998</v>
      </c>
      <c r="U36" s="187">
        <v>648.09857199999999</v>
      </c>
      <c r="V36" s="187">
        <v>667.72619599999996</v>
      </c>
      <c r="W36" s="187">
        <v>686.85070800000005</v>
      </c>
      <c r="X36" s="187">
        <v>704.85485800000004</v>
      </c>
      <c r="Y36" s="187">
        <v>723.02038600000003</v>
      </c>
      <c r="Z36" s="187">
        <v>742.51434300000005</v>
      </c>
      <c r="AA36" s="187">
        <v>764.83160399999997</v>
      </c>
      <c r="AB36" s="187">
        <v>786.33947799999999</v>
      </c>
      <c r="AC36" s="187">
        <v>807.43066399999998</v>
      </c>
      <c r="AD36" s="187">
        <v>828.60986300000002</v>
      </c>
      <c r="AE36" s="187">
        <v>850.58196999999996</v>
      </c>
      <c r="AF36" s="186">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88" t="s">
        <v>2840</v>
      </c>
      <c r="C38" s="187">
        <v>5637.607422</v>
      </c>
      <c r="D38" s="187">
        <v>5226.84375</v>
      </c>
      <c r="E38" s="187">
        <v>4904.5322269999997</v>
      </c>
      <c r="F38" s="187">
        <v>4614.4960940000001</v>
      </c>
      <c r="G38" s="187">
        <v>4346.921875</v>
      </c>
      <c r="H38" s="187">
        <v>4110.201172</v>
      </c>
      <c r="I38" s="187">
        <v>3902.3666990000002</v>
      </c>
      <c r="J38" s="187">
        <v>3723.6457519999999</v>
      </c>
      <c r="K38" s="187">
        <v>3569.8222660000001</v>
      </c>
      <c r="L38" s="187">
        <v>3437.0539549999999</v>
      </c>
      <c r="M38" s="187">
        <v>3324.9858399999998</v>
      </c>
      <c r="N38" s="187">
        <v>3228.2822270000001</v>
      </c>
      <c r="O38" s="187">
        <v>3148.9265140000002</v>
      </c>
      <c r="P38" s="187">
        <v>3087.2470699999999</v>
      </c>
      <c r="Q38" s="187">
        <v>3044.1518550000001</v>
      </c>
      <c r="R38" s="187">
        <v>3010.9096679999998</v>
      </c>
      <c r="S38" s="187">
        <v>2984.9125979999999</v>
      </c>
      <c r="T38" s="187">
        <v>2964.5546880000002</v>
      </c>
      <c r="U38" s="187">
        <v>2948.5417480000001</v>
      </c>
      <c r="V38" s="187">
        <v>2931.5327149999998</v>
      </c>
      <c r="W38" s="187">
        <v>2914.2421880000002</v>
      </c>
      <c r="X38" s="187">
        <v>2894.3598630000001</v>
      </c>
      <c r="Y38" s="187">
        <v>2876.6440429999998</v>
      </c>
      <c r="Z38" s="187">
        <v>2864.8854980000001</v>
      </c>
      <c r="AA38" s="187">
        <v>2863.6755370000001</v>
      </c>
      <c r="AB38" s="187">
        <v>2860.3027339999999</v>
      </c>
      <c r="AC38" s="187">
        <v>2855.9914549999999</v>
      </c>
      <c r="AD38" s="187">
        <v>2852.3359380000002</v>
      </c>
      <c r="AE38" s="187">
        <v>2852.1445309999999</v>
      </c>
      <c r="AF38" s="186">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5"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5"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88" t="s">
        <v>2802</v>
      </c>
      <c r="C42" s="187">
        <v>7639.0830079999996</v>
      </c>
      <c r="D42" s="187">
        <v>7655.0961909999996</v>
      </c>
      <c r="E42" s="187">
        <v>7760.3139650000003</v>
      </c>
      <c r="F42" s="187">
        <v>7895.3627930000002</v>
      </c>
      <c r="G42" s="187">
        <v>8023.1142579999996</v>
      </c>
      <c r="H42" s="187">
        <v>8127.6328119999998</v>
      </c>
      <c r="I42" s="187">
        <v>8212.9814449999994</v>
      </c>
      <c r="J42" s="187">
        <v>8290.5888670000004</v>
      </c>
      <c r="K42" s="187">
        <v>8349.9736329999996</v>
      </c>
      <c r="L42" s="187">
        <v>8394.4511719999991</v>
      </c>
      <c r="M42" s="187">
        <v>8423.9824219999991</v>
      </c>
      <c r="N42" s="187">
        <v>8440.4257809999999</v>
      </c>
      <c r="O42" s="187">
        <v>8451.6865230000003</v>
      </c>
      <c r="P42" s="187">
        <v>8465.3476559999999</v>
      </c>
      <c r="Q42" s="187">
        <v>8480.6542969999991</v>
      </c>
      <c r="R42" s="187">
        <v>8497.1035159999992</v>
      </c>
      <c r="S42" s="187">
        <v>8516.1015619999998</v>
      </c>
      <c r="T42" s="187">
        <v>8536.0273440000001</v>
      </c>
      <c r="U42" s="187">
        <v>8559.6494139999995</v>
      </c>
      <c r="V42" s="187">
        <v>8580.203125</v>
      </c>
      <c r="W42" s="187">
        <v>8599.4804690000001</v>
      </c>
      <c r="X42" s="187">
        <v>8618.3642579999996</v>
      </c>
      <c r="Y42" s="187">
        <v>8635.5253909999992</v>
      </c>
      <c r="Z42" s="187">
        <v>8659.0556639999995</v>
      </c>
      <c r="AA42" s="187">
        <v>8680.4677730000003</v>
      </c>
      <c r="AB42" s="187">
        <v>8702.9228519999997</v>
      </c>
      <c r="AC42" s="187">
        <v>8720.7890619999998</v>
      </c>
      <c r="AD42" s="187">
        <v>8742.2802730000003</v>
      </c>
      <c r="AE42" s="187">
        <v>8768.0771480000003</v>
      </c>
      <c r="AF42" s="186">
        <v>4.9350000000000002E-3</v>
      </c>
      <c r="AG42" s="109"/>
    </row>
    <row r="43" spans="1:33" ht="12" customHeight="1">
      <c r="A43" s="22" t="s">
        <v>2844</v>
      </c>
      <c r="B43" s="188" t="s">
        <v>2804</v>
      </c>
      <c r="C43" s="187">
        <v>60.554519999999997</v>
      </c>
      <c r="D43" s="187">
        <v>54.813412</v>
      </c>
      <c r="E43" s="187">
        <v>48.998947000000001</v>
      </c>
      <c r="F43" s="187">
        <v>43.883667000000003</v>
      </c>
      <c r="G43" s="187">
        <v>39.715415999999998</v>
      </c>
      <c r="H43" s="187">
        <v>35.790714000000001</v>
      </c>
      <c r="I43" s="187">
        <v>32.023296000000002</v>
      </c>
      <c r="J43" s="187">
        <v>28.420086000000001</v>
      </c>
      <c r="K43" s="187">
        <v>24.994423000000001</v>
      </c>
      <c r="L43" s="187">
        <v>21.770368999999999</v>
      </c>
      <c r="M43" s="187">
        <v>18.758324000000002</v>
      </c>
      <c r="N43" s="187">
        <v>15.995414</v>
      </c>
      <c r="O43" s="187">
        <v>13.487584999999999</v>
      </c>
      <c r="P43" s="187">
        <v>11.270678999999999</v>
      </c>
      <c r="Q43" s="187">
        <v>9.3356399999999997</v>
      </c>
      <c r="R43" s="187">
        <v>7.6824560000000002</v>
      </c>
      <c r="S43" s="187">
        <v>6.3136010000000002</v>
      </c>
      <c r="T43" s="187">
        <v>5.1956619999999996</v>
      </c>
      <c r="U43" s="187">
        <v>4.3157319999999997</v>
      </c>
      <c r="V43" s="187">
        <v>3.6364559999999999</v>
      </c>
      <c r="W43" s="187">
        <v>3.103021</v>
      </c>
      <c r="X43" s="187">
        <v>2.68296</v>
      </c>
      <c r="Y43" s="187">
        <v>2.3479139999999998</v>
      </c>
      <c r="Z43" s="187">
        <v>2.093235</v>
      </c>
      <c r="AA43" s="187">
        <v>1.8931100000000001</v>
      </c>
      <c r="AB43" s="187">
        <v>1.714415</v>
      </c>
      <c r="AC43" s="187">
        <v>1.55453</v>
      </c>
      <c r="AD43" s="187">
        <v>1.411821</v>
      </c>
      <c r="AE43" s="187">
        <v>1.2844409999999999</v>
      </c>
      <c r="AF43" s="186">
        <v>-0.12856600000000001</v>
      </c>
      <c r="AG43" s="109"/>
    </row>
    <row r="44" spans="1:33" ht="12" customHeight="1">
      <c r="A44" s="22" t="s">
        <v>2845</v>
      </c>
      <c r="B44" s="188" t="s">
        <v>2846</v>
      </c>
      <c r="C44" s="187">
        <v>7699.6376950000003</v>
      </c>
      <c r="D44" s="187">
        <v>7709.9096680000002</v>
      </c>
      <c r="E44" s="187">
        <v>7809.3129879999997</v>
      </c>
      <c r="F44" s="187">
        <v>7939.2465819999998</v>
      </c>
      <c r="G44" s="187">
        <v>8062.8295900000003</v>
      </c>
      <c r="H44" s="187">
        <v>8163.4233400000003</v>
      </c>
      <c r="I44" s="187">
        <v>8245.0048829999996</v>
      </c>
      <c r="J44" s="187">
        <v>8319.0087889999995</v>
      </c>
      <c r="K44" s="187">
        <v>8374.9677730000003</v>
      </c>
      <c r="L44" s="187">
        <v>8416.2216800000006</v>
      </c>
      <c r="M44" s="187">
        <v>8442.7412110000005</v>
      </c>
      <c r="N44" s="187">
        <v>8456.4208980000003</v>
      </c>
      <c r="O44" s="187">
        <v>8465.1738280000009</v>
      </c>
      <c r="P44" s="187">
        <v>8476.6181639999995</v>
      </c>
      <c r="Q44" s="187">
        <v>8489.9902340000008</v>
      </c>
      <c r="R44" s="187">
        <v>8504.7861329999996</v>
      </c>
      <c r="S44" s="187">
        <v>8522.4150389999995</v>
      </c>
      <c r="T44" s="187">
        <v>8541.2226559999999</v>
      </c>
      <c r="U44" s="187">
        <v>8563.9648440000001</v>
      </c>
      <c r="V44" s="187">
        <v>8583.8398440000001</v>
      </c>
      <c r="W44" s="187">
        <v>8602.5830079999996</v>
      </c>
      <c r="X44" s="187">
        <v>8621.046875</v>
      </c>
      <c r="Y44" s="187">
        <v>8637.8730469999991</v>
      </c>
      <c r="Z44" s="187">
        <v>8661.1484380000002</v>
      </c>
      <c r="AA44" s="187">
        <v>8682.3613280000009</v>
      </c>
      <c r="AB44" s="187">
        <v>8704.6376949999994</v>
      </c>
      <c r="AC44" s="187">
        <v>8722.34375</v>
      </c>
      <c r="AD44" s="187">
        <v>8743.6923829999996</v>
      </c>
      <c r="AE44" s="187">
        <v>8769.3613280000009</v>
      </c>
      <c r="AF44" s="186">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5"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88" t="s">
        <v>2809</v>
      </c>
      <c r="C47" s="187">
        <v>1218.5097659999999</v>
      </c>
      <c r="D47" s="187">
        <v>1120.8608400000001</v>
      </c>
      <c r="E47" s="187">
        <v>1037.922607</v>
      </c>
      <c r="F47" s="187">
        <v>953.25146500000005</v>
      </c>
      <c r="G47" s="187">
        <v>874.385132</v>
      </c>
      <c r="H47" s="187">
        <v>799.14770499999997</v>
      </c>
      <c r="I47" s="187">
        <v>728.95617700000003</v>
      </c>
      <c r="J47" s="187">
        <v>665.63317900000004</v>
      </c>
      <c r="K47" s="187">
        <v>608.78552200000001</v>
      </c>
      <c r="L47" s="187">
        <v>558.96545400000002</v>
      </c>
      <c r="M47" s="187">
        <v>515.91949499999998</v>
      </c>
      <c r="N47" s="187">
        <v>479.58041400000002</v>
      </c>
      <c r="O47" s="187">
        <v>449.99478099999999</v>
      </c>
      <c r="P47" s="187">
        <v>427.03121900000002</v>
      </c>
      <c r="Q47" s="187">
        <v>409.60955799999999</v>
      </c>
      <c r="R47" s="187">
        <v>396.73980699999998</v>
      </c>
      <c r="S47" s="187">
        <v>387.82333399999999</v>
      </c>
      <c r="T47" s="187">
        <v>381.65939300000002</v>
      </c>
      <c r="U47" s="187">
        <v>377.57605000000001</v>
      </c>
      <c r="V47" s="187">
        <v>374.55401599999999</v>
      </c>
      <c r="W47" s="187">
        <v>372.48345899999998</v>
      </c>
      <c r="X47" s="187">
        <v>371.24044800000001</v>
      </c>
      <c r="Y47" s="187">
        <v>370.602936</v>
      </c>
      <c r="Z47" s="187">
        <v>371.138733</v>
      </c>
      <c r="AA47" s="187">
        <v>371.85049400000003</v>
      </c>
      <c r="AB47" s="187">
        <v>372.85183699999999</v>
      </c>
      <c r="AC47" s="187">
        <v>373.50030500000003</v>
      </c>
      <c r="AD47" s="187">
        <v>374.77465799999999</v>
      </c>
      <c r="AE47" s="187">
        <v>376.67770400000001</v>
      </c>
      <c r="AF47" s="186">
        <v>-4.1062000000000001E-2</v>
      </c>
      <c r="AG47" s="109"/>
    </row>
    <row r="48" spans="1:33" ht="12" customHeight="1">
      <c r="A48" s="22" t="s">
        <v>2849</v>
      </c>
      <c r="B48" s="188" t="s">
        <v>2811</v>
      </c>
      <c r="C48" s="187">
        <v>0.40278399999999998</v>
      </c>
      <c r="D48" s="187">
        <v>0.42450199999999999</v>
      </c>
      <c r="E48" s="187">
        <v>0.45090000000000002</v>
      </c>
      <c r="F48" s="187">
        <v>0.47550700000000001</v>
      </c>
      <c r="G48" s="187">
        <v>0.49552499999999999</v>
      </c>
      <c r="H48" s="187">
        <v>0.51174399999999998</v>
      </c>
      <c r="I48" s="187">
        <v>0.52413100000000001</v>
      </c>
      <c r="J48" s="187">
        <v>0.53337500000000004</v>
      </c>
      <c r="K48" s="187">
        <v>0.53922700000000001</v>
      </c>
      <c r="L48" s="187">
        <v>0.542153</v>
      </c>
      <c r="M48" s="187">
        <v>0.54225900000000005</v>
      </c>
      <c r="N48" s="187">
        <v>0.53948099999999999</v>
      </c>
      <c r="O48" s="187">
        <v>0.53401699999999996</v>
      </c>
      <c r="P48" s="187">
        <v>0.52622400000000003</v>
      </c>
      <c r="Q48" s="187">
        <v>0.516212</v>
      </c>
      <c r="R48" s="187">
        <v>0.50370999999999999</v>
      </c>
      <c r="S48" s="187">
        <v>0.48858099999999999</v>
      </c>
      <c r="T48" s="187">
        <v>0.471082</v>
      </c>
      <c r="U48" s="187">
        <v>0.45154100000000003</v>
      </c>
      <c r="V48" s="187">
        <v>0.430114</v>
      </c>
      <c r="W48" s="187">
        <v>0.40718300000000002</v>
      </c>
      <c r="X48" s="187">
        <v>0.38306600000000002</v>
      </c>
      <c r="Y48" s="187">
        <v>0.35797499999999999</v>
      </c>
      <c r="Z48" s="187">
        <v>0.33221000000000001</v>
      </c>
      <c r="AA48" s="187">
        <v>0.30586600000000003</v>
      </c>
      <c r="AB48" s="187">
        <v>0.27916400000000002</v>
      </c>
      <c r="AC48" s="187">
        <v>0.25207499999999999</v>
      </c>
      <c r="AD48" s="187">
        <v>0.22464600000000001</v>
      </c>
      <c r="AE48" s="187">
        <v>0.196857</v>
      </c>
      <c r="AF48" s="186">
        <v>-2.5243999999999999E-2</v>
      </c>
      <c r="AG48" s="109"/>
    </row>
    <row r="49" spans="1:33" ht="12" customHeight="1">
      <c r="A49" s="22" t="s">
        <v>2850</v>
      </c>
      <c r="B49" s="188" t="s">
        <v>2813</v>
      </c>
      <c r="C49" s="187">
        <v>7.4126669999999999</v>
      </c>
      <c r="D49" s="187">
        <v>13.531482</v>
      </c>
      <c r="E49" s="187">
        <v>22.335041</v>
      </c>
      <c r="F49" s="187">
        <v>33.406112999999998</v>
      </c>
      <c r="G49" s="187">
        <v>46.353321000000001</v>
      </c>
      <c r="H49" s="187">
        <v>60.676521000000001</v>
      </c>
      <c r="I49" s="187">
        <v>76.242644999999996</v>
      </c>
      <c r="J49" s="187">
        <v>93.138985000000005</v>
      </c>
      <c r="K49" s="187">
        <v>110.994789</v>
      </c>
      <c r="L49" s="187">
        <v>129.774933</v>
      </c>
      <c r="M49" s="187">
        <v>149.34217799999999</v>
      </c>
      <c r="N49" s="187">
        <v>169.62480199999999</v>
      </c>
      <c r="O49" s="187">
        <v>190.79437300000001</v>
      </c>
      <c r="P49" s="187">
        <v>213.05165099999999</v>
      </c>
      <c r="Q49" s="187">
        <v>236.29544100000001</v>
      </c>
      <c r="R49" s="187">
        <v>260.44390900000002</v>
      </c>
      <c r="S49" s="187">
        <v>285.51135299999999</v>
      </c>
      <c r="T49" s="187">
        <v>311.33316000000002</v>
      </c>
      <c r="U49" s="187">
        <v>338.007385</v>
      </c>
      <c r="V49" s="187">
        <v>365.09576399999997</v>
      </c>
      <c r="W49" s="187">
        <v>392.64248700000002</v>
      </c>
      <c r="X49" s="187">
        <v>420.65603599999997</v>
      </c>
      <c r="Y49" s="187">
        <v>449.01431300000002</v>
      </c>
      <c r="Z49" s="187">
        <v>478.30361900000003</v>
      </c>
      <c r="AA49" s="187">
        <v>507.88632200000001</v>
      </c>
      <c r="AB49" s="187">
        <v>537.97442599999999</v>
      </c>
      <c r="AC49" s="187">
        <v>568.08892800000001</v>
      </c>
      <c r="AD49" s="187">
        <v>598.928223</v>
      </c>
      <c r="AE49" s="187">
        <v>630.58471699999996</v>
      </c>
      <c r="AF49" s="186">
        <v>0.17197999999999999</v>
      </c>
      <c r="AG49" s="109"/>
    </row>
    <row r="50" spans="1:33" ht="15" customHeight="1">
      <c r="A50" s="22" t="s">
        <v>2851</v>
      </c>
      <c r="B50" s="188" t="s">
        <v>2815</v>
      </c>
      <c r="C50" s="187">
        <v>4.682086</v>
      </c>
      <c r="D50" s="187">
        <v>6.2229380000000001</v>
      </c>
      <c r="E50" s="187">
        <v>8.1345430000000007</v>
      </c>
      <c r="F50" s="187">
        <v>10.340325</v>
      </c>
      <c r="G50" s="187">
        <v>12.714148</v>
      </c>
      <c r="H50" s="187">
        <v>15.219875</v>
      </c>
      <c r="I50" s="187">
        <v>17.849283</v>
      </c>
      <c r="J50" s="187">
        <v>20.622627000000001</v>
      </c>
      <c r="K50" s="187">
        <v>23.482182000000002</v>
      </c>
      <c r="L50" s="187">
        <v>26.428581000000001</v>
      </c>
      <c r="M50" s="187">
        <v>29.444866000000001</v>
      </c>
      <c r="N50" s="187">
        <v>32.522841999999997</v>
      </c>
      <c r="O50" s="187">
        <v>35.698284000000001</v>
      </c>
      <c r="P50" s="187">
        <v>39.007182999999998</v>
      </c>
      <c r="Q50" s="187">
        <v>42.437012000000003</v>
      </c>
      <c r="R50" s="187">
        <v>45.980494999999998</v>
      </c>
      <c r="S50" s="187">
        <v>49.641651000000003</v>
      </c>
      <c r="T50" s="187">
        <v>53.398612999999997</v>
      </c>
      <c r="U50" s="187">
        <v>57.268452000000003</v>
      </c>
      <c r="V50" s="187">
        <v>61.188079999999999</v>
      </c>
      <c r="W50" s="187">
        <v>65.168548999999999</v>
      </c>
      <c r="X50" s="187">
        <v>69.211051999999995</v>
      </c>
      <c r="Y50" s="187">
        <v>73.297386000000003</v>
      </c>
      <c r="Z50" s="187">
        <v>77.517409999999998</v>
      </c>
      <c r="AA50" s="187">
        <v>81.776482000000001</v>
      </c>
      <c r="AB50" s="187">
        <v>86.108940000000004</v>
      </c>
      <c r="AC50" s="187">
        <v>90.443427999999997</v>
      </c>
      <c r="AD50" s="187">
        <v>94.884017999999998</v>
      </c>
      <c r="AE50" s="187">
        <v>99.444466000000006</v>
      </c>
      <c r="AF50" s="186">
        <v>0.115316</v>
      </c>
      <c r="AG50" s="109"/>
    </row>
    <row r="51" spans="1:33" ht="15" customHeight="1">
      <c r="A51" s="22" t="s">
        <v>2852</v>
      </c>
      <c r="B51" s="188" t="s">
        <v>2817</v>
      </c>
      <c r="C51" s="187">
        <v>19.925865000000002</v>
      </c>
      <c r="D51" s="187">
        <v>21.544412999999999</v>
      </c>
      <c r="E51" s="187">
        <v>23.247982</v>
      </c>
      <c r="F51" s="187">
        <v>26.570222999999999</v>
      </c>
      <c r="G51" s="187">
        <v>29.872574</v>
      </c>
      <c r="H51" s="187">
        <v>33.027237</v>
      </c>
      <c r="I51" s="187">
        <v>36.027607000000003</v>
      </c>
      <c r="J51" s="187">
        <v>38.916355000000003</v>
      </c>
      <c r="K51" s="187">
        <v>41.642071000000001</v>
      </c>
      <c r="L51" s="187">
        <v>44.229751999999998</v>
      </c>
      <c r="M51" s="187">
        <v>46.675167000000002</v>
      </c>
      <c r="N51" s="187">
        <v>48.983440000000002</v>
      </c>
      <c r="O51" s="187">
        <v>51.200951000000003</v>
      </c>
      <c r="P51" s="187">
        <v>53.372917000000001</v>
      </c>
      <c r="Q51" s="187">
        <v>55.503917999999999</v>
      </c>
      <c r="R51" s="187">
        <v>57.604095000000001</v>
      </c>
      <c r="S51" s="187">
        <v>59.697902999999997</v>
      </c>
      <c r="T51" s="187">
        <v>61.780059999999999</v>
      </c>
      <c r="U51" s="187">
        <v>63.879299000000003</v>
      </c>
      <c r="V51" s="187">
        <v>65.963065999999998</v>
      </c>
      <c r="W51" s="187">
        <v>68.048286000000004</v>
      </c>
      <c r="X51" s="187">
        <v>70.142859999999999</v>
      </c>
      <c r="Y51" s="187">
        <v>72.239493999999993</v>
      </c>
      <c r="Z51" s="187">
        <v>74.405258000000003</v>
      </c>
      <c r="AA51" s="187">
        <v>76.580680999999998</v>
      </c>
      <c r="AB51" s="187">
        <v>78.79007</v>
      </c>
      <c r="AC51" s="187">
        <v>80.991341000000006</v>
      </c>
      <c r="AD51" s="187">
        <v>83.242904999999993</v>
      </c>
      <c r="AE51" s="187">
        <v>85.554489000000004</v>
      </c>
      <c r="AF51" s="186">
        <v>5.3418E-2</v>
      </c>
      <c r="AG51" s="109"/>
    </row>
    <row r="52" spans="1:33" ht="15" customHeight="1">
      <c r="A52" s="22" t="s">
        <v>2853</v>
      </c>
      <c r="B52" s="188" t="s">
        <v>2819</v>
      </c>
      <c r="C52" s="187">
        <v>1.216323</v>
      </c>
      <c r="D52" s="187">
        <v>1.8004869999999999</v>
      </c>
      <c r="E52" s="187">
        <v>2.6621299999999999</v>
      </c>
      <c r="F52" s="187">
        <v>3.8157960000000002</v>
      </c>
      <c r="G52" s="187">
        <v>5.2756109999999996</v>
      </c>
      <c r="H52" s="187">
        <v>6.9585080000000001</v>
      </c>
      <c r="I52" s="187">
        <v>8.8427710000000008</v>
      </c>
      <c r="J52" s="187">
        <v>10.92844</v>
      </c>
      <c r="K52" s="187">
        <v>13.17403</v>
      </c>
      <c r="L52" s="187">
        <v>15.571790999999999</v>
      </c>
      <c r="M52" s="187">
        <v>18.100981000000001</v>
      </c>
      <c r="N52" s="187">
        <v>20.747391</v>
      </c>
      <c r="O52" s="187">
        <v>23.521432999999998</v>
      </c>
      <c r="P52" s="187">
        <v>26.438811999999999</v>
      </c>
      <c r="Q52" s="187">
        <v>29.488754</v>
      </c>
      <c r="R52" s="187">
        <v>32.663853000000003</v>
      </c>
      <c r="S52" s="187">
        <v>35.966309000000003</v>
      </c>
      <c r="T52" s="187">
        <v>39.377879999999998</v>
      </c>
      <c r="U52" s="187">
        <v>42.906146999999997</v>
      </c>
      <c r="V52" s="187">
        <v>46.508395999999998</v>
      </c>
      <c r="W52" s="187">
        <v>50.184578000000002</v>
      </c>
      <c r="X52" s="187">
        <v>53.931499000000002</v>
      </c>
      <c r="Y52" s="187">
        <v>57.733252999999998</v>
      </c>
      <c r="Z52" s="187">
        <v>61.644629999999999</v>
      </c>
      <c r="AA52" s="187">
        <v>65.605125000000001</v>
      </c>
      <c r="AB52" s="187">
        <v>69.635688999999999</v>
      </c>
      <c r="AC52" s="187">
        <v>73.692322000000004</v>
      </c>
      <c r="AD52" s="187">
        <v>77.833954000000006</v>
      </c>
      <c r="AE52" s="187">
        <v>82.071624999999997</v>
      </c>
      <c r="AF52" s="186">
        <v>0.16232199999999999</v>
      </c>
      <c r="AG52" s="109"/>
    </row>
    <row r="53" spans="1:33" ht="15" customHeight="1">
      <c r="A53" s="22" t="s">
        <v>2854</v>
      </c>
      <c r="B53" s="188" t="s">
        <v>2821</v>
      </c>
      <c r="C53" s="187">
        <v>0</v>
      </c>
      <c r="D53" s="187">
        <v>0</v>
      </c>
      <c r="E53" s="187">
        <v>0</v>
      </c>
      <c r="F53" s="187">
        <v>0</v>
      </c>
      <c r="G53" s="187">
        <v>0</v>
      </c>
      <c r="H53" s="187">
        <v>0</v>
      </c>
      <c r="I53" s="187">
        <v>0</v>
      </c>
      <c r="J53" s="187">
        <v>0</v>
      </c>
      <c r="K53" s="187">
        <v>0</v>
      </c>
      <c r="L53" s="187">
        <v>0</v>
      </c>
      <c r="M53" s="187">
        <v>0</v>
      </c>
      <c r="N53" s="187">
        <v>0</v>
      </c>
      <c r="O53" s="187">
        <v>0</v>
      </c>
      <c r="P53" s="187">
        <v>0</v>
      </c>
      <c r="Q53" s="187">
        <v>0</v>
      </c>
      <c r="R53" s="187">
        <v>0</v>
      </c>
      <c r="S53" s="187">
        <v>0</v>
      </c>
      <c r="T53" s="187">
        <v>0</v>
      </c>
      <c r="U53" s="187">
        <v>0</v>
      </c>
      <c r="V53" s="187">
        <v>0</v>
      </c>
      <c r="W53" s="187">
        <v>0</v>
      </c>
      <c r="X53" s="187">
        <v>0</v>
      </c>
      <c r="Y53" s="187">
        <v>0</v>
      </c>
      <c r="Z53" s="187">
        <v>0</v>
      </c>
      <c r="AA53" s="187">
        <v>0</v>
      </c>
      <c r="AB53" s="187">
        <v>0</v>
      </c>
      <c r="AC53" s="187">
        <v>0</v>
      </c>
      <c r="AD53" s="187">
        <v>0</v>
      </c>
      <c r="AE53" s="187">
        <v>0</v>
      </c>
      <c r="AF53" s="186" t="s">
        <v>2822</v>
      </c>
      <c r="AG53" s="109"/>
    </row>
    <row r="54" spans="1:33" ht="15" customHeight="1">
      <c r="A54" s="22" t="s">
        <v>2855</v>
      </c>
      <c r="B54" s="188" t="s">
        <v>2824</v>
      </c>
      <c r="C54" s="187">
        <v>135.86802700000001</v>
      </c>
      <c r="D54" s="187">
        <v>160.33596800000001</v>
      </c>
      <c r="E54" s="187">
        <v>184.473557</v>
      </c>
      <c r="F54" s="187">
        <v>209.81907699999999</v>
      </c>
      <c r="G54" s="187">
        <v>234.51753199999999</v>
      </c>
      <c r="H54" s="187">
        <v>257.46469100000002</v>
      </c>
      <c r="I54" s="187">
        <v>278.54953</v>
      </c>
      <c r="J54" s="187">
        <v>298.11563100000001</v>
      </c>
      <c r="K54" s="187">
        <v>315.834991</v>
      </c>
      <c r="L54" s="187">
        <v>331.873718</v>
      </c>
      <c r="M54" s="187">
        <v>346.20721400000002</v>
      </c>
      <c r="N54" s="187">
        <v>358.901276</v>
      </c>
      <c r="O54" s="187">
        <v>370.31750499999998</v>
      </c>
      <c r="P54" s="187">
        <v>380.79077100000001</v>
      </c>
      <c r="Q54" s="187">
        <v>390.40115400000002</v>
      </c>
      <c r="R54" s="187">
        <v>399.24508700000001</v>
      </c>
      <c r="S54" s="187">
        <v>407.54202299999997</v>
      </c>
      <c r="T54" s="187">
        <v>415.30740400000002</v>
      </c>
      <c r="U54" s="187">
        <v>422.79144300000002</v>
      </c>
      <c r="V54" s="187">
        <v>429.82556199999999</v>
      </c>
      <c r="W54" s="187">
        <v>436.565155</v>
      </c>
      <c r="X54" s="187">
        <v>443.109467</v>
      </c>
      <c r="Y54" s="187">
        <v>449.46087599999998</v>
      </c>
      <c r="Z54" s="187">
        <v>456.09204099999999</v>
      </c>
      <c r="AA54" s="187">
        <v>462.64462300000002</v>
      </c>
      <c r="AB54" s="187">
        <v>469.25631700000002</v>
      </c>
      <c r="AC54" s="187">
        <v>475.66360500000002</v>
      </c>
      <c r="AD54" s="187">
        <v>482.26095600000002</v>
      </c>
      <c r="AE54" s="187">
        <v>489.10043300000001</v>
      </c>
      <c r="AF54" s="186">
        <v>4.6808000000000002E-2</v>
      </c>
      <c r="AG54" s="109"/>
    </row>
    <row r="55" spans="1:33" ht="15" customHeight="1">
      <c r="A55" s="22" t="s">
        <v>2856</v>
      </c>
      <c r="B55" s="188" t="s">
        <v>2826</v>
      </c>
      <c r="C55" s="187">
        <v>2.8394689999999998</v>
      </c>
      <c r="D55" s="187">
        <v>2.6402389999999998</v>
      </c>
      <c r="E55" s="187">
        <v>2.4714209999999999</v>
      </c>
      <c r="F55" s="187">
        <v>2.307671</v>
      </c>
      <c r="G55" s="187">
        <v>2.1489020000000001</v>
      </c>
      <c r="H55" s="187">
        <v>1.9944459999999999</v>
      </c>
      <c r="I55" s="187">
        <v>1.8519239999999999</v>
      </c>
      <c r="J55" s="187">
        <v>1.735058</v>
      </c>
      <c r="K55" s="187">
        <v>1.626692</v>
      </c>
      <c r="L55" s="187">
        <v>1.521126</v>
      </c>
      <c r="M55" s="187">
        <v>1.4203939999999999</v>
      </c>
      <c r="N55" s="187">
        <v>1.3247119999999999</v>
      </c>
      <c r="O55" s="187">
        <v>1.23502</v>
      </c>
      <c r="P55" s="187">
        <v>1.1505069999999999</v>
      </c>
      <c r="Q55" s="187">
        <v>1.0719479999999999</v>
      </c>
      <c r="R55" s="187">
        <v>1.010057</v>
      </c>
      <c r="S55" s="187">
        <v>0.95058600000000004</v>
      </c>
      <c r="T55" s="187">
        <v>0.89879100000000001</v>
      </c>
      <c r="U55" s="187">
        <v>0.84982899999999995</v>
      </c>
      <c r="V55" s="187">
        <v>0.80354300000000001</v>
      </c>
      <c r="W55" s="187">
        <v>0.75978599999999996</v>
      </c>
      <c r="X55" s="187">
        <v>0.71842099999999998</v>
      </c>
      <c r="Y55" s="187">
        <v>0.679315</v>
      </c>
      <c r="Z55" s="187">
        <v>0.64234599999999997</v>
      </c>
      <c r="AA55" s="187">
        <v>0.60739500000000002</v>
      </c>
      <c r="AB55" s="187">
        <v>0.57435199999999997</v>
      </c>
      <c r="AC55" s="187">
        <v>0.54311299999999996</v>
      </c>
      <c r="AD55" s="187">
        <v>0.51357900000000001</v>
      </c>
      <c r="AE55" s="187">
        <v>0.48565700000000001</v>
      </c>
      <c r="AF55" s="186">
        <v>-6.1119E-2</v>
      </c>
      <c r="AG55" s="109"/>
    </row>
    <row r="56" spans="1:33" ht="15" customHeight="1">
      <c r="A56" s="22" t="s">
        <v>2857</v>
      </c>
      <c r="B56" s="188" t="s">
        <v>2828</v>
      </c>
      <c r="C56" s="187">
        <v>2.1852510000000001</v>
      </c>
      <c r="D56" s="187">
        <v>2.0150779999999999</v>
      </c>
      <c r="E56" s="187">
        <v>1.9048449999999999</v>
      </c>
      <c r="F56" s="187">
        <v>1.8006629999999999</v>
      </c>
      <c r="G56" s="187">
        <v>1.702199</v>
      </c>
      <c r="H56" s="187">
        <v>1.609138</v>
      </c>
      <c r="I56" s="187">
        <v>1.521183</v>
      </c>
      <c r="J56" s="187">
        <v>1.4380520000000001</v>
      </c>
      <c r="K56" s="187">
        <v>1.35948</v>
      </c>
      <c r="L56" s="187">
        <v>1.2852170000000001</v>
      </c>
      <c r="M56" s="187">
        <v>1.2150240000000001</v>
      </c>
      <c r="N56" s="187">
        <v>1.1486780000000001</v>
      </c>
      <c r="O56" s="187">
        <v>1.085968</v>
      </c>
      <c r="P56" s="187">
        <v>1.0266930000000001</v>
      </c>
      <c r="Q56" s="187">
        <v>0.970665</v>
      </c>
      <c r="R56" s="187">
        <v>0.91770499999999999</v>
      </c>
      <c r="S56" s="187">
        <v>0.867645</v>
      </c>
      <c r="T56" s="187">
        <v>0.82032499999999997</v>
      </c>
      <c r="U56" s="187">
        <v>0.77559500000000003</v>
      </c>
      <c r="V56" s="187">
        <v>0.73331199999999996</v>
      </c>
      <c r="W56" s="187">
        <v>0.69334200000000001</v>
      </c>
      <c r="X56" s="187">
        <v>0.655559</v>
      </c>
      <c r="Y56" s="187">
        <v>0.619842</v>
      </c>
      <c r="Z56" s="187">
        <v>0.58607699999999996</v>
      </c>
      <c r="AA56" s="187">
        <v>0.55415800000000004</v>
      </c>
      <c r="AB56" s="187">
        <v>0.52398299999999998</v>
      </c>
      <c r="AC56" s="187">
        <v>0.49545699999999998</v>
      </c>
      <c r="AD56" s="187">
        <v>0.46848899999999999</v>
      </c>
      <c r="AE56" s="187">
        <v>0.44299500000000003</v>
      </c>
      <c r="AF56" s="186">
        <v>-5.5404000000000002E-2</v>
      </c>
      <c r="AG56" s="109"/>
    </row>
    <row r="57" spans="1:33" ht="15" customHeight="1">
      <c r="A57" s="22" t="s">
        <v>2858</v>
      </c>
      <c r="B57" s="188" t="s">
        <v>2830</v>
      </c>
      <c r="C57" s="187">
        <v>5.7546530000000002</v>
      </c>
      <c r="D57" s="187">
        <v>5.1709949999999996</v>
      </c>
      <c r="E57" s="187">
        <v>4.6336570000000004</v>
      </c>
      <c r="F57" s="187">
        <v>4.2048030000000001</v>
      </c>
      <c r="G57" s="187">
        <v>3.890476</v>
      </c>
      <c r="H57" s="187">
        <v>3.6618270000000002</v>
      </c>
      <c r="I57" s="187">
        <v>3.461627</v>
      </c>
      <c r="J57" s="187">
        <v>3.272411</v>
      </c>
      <c r="K57" s="187">
        <v>3.0935739999999998</v>
      </c>
      <c r="L57" s="187">
        <v>2.924544</v>
      </c>
      <c r="M57" s="187">
        <v>2.764783</v>
      </c>
      <c r="N57" s="187">
        <v>2.6137800000000002</v>
      </c>
      <c r="O57" s="187">
        <v>2.4710519999999998</v>
      </c>
      <c r="P57" s="187">
        <v>2.3361459999999998</v>
      </c>
      <c r="Q57" s="187">
        <v>2.208631</v>
      </c>
      <c r="R57" s="187">
        <v>2.0880999999999998</v>
      </c>
      <c r="S57" s="187">
        <v>1.97417</v>
      </c>
      <c r="T57" s="187">
        <v>1.8664780000000001</v>
      </c>
      <c r="U57" s="187">
        <v>1.7646809999999999</v>
      </c>
      <c r="V57" s="187">
        <v>1.668455</v>
      </c>
      <c r="W57" s="187">
        <v>1.577494</v>
      </c>
      <c r="X57" s="187">
        <v>1.4915099999999999</v>
      </c>
      <c r="Y57" s="187">
        <v>1.410229</v>
      </c>
      <c r="Z57" s="187">
        <v>1.3333919999999999</v>
      </c>
      <c r="AA57" s="187">
        <v>1.2607569999999999</v>
      </c>
      <c r="AB57" s="187">
        <v>1.192091</v>
      </c>
      <c r="AC57" s="187">
        <v>1.1271789999999999</v>
      </c>
      <c r="AD57" s="187">
        <v>1.0658129999999999</v>
      </c>
      <c r="AE57" s="187">
        <v>1.0078</v>
      </c>
      <c r="AF57" s="186">
        <v>-6.0326999999999999E-2</v>
      </c>
      <c r="AG57" s="109"/>
    </row>
    <row r="58" spans="1:33" ht="15" customHeight="1">
      <c r="A58" s="22" t="s">
        <v>2859</v>
      </c>
      <c r="B58" s="188" t="s">
        <v>2832</v>
      </c>
      <c r="C58" s="187">
        <v>5.1262449999999999</v>
      </c>
      <c r="D58" s="187">
        <v>4.7267590000000004</v>
      </c>
      <c r="E58" s="187">
        <v>4.4681829999999998</v>
      </c>
      <c r="F58" s="187">
        <v>4.2238020000000001</v>
      </c>
      <c r="G58" s="187">
        <v>3.9928349999999999</v>
      </c>
      <c r="H58" s="187">
        <v>3.7745419999999998</v>
      </c>
      <c r="I58" s="187">
        <v>3.568225</v>
      </c>
      <c r="J58" s="187">
        <v>3.373224</v>
      </c>
      <c r="K58" s="187">
        <v>3.1889189999999998</v>
      </c>
      <c r="L58" s="187">
        <v>3.0147189999999999</v>
      </c>
      <c r="M58" s="187">
        <v>2.8500670000000001</v>
      </c>
      <c r="N58" s="187">
        <v>2.6944400000000002</v>
      </c>
      <c r="O58" s="187">
        <v>2.5473409999999999</v>
      </c>
      <c r="P58" s="187">
        <v>2.4083000000000001</v>
      </c>
      <c r="Q58" s="187">
        <v>2.276875</v>
      </c>
      <c r="R58" s="187">
        <v>2.152647</v>
      </c>
      <c r="S58" s="187">
        <v>2.0352209999999999</v>
      </c>
      <c r="T58" s="187">
        <v>1.924223</v>
      </c>
      <c r="U58" s="187">
        <v>1.819299</v>
      </c>
      <c r="V58" s="187">
        <v>1.7201169999999999</v>
      </c>
      <c r="W58" s="187">
        <v>1.62636</v>
      </c>
      <c r="X58" s="187">
        <v>1.5377320000000001</v>
      </c>
      <c r="Y58" s="187">
        <v>1.4539500000000001</v>
      </c>
      <c r="Z58" s="187">
        <v>1.3747480000000001</v>
      </c>
      <c r="AA58" s="187">
        <v>1.299876</v>
      </c>
      <c r="AB58" s="187">
        <v>1.229095</v>
      </c>
      <c r="AC58" s="187">
        <v>1.162182</v>
      </c>
      <c r="AD58" s="187">
        <v>1.0989249999999999</v>
      </c>
      <c r="AE58" s="187">
        <v>1.0391220000000001</v>
      </c>
      <c r="AF58" s="186">
        <v>-5.5405999999999997E-2</v>
      </c>
      <c r="AG58" s="109"/>
    </row>
    <row r="59" spans="1:33" ht="15" customHeight="1">
      <c r="A59" s="22" t="s">
        <v>2860</v>
      </c>
      <c r="B59" s="188" t="s">
        <v>2834</v>
      </c>
      <c r="C59" s="187">
        <v>0</v>
      </c>
      <c r="D59" s="187">
        <v>0</v>
      </c>
      <c r="E59" s="187">
        <v>0</v>
      </c>
      <c r="F59" s="187">
        <v>0</v>
      </c>
      <c r="G59" s="187">
        <v>0</v>
      </c>
      <c r="H59" s="187">
        <v>0</v>
      </c>
      <c r="I59" s="187">
        <v>0</v>
      </c>
      <c r="J59" s="187">
        <v>0</v>
      </c>
      <c r="K59" s="187">
        <v>0</v>
      </c>
      <c r="L59" s="187">
        <v>0</v>
      </c>
      <c r="M59" s="187">
        <v>0</v>
      </c>
      <c r="N59" s="187">
        <v>0</v>
      </c>
      <c r="O59" s="187">
        <v>0</v>
      </c>
      <c r="P59" s="187">
        <v>0</v>
      </c>
      <c r="Q59" s="187">
        <v>0</v>
      </c>
      <c r="R59" s="187">
        <v>0</v>
      </c>
      <c r="S59" s="187">
        <v>0</v>
      </c>
      <c r="T59" s="187">
        <v>0</v>
      </c>
      <c r="U59" s="187">
        <v>0</v>
      </c>
      <c r="V59" s="187">
        <v>0</v>
      </c>
      <c r="W59" s="187">
        <v>0</v>
      </c>
      <c r="X59" s="187">
        <v>0</v>
      </c>
      <c r="Y59" s="187">
        <v>0</v>
      </c>
      <c r="Z59" s="187">
        <v>0</v>
      </c>
      <c r="AA59" s="187">
        <v>0</v>
      </c>
      <c r="AB59" s="187">
        <v>0</v>
      </c>
      <c r="AC59" s="187">
        <v>0</v>
      </c>
      <c r="AD59" s="187">
        <v>0</v>
      </c>
      <c r="AE59" s="187">
        <v>0</v>
      </c>
      <c r="AF59" s="186" t="s">
        <v>2822</v>
      </c>
      <c r="AG59" s="109"/>
    </row>
    <row r="60" spans="1:33" ht="15" customHeight="1">
      <c r="A60" s="22" t="s">
        <v>2861</v>
      </c>
      <c r="B60" s="188" t="s">
        <v>2836</v>
      </c>
      <c r="C60" s="187">
        <v>2.0339999999999998E-3</v>
      </c>
      <c r="D60" s="187">
        <v>6.2049999999999996E-3</v>
      </c>
      <c r="E60" s="187">
        <v>1.2722000000000001E-2</v>
      </c>
      <c r="F60" s="187">
        <v>2.1700000000000001E-2</v>
      </c>
      <c r="G60" s="187">
        <v>3.3008999999999997E-2</v>
      </c>
      <c r="H60" s="187">
        <v>4.6428999999999998E-2</v>
      </c>
      <c r="I60" s="187">
        <v>6.1843000000000002E-2</v>
      </c>
      <c r="J60" s="187">
        <v>7.9235E-2</v>
      </c>
      <c r="K60" s="187">
        <v>9.8308999999999994E-2</v>
      </c>
      <c r="L60" s="187">
        <v>0.118946</v>
      </c>
      <c r="M60" s="187">
        <v>0.140962</v>
      </c>
      <c r="N60" s="187">
        <v>0.164185</v>
      </c>
      <c r="O60" s="187">
        <v>0.188612</v>
      </c>
      <c r="P60" s="187">
        <v>0.214285</v>
      </c>
      <c r="Q60" s="187">
        <v>0.241124</v>
      </c>
      <c r="R60" s="187">
        <v>0.26907399999999998</v>
      </c>
      <c r="S60" s="187">
        <v>0.298147</v>
      </c>
      <c r="T60" s="187">
        <v>0.328241</v>
      </c>
      <c r="U60" s="187">
        <v>0.359404</v>
      </c>
      <c r="V60" s="187">
        <v>0.39135799999999998</v>
      </c>
      <c r="W60" s="187">
        <v>0.42408899999999999</v>
      </c>
      <c r="X60" s="187">
        <v>0.45756999999999998</v>
      </c>
      <c r="Y60" s="187">
        <v>0.49168200000000001</v>
      </c>
      <c r="Z60" s="187">
        <v>0.52675700000000003</v>
      </c>
      <c r="AA60" s="187">
        <v>0.56241099999999999</v>
      </c>
      <c r="AB60" s="187">
        <v>0.598777</v>
      </c>
      <c r="AC60" s="187">
        <v>0.63556699999999999</v>
      </c>
      <c r="AD60" s="187">
        <v>0.67315000000000003</v>
      </c>
      <c r="AE60" s="187">
        <v>0.71160800000000002</v>
      </c>
      <c r="AF60" s="186">
        <v>0.23269400000000001</v>
      </c>
      <c r="AG60" s="109"/>
    </row>
    <row r="61" spans="1:33" ht="15" customHeight="1">
      <c r="A61" s="22" t="s">
        <v>2862</v>
      </c>
      <c r="B61" s="188" t="s">
        <v>2863</v>
      </c>
      <c r="C61" s="187">
        <v>1403.9254149999999</v>
      </c>
      <c r="D61" s="187">
        <v>1339.2801509999999</v>
      </c>
      <c r="E61" s="187">
        <v>1292.7174070000001</v>
      </c>
      <c r="F61" s="187">
        <v>1250.237183</v>
      </c>
      <c r="G61" s="187">
        <v>1215.381226</v>
      </c>
      <c r="H61" s="187">
        <v>1184.0926509999999</v>
      </c>
      <c r="I61" s="187">
        <v>1157.4570309999999</v>
      </c>
      <c r="J61" s="187">
        <v>1137.7867429999999</v>
      </c>
      <c r="K61" s="187">
        <v>1123.8199460000001</v>
      </c>
      <c r="L61" s="187">
        <v>1116.2508539999999</v>
      </c>
      <c r="M61" s="187">
        <v>1114.6232910000001</v>
      </c>
      <c r="N61" s="187">
        <v>1118.8454589999999</v>
      </c>
      <c r="O61" s="187">
        <v>1129.5892329999999</v>
      </c>
      <c r="P61" s="187">
        <v>1147.3548579999999</v>
      </c>
      <c r="Q61" s="187">
        <v>1171.02124</v>
      </c>
      <c r="R61" s="187">
        <v>1199.61853</v>
      </c>
      <c r="S61" s="187">
        <v>1232.7967530000001</v>
      </c>
      <c r="T61" s="187">
        <v>1269.1655270000001</v>
      </c>
      <c r="U61" s="187">
        <v>1308.4490969999999</v>
      </c>
      <c r="V61" s="187">
        <v>1348.881836</v>
      </c>
      <c r="W61" s="187">
        <v>1390.580811</v>
      </c>
      <c r="X61" s="187">
        <v>1433.535034</v>
      </c>
      <c r="Y61" s="187">
        <v>1477.3614500000001</v>
      </c>
      <c r="Z61" s="187">
        <v>1523.897217</v>
      </c>
      <c r="AA61" s="187">
        <v>1570.9343260000001</v>
      </c>
      <c r="AB61" s="187">
        <v>1619.0146480000001</v>
      </c>
      <c r="AC61" s="187">
        <v>1666.595703</v>
      </c>
      <c r="AD61" s="187">
        <v>1715.9692379999999</v>
      </c>
      <c r="AE61" s="187">
        <v>1767.3173830000001</v>
      </c>
      <c r="AF61" s="186">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88" t="s">
        <v>2865</v>
      </c>
      <c r="C63" s="187">
        <v>9103.5634769999997</v>
      </c>
      <c r="D63" s="187">
        <v>9049.1894530000009</v>
      </c>
      <c r="E63" s="187">
        <v>9102.0302730000003</v>
      </c>
      <c r="F63" s="187">
        <v>9189.4833980000003</v>
      </c>
      <c r="G63" s="187">
        <v>9278.2109380000002</v>
      </c>
      <c r="H63" s="187">
        <v>9347.515625</v>
      </c>
      <c r="I63" s="187">
        <v>9402.4619139999995</v>
      </c>
      <c r="J63" s="187">
        <v>9456.7958980000003</v>
      </c>
      <c r="K63" s="187">
        <v>9498.7880860000005</v>
      </c>
      <c r="L63" s="187">
        <v>9532.4726559999999</v>
      </c>
      <c r="M63" s="187">
        <v>9557.3642579999996</v>
      </c>
      <c r="N63" s="187">
        <v>9575.2666019999997</v>
      </c>
      <c r="O63" s="187">
        <v>9594.7626949999994</v>
      </c>
      <c r="P63" s="187">
        <v>9623.9726559999999</v>
      </c>
      <c r="Q63" s="187">
        <v>9661.0117190000001</v>
      </c>
      <c r="R63" s="187">
        <v>9704.4042969999991</v>
      </c>
      <c r="S63" s="187">
        <v>9755.2119139999995</v>
      </c>
      <c r="T63" s="187">
        <v>9810.3886719999991</v>
      </c>
      <c r="U63" s="187">
        <v>9872.4140619999998</v>
      </c>
      <c r="V63" s="187">
        <v>9932.7216800000006</v>
      </c>
      <c r="W63" s="187">
        <v>9993.1640619999998</v>
      </c>
      <c r="X63" s="187">
        <v>10054.582031</v>
      </c>
      <c r="Y63" s="187">
        <v>10115.234375</v>
      </c>
      <c r="Z63" s="187">
        <v>10185.045898</v>
      </c>
      <c r="AA63" s="187">
        <v>10253.295898</v>
      </c>
      <c r="AB63" s="187">
        <v>10323.652344</v>
      </c>
      <c r="AC63" s="187">
        <v>10388.939453000001</v>
      </c>
      <c r="AD63" s="187">
        <v>10459.662109000001</v>
      </c>
      <c r="AE63" s="187">
        <v>10536.678711</v>
      </c>
      <c r="AF63" s="186">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5" t="s">
        <v>2542</v>
      </c>
      <c r="C65" s="184">
        <v>14741.170898</v>
      </c>
      <c r="D65" s="184">
        <v>14276.033203000001</v>
      </c>
      <c r="E65" s="184">
        <v>14006.5625</v>
      </c>
      <c r="F65" s="184">
        <v>13803.979492</v>
      </c>
      <c r="G65" s="184">
        <v>13625.132812</v>
      </c>
      <c r="H65" s="184">
        <v>13457.716796999999</v>
      </c>
      <c r="I65" s="184">
        <v>13304.828125</v>
      </c>
      <c r="J65" s="184">
        <v>13180.441406</v>
      </c>
      <c r="K65" s="184">
        <v>13068.610352</v>
      </c>
      <c r="L65" s="184">
        <v>12969.526367</v>
      </c>
      <c r="M65" s="184">
        <v>12882.349609000001</v>
      </c>
      <c r="N65" s="184">
        <v>12803.548828000001</v>
      </c>
      <c r="O65" s="184">
        <v>12743.689453000001</v>
      </c>
      <c r="P65" s="184">
        <v>12711.219727</v>
      </c>
      <c r="Q65" s="184">
        <v>12705.164062</v>
      </c>
      <c r="R65" s="184">
        <v>12715.314453000001</v>
      </c>
      <c r="S65" s="184">
        <v>12740.125</v>
      </c>
      <c r="T65" s="184">
        <v>12774.943359000001</v>
      </c>
      <c r="U65" s="184">
        <v>12820.956055000001</v>
      </c>
      <c r="V65" s="184">
        <v>12864.253906</v>
      </c>
      <c r="W65" s="184">
        <v>12907.40625</v>
      </c>
      <c r="X65" s="184">
        <v>12948.941406</v>
      </c>
      <c r="Y65" s="184">
        <v>12991.878906</v>
      </c>
      <c r="Z65" s="184">
        <v>13049.931640999999</v>
      </c>
      <c r="AA65" s="184">
        <v>13116.971680000001</v>
      </c>
      <c r="AB65" s="184">
        <v>13183.955078000001</v>
      </c>
      <c r="AC65" s="184">
        <v>13244.930664</v>
      </c>
      <c r="AD65" s="184">
        <v>13311.998046999999</v>
      </c>
      <c r="AE65" s="184">
        <v>13388.823242</v>
      </c>
      <c r="AF65" s="183">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5"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88" t="s">
        <v>2869</v>
      </c>
      <c r="C68" s="187">
        <v>8031.3188479999999</v>
      </c>
      <c r="D68" s="187">
        <v>7940.3720700000003</v>
      </c>
      <c r="E68" s="187">
        <v>7903.7353519999997</v>
      </c>
      <c r="F68" s="187">
        <v>7909.8017579999996</v>
      </c>
      <c r="G68" s="187">
        <v>7940.830078</v>
      </c>
      <c r="H68" s="187">
        <v>7987.8505859999996</v>
      </c>
      <c r="I68" s="187">
        <v>8042.6831050000001</v>
      </c>
      <c r="J68" s="187">
        <v>8101.8808589999999</v>
      </c>
      <c r="K68" s="187">
        <v>8168.1220700000003</v>
      </c>
      <c r="L68" s="187">
        <v>8235.2177730000003</v>
      </c>
      <c r="M68" s="187">
        <v>8306.8525389999995</v>
      </c>
      <c r="N68" s="187">
        <v>8373.7109380000002</v>
      </c>
      <c r="O68" s="187">
        <v>8435.4941409999992</v>
      </c>
      <c r="P68" s="187">
        <v>8494.0546880000002</v>
      </c>
      <c r="Q68" s="187">
        <v>8552.7587889999995</v>
      </c>
      <c r="R68" s="187">
        <v>8606.1826170000004</v>
      </c>
      <c r="S68" s="187">
        <v>8658.1015619999998</v>
      </c>
      <c r="T68" s="187">
        <v>8711.0576170000004</v>
      </c>
      <c r="U68" s="187">
        <v>8762.5673829999996</v>
      </c>
      <c r="V68" s="187">
        <v>8814.5947269999997</v>
      </c>
      <c r="W68" s="187">
        <v>8864.6865230000003</v>
      </c>
      <c r="X68" s="187">
        <v>8916.5878909999992</v>
      </c>
      <c r="Y68" s="187">
        <v>8972.7021480000003</v>
      </c>
      <c r="Z68" s="187">
        <v>9027.6074219999991</v>
      </c>
      <c r="AA68" s="187">
        <v>9080.1376949999994</v>
      </c>
      <c r="AB68" s="187">
        <v>9132.8710940000001</v>
      </c>
      <c r="AC68" s="187">
        <v>9182.9980469999991</v>
      </c>
      <c r="AD68" s="187">
        <v>9228.2011719999991</v>
      </c>
      <c r="AE68" s="187">
        <v>9269.6210940000001</v>
      </c>
      <c r="AF68" s="186">
        <v>5.1339999999999997E-3</v>
      </c>
      <c r="AG68" s="109"/>
    </row>
    <row r="69" spans="1:34" ht="15" customHeight="1">
      <c r="A69" s="22" t="s">
        <v>2870</v>
      </c>
      <c r="B69" s="188" t="s">
        <v>2871</v>
      </c>
      <c r="C69" s="187">
        <v>5201.8085940000001</v>
      </c>
      <c r="D69" s="187">
        <v>5250.8969729999999</v>
      </c>
      <c r="E69" s="187">
        <v>5302.2626950000003</v>
      </c>
      <c r="F69" s="187">
        <v>5353.2270509999998</v>
      </c>
      <c r="G69" s="187">
        <v>5399.2612300000001</v>
      </c>
      <c r="H69" s="187">
        <v>5437.2954099999997</v>
      </c>
      <c r="I69" s="187">
        <v>5468.6098629999997</v>
      </c>
      <c r="J69" s="187">
        <v>5492.0893550000001</v>
      </c>
      <c r="K69" s="187">
        <v>5507.6777339999999</v>
      </c>
      <c r="L69" s="187">
        <v>5512.2534180000002</v>
      </c>
      <c r="M69" s="187">
        <v>5521.1801759999998</v>
      </c>
      <c r="N69" s="187">
        <v>5519.0473629999997</v>
      </c>
      <c r="O69" s="187">
        <v>5513.2485349999997</v>
      </c>
      <c r="P69" s="187">
        <v>5500.6274409999996</v>
      </c>
      <c r="Q69" s="187">
        <v>5486.0024409999996</v>
      </c>
      <c r="R69" s="187">
        <v>5469.0234380000002</v>
      </c>
      <c r="S69" s="187">
        <v>5449.0185549999997</v>
      </c>
      <c r="T69" s="187">
        <v>5431.8198240000002</v>
      </c>
      <c r="U69" s="187">
        <v>5414.2065430000002</v>
      </c>
      <c r="V69" s="187">
        <v>5406.3969729999999</v>
      </c>
      <c r="W69" s="187">
        <v>5405.3071289999998</v>
      </c>
      <c r="X69" s="187">
        <v>5420.1103519999997</v>
      </c>
      <c r="Y69" s="187">
        <v>5445.6806640000004</v>
      </c>
      <c r="Z69" s="187">
        <v>5472.6030270000001</v>
      </c>
      <c r="AA69" s="187">
        <v>5500.2749020000001</v>
      </c>
      <c r="AB69" s="187">
        <v>5530.6381840000004</v>
      </c>
      <c r="AC69" s="187">
        <v>5561.6923829999996</v>
      </c>
      <c r="AD69" s="187">
        <v>5585.7548829999996</v>
      </c>
      <c r="AE69" s="187">
        <v>5608.0507809999999</v>
      </c>
      <c r="AF69" s="186">
        <v>2.689E-3</v>
      </c>
      <c r="AG69" s="109"/>
    </row>
    <row r="70" spans="1:34" ht="12" customHeight="1">
      <c r="A70" s="22" t="s">
        <v>2872</v>
      </c>
      <c r="B70" s="188" t="s">
        <v>2873</v>
      </c>
      <c r="C70" s="187">
        <v>2.7199999999999998E-2</v>
      </c>
      <c r="D70" s="187">
        <v>0.446405</v>
      </c>
      <c r="E70" s="187">
        <v>0.88520500000000002</v>
      </c>
      <c r="F70" s="187">
        <v>1.334503</v>
      </c>
      <c r="G70" s="187">
        <v>1.8046040000000001</v>
      </c>
      <c r="H70" s="187">
        <v>2.2977280000000002</v>
      </c>
      <c r="I70" s="187">
        <v>2.8189009999999999</v>
      </c>
      <c r="J70" s="187">
        <v>3.3765900000000002</v>
      </c>
      <c r="K70" s="187">
        <v>3.9795349999999998</v>
      </c>
      <c r="L70" s="187">
        <v>4.6397399999999998</v>
      </c>
      <c r="M70" s="187">
        <v>5.3691800000000001</v>
      </c>
      <c r="N70" s="187">
        <v>6.1793230000000001</v>
      </c>
      <c r="O70" s="187">
        <v>7.0851259999999998</v>
      </c>
      <c r="P70" s="187">
        <v>8.1084790000000009</v>
      </c>
      <c r="Q70" s="187">
        <v>9.2763559999999998</v>
      </c>
      <c r="R70" s="187">
        <v>10.613517999999999</v>
      </c>
      <c r="S70" s="187">
        <v>12.144465</v>
      </c>
      <c r="T70" s="187">
        <v>13.896808999999999</v>
      </c>
      <c r="U70" s="187">
        <v>15.894682</v>
      </c>
      <c r="V70" s="187">
        <v>18.155231000000001</v>
      </c>
      <c r="W70" s="187">
        <v>20.693428000000001</v>
      </c>
      <c r="X70" s="187">
        <v>23.531113000000001</v>
      </c>
      <c r="Y70" s="187">
        <v>26.681090999999999</v>
      </c>
      <c r="Z70" s="187">
        <v>30.170033</v>
      </c>
      <c r="AA70" s="187">
        <v>33.996665999999998</v>
      </c>
      <c r="AB70" s="187">
        <v>38.143760999999998</v>
      </c>
      <c r="AC70" s="187">
        <v>42.573020999999997</v>
      </c>
      <c r="AD70" s="187">
        <v>47.273494999999997</v>
      </c>
      <c r="AE70" s="187">
        <v>52.222855000000003</v>
      </c>
      <c r="AF70" s="186">
        <v>0.30996800000000002</v>
      </c>
      <c r="AG70" s="109"/>
    </row>
    <row r="71" spans="1:34" ht="15" customHeight="1">
      <c r="A71" s="22" t="s">
        <v>2874</v>
      </c>
      <c r="B71" s="188" t="s">
        <v>2875</v>
      </c>
      <c r="C71" s="187">
        <v>12.657215000000001</v>
      </c>
      <c r="D71" s="187">
        <v>12.253945999999999</v>
      </c>
      <c r="E71" s="187">
        <v>11.837052999999999</v>
      </c>
      <c r="F71" s="187">
        <v>11.405747</v>
      </c>
      <c r="G71" s="187">
        <v>10.958615999999999</v>
      </c>
      <c r="H71" s="187">
        <v>10.497102999999999</v>
      </c>
      <c r="I71" s="187">
        <v>10.004996999999999</v>
      </c>
      <c r="J71" s="187">
        <v>9.5020070000000008</v>
      </c>
      <c r="K71" s="187">
        <v>8.9698100000000007</v>
      </c>
      <c r="L71" s="187">
        <v>8.4179040000000001</v>
      </c>
      <c r="M71" s="187">
        <v>7.8272069999999996</v>
      </c>
      <c r="N71" s="187">
        <v>7.1769290000000003</v>
      </c>
      <c r="O71" s="187">
        <v>6.5703300000000002</v>
      </c>
      <c r="P71" s="187">
        <v>6.0011219999999996</v>
      </c>
      <c r="Q71" s="187">
        <v>5.4681610000000003</v>
      </c>
      <c r="R71" s="187">
        <v>4.9728019999999997</v>
      </c>
      <c r="S71" s="187">
        <v>4.5123030000000002</v>
      </c>
      <c r="T71" s="187">
        <v>4.0931480000000002</v>
      </c>
      <c r="U71" s="187">
        <v>3.7105700000000001</v>
      </c>
      <c r="V71" s="187">
        <v>3.3614989999999998</v>
      </c>
      <c r="W71" s="187">
        <v>3.0438139999999998</v>
      </c>
      <c r="X71" s="187">
        <v>2.7556120000000002</v>
      </c>
      <c r="Y71" s="187">
        <v>2.4947569999999999</v>
      </c>
      <c r="Z71" s="187">
        <v>2.2507510000000002</v>
      </c>
      <c r="AA71" s="187">
        <v>1.9678009999999999</v>
      </c>
      <c r="AB71" s="187">
        <v>1.629623</v>
      </c>
      <c r="AC71" s="187">
        <v>1.333248</v>
      </c>
      <c r="AD71" s="187">
        <v>1.052214</v>
      </c>
      <c r="AE71" s="187">
        <v>0.83661700000000006</v>
      </c>
      <c r="AF71" s="186">
        <v>-9.2464000000000005E-2</v>
      </c>
      <c r="AG71" s="109"/>
    </row>
    <row r="72" spans="1:34" ht="15" customHeight="1">
      <c r="A72" s="22" t="s">
        <v>2876</v>
      </c>
      <c r="B72" s="188" t="s">
        <v>2877</v>
      </c>
      <c r="C72" s="187">
        <v>1568.900635</v>
      </c>
      <c r="D72" s="187">
        <v>1592.0656739999999</v>
      </c>
      <c r="E72" s="187">
        <v>1617.6141359999999</v>
      </c>
      <c r="F72" s="187">
        <v>1642.889404</v>
      </c>
      <c r="G72" s="187">
        <v>1666.8477780000001</v>
      </c>
      <c r="H72" s="187">
        <v>1689.6022949999999</v>
      </c>
      <c r="I72" s="187">
        <v>1709.506836</v>
      </c>
      <c r="J72" s="187">
        <v>1727.1770019999999</v>
      </c>
      <c r="K72" s="187">
        <v>1742.9711910000001</v>
      </c>
      <c r="L72" s="187">
        <v>1757.8314210000001</v>
      </c>
      <c r="M72" s="187">
        <v>1771.9936520000001</v>
      </c>
      <c r="N72" s="187">
        <v>1785.9129640000001</v>
      </c>
      <c r="O72" s="187">
        <v>1799.8901370000001</v>
      </c>
      <c r="P72" s="187">
        <v>1814.896606</v>
      </c>
      <c r="Q72" s="187">
        <v>1830.9842530000001</v>
      </c>
      <c r="R72" s="187">
        <v>1848.5692140000001</v>
      </c>
      <c r="S72" s="187">
        <v>1867.8732910000001</v>
      </c>
      <c r="T72" s="187">
        <v>1889.3264160000001</v>
      </c>
      <c r="U72" s="187">
        <v>1913.0802000000001</v>
      </c>
      <c r="V72" s="187">
        <v>1938.9139399999999</v>
      </c>
      <c r="W72" s="187">
        <v>1966.8549800000001</v>
      </c>
      <c r="X72" s="187">
        <v>1997.009155</v>
      </c>
      <c r="Y72" s="187">
        <v>2025.797241</v>
      </c>
      <c r="Z72" s="187">
        <v>2053.891846</v>
      </c>
      <c r="AA72" s="187">
        <v>2081.9648440000001</v>
      </c>
      <c r="AB72" s="187">
        <v>2106.8190920000002</v>
      </c>
      <c r="AC72" s="187">
        <v>2130.8447270000001</v>
      </c>
      <c r="AD72" s="187">
        <v>2151.36499</v>
      </c>
      <c r="AE72" s="187">
        <v>2171.7822270000001</v>
      </c>
      <c r="AF72" s="186">
        <v>1.1681E-2</v>
      </c>
      <c r="AG72" s="109"/>
    </row>
    <row r="73" spans="1:34" ht="15" customHeight="1">
      <c r="A73" s="22" t="s">
        <v>2878</v>
      </c>
      <c r="B73" s="188" t="s">
        <v>2879</v>
      </c>
      <c r="C73" s="187">
        <v>0</v>
      </c>
      <c r="D73" s="187">
        <v>0</v>
      </c>
      <c r="E73" s="187">
        <v>0</v>
      </c>
      <c r="F73" s="187">
        <v>0</v>
      </c>
      <c r="G73" s="187">
        <v>0</v>
      </c>
      <c r="H73" s="187">
        <v>0</v>
      </c>
      <c r="I73" s="187">
        <v>0</v>
      </c>
      <c r="J73" s="187">
        <v>0</v>
      </c>
      <c r="K73" s="187">
        <v>0</v>
      </c>
      <c r="L73" s="187">
        <v>0</v>
      </c>
      <c r="M73" s="187">
        <v>0</v>
      </c>
      <c r="N73" s="187">
        <v>0</v>
      </c>
      <c r="O73" s="187">
        <v>0</v>
      </c>
      <c r="P73" s="187">
        <v>0</v>
      </c>
      <c r="Q73" s="187">
        <v>0</v>
      </c>
      <c r="R73" s="187">
        <v>0</v>
      </c>
      <c r="S73" s="187">
        <v>0</v>
      </c>
      <c r="T73" s="187">
        <v>0</v>
      </c>
      <c r="U73" s="187">
        <v>0</v>
      </c>
      <c r="V73" s="187">
        <v>0</v>
      </c>
      <c r="W73" s="187">
        <v>0</v>
      </c>
      <c r="X73" s="187">
        <v>0</v>
      </c>
      <c r="Y73" s="187">
        <v>0</v>
      </c>
      <c r="Z73" s="187">
        <v>0</v>
      </c>
      <c r="AA73" s="187">
        <v>0</v>
      </c>
      <c r="AB73" s="187">
        <v>0</v>
      </c>
      <c r="AC73" s="187">
        <v>0</v>
      </c>
      <c r="AD73" s="187">
        <v>0</v>
      </c>
      <c r="AE73" s="187">
        <v>0</v>
      </c>
      <c r="AF73" s="186" t="s">
        <v>2822</v>
      </c>
      <c r="AG73" s="109"/>
    </row>
    <row r="74" spans="1:34" ht="15" customHeight="1">
      <c r="A74" s="22" t="s">
        <v>2880</v>
      </c>
      <c r="B74" s="188" t="s">
        <v>2881</v>
      </c>
      <c r="C74" s="187">
        <v>0</v>
      </c>
      <c r="D74" s="187">
        <v>0.787767</v>
      </c>
      <c r="E74" s="187">
        <v>1.5879289999999999</v>
      </c>
      <c r="F74" s="187">
        <v>2.3966599999999998</v>
      </c>
      <c r="G74" s="187">
        <v>3.208523</v>
      </c>
      <c r="H74" s="187">
        <v>4.0274260000000002</v>
      </c>
      <c r="I74" s="187">
        <v>4.8601450000000002</v>
      </c>
      <c r="J74" s="187">
        <v>5.7169280000000002</v>
      </c>
      <c r="K74" s="187">
        <v>6.6017650000000003</v>
      </c>
      <c r="L74" s="187">
        <v>7.5191460000000001</v>
      </c>
      <c r="M74" s="187">
        <v>8.4768489999999996</v>
      </c>
      <c r="N74" s="187">
        <v>9.4802370000000007</v>
      </c>
      <c r="O74" s="187">
        <v>10.536694000000001</v>
      </c>
      <c r="P74" s="187">
        <v>11.657214</v>
      </c>
      <c r="Q74" s="187">
        <v>12.856301999999999</v>
      </c>
      <c r="R74" s="187">
        <v>14.143478</v>
      </c>
      <c r="S74" s="187">
        <v>15.531952</v>
      </c>
      <c r="T74" s="187">
        <v>17.031109000000001</v>
      </c>
      <c r="U74" s="187">
        <v>18.651724000000002</v>
      </c>
      <c r="V74" s="187">
        <v>20.389593000000001</v>
      </c>
      <c r="W74" s="187">
        <v>22.245595999999999</v>
      </c>
      <c r="X74" s="187">
        <v>24.213246999999999</v>
      </c>
      <c r="Y74" s="187">
        <v>26.284991999999999</v>
      </c>
      <c r="Z74" s="187">
        <v>28.463531</v>
      </c>
      <c r="AA74" s="187">
        <v>30.733688000000001</v>
      </c>
      <c r="AB74" s="187">
        <v>33.074711000000001</v>
      </c>
      <c r="AC74" s="187">
        <v>35.461925999999998</v>
      </c>
      <c r="AD74" s="187">
        <v>37.891818999999998</v>
      </c>
      <c r="AE74" s="187">
        <v>40.35284</v>
      </c>
      <c r="AF74" s="186" t="s">
        <v>2822</v>
      </c>
      <c r="AG74" s="109"/>
    </row>
    <row r="75" spans="1:34" ht="15" customHeight="1">
      <c r="A75" s="22" t="s">
        <v>2882</v>
      </c>
      <c r="B75" s="188" t="s">
        <v>2883</v>
      </c>
      <c r="C75" s="187">
        <v>0</v>
      </c>
      <c r="D75" s="187">
        <v>0.855433</v>
      </c>
      <c r="E75" s="187">
        <v>1.733762</v>
      </c>
      <c r="F75" s="187">
        <v>2.6065299999999998</v>
      </c>
      <c r="G75" s="187">
        <v>3.4725510000000002</v>
      </c>
      <c r="H75" s="187">
        <v>4.3335290000000004</v>
      </c>
      <c r="I75" s="187">
        <v>5.1927940000000001</v>
      </c>
      <c r="J75" s="187">
        <v>6.0617429999999999</v>
      </c>
      <c r="K75" s="187">
        <v>6.9501559999999998</v>
      </c>
      <c r="L75" s="187">
        <v>7.8712400000000002</v>
      </c>
      <c r="M75" s="187">
        <v>8.836157</v>
      </c>
      <c r="N75" s="187">
        <v>9.8554539999999999</v>
      </c>
      <c r="O75" s="187">
        <v>10.940022000000001</v>
      </c>
      <c r="P75" s="187">
        <v>12.10994</v>
      </c>
      <c r="Q75" s="187">
        <v>13.379708000000001</v>
      </c>
      <c r="R75" s="187">
        <v>14.764685</v>
      </c>
      <c r="S75" s="187">
        <v>16.280159000000001</v>
      </c>
      <c r="T75" s="187">
        <v>17.941573999999999</v>
      </c>
      <c r="U75" s="187">
        <v>19.761744</v>
      </c>
      <c r="V75" s="187">
        <v>21.739498000000001</v>
      </c>
      <c r="W75" s="187">
        <v>23.876650000000001</v>
      </c>
      <c r="X75" s="187">
        <v>26.169352</v>
      </c>
      <c r="Y75" s="187">
        <v>28.600905999999998</v>
      </c>
      <c r="Z75" s="187">
        <v>31.175287000000001</v>
      </c>
      <c r="AA75" s="187">
        <v>33.863022000000001</v>
      </c>
      <c r="AB75" s="187">
        <v>36.644165000000001</v>
      </c>
      <c r="AC75" s="187">
        <v>39.482059</v>
      </c>
      <c r="AD75" s="187">
        <v>42.376590999999998</v>
      </c>
      <c r="AE75" s="187">
        <v>45.306109999999997</v>
      </c>
      <c r="AF75" s="186" t="s">
        <v>2822</v>
      </c>
      <c r="AG75" s="109"/>
    </row>
    <row r="76" spans="1:34" ht="15" customHeight="1">
      <c r="A76" s="22" t="s">
        <v>2884</v>
      </c>
      <c r="B76" s="188" t="s">
        <v>2885</v>
      </c>
      <c r="C76" s="187">
        <v>0</v>
      </c>
      <c r="D76" s="187">
        <v>0</v>
      </c>
      <c r="E76" s="187">
        <v>0</v>
      </c>
      <c r="F76" s="187">
        <v>0</v>
      </c>
      <c r="G76" s="187">
        <v>0</v>
      </c>
      <c r="H76" s="187">
        <v>0</v>
      </c>
      <c r="I76" s="187">
        <v>0</v>
      </c>
      <c r="J76" s="187">
        <v>0</v>
      </c>
      <c r="K76" s="187">
        <v>0</v>
      </c>
      <c r="L76" s="187">
        <v>0</v>
      </c>
      <c r="M76" s="187">
        <v>0</v>
      </c>
      <c r="N76" s="187">
        <v>0</v>
      </c>
      <c r="O76" s="187">
        <v>0</v>
      </c>
      <c r="P76" s="187">
        <v>0</v>
      </c>
      <c r="Q76" s="187">
        <v>0</v>
      </c>
      <c r="R76" s="187">
        <v>0</v>
      </c>
      <c r="S76" s="187">
        <v>0</v>
      </c>
      <c r="T76" s="187">
        <v>0</v>
      </c>
      <c r="U76" s="187">
        <v>0</v>
      </c>
      <c r="V76" s="187">
        <v>0</v>
      </c>
      <c r="W76" s="187">
        <v>0</v>
      </c>
      <c r="X76" s="187">
        <v>0</v>
      </c>
      <c r="Y76" s="187">
        <v>0</v>
      </c>
      <c r="Z76" s="187">
        <v>0</v>
      </c>
      <c r="AA76" s="187">
        <v>0</v>
      </c>
      <c r="AB76" s="187">
        <v>0</v>
      </c>
      <c r="AC76" s="187">
        <v>0</v>
      </c>
      <c r="AD76" s="187">
        <v>0</v>
      </c>
      <c r="AE76" s="187">
        <v>0</v>
      </c>
      <c r="AF76" s="186" t="s">
        <v>2822</v>
      </c>
      <c r="AG76" s="109"/>
    </row>
    <row r="77" spans="1:34" ht="15" customHeight="1">
      <c r="A77" s="22" t="s">
        <v>2886</v>
      </c>
      <c r="B77" s="185" t="s">
        <v>2887</v>
      </c>
      <c r="C77" s="184">
        <v>14814.711914</v>
      </c>
      <c r="D77" s="184">
        <v>14797.678711</v>
      </c>
      <c r="E77" s="184">
        <v>14839.655273</v>
      </c>
      <c r="F77" s="184">
        <v>14923.662109000001</v>
      </c>
      <c r="G77" s="184">
        <v>15026.384765999999</v>
      </c>
      <c r="H77" s="184">
        <v>15135.905273</v>
      </c>
      <c r="I77" s="184">
        <v>15243.676758</v>
      </c>
      <c r="J77" s="184">
        <v>15345.804688</v>
      </c>
      <c r="K77" s="184">
        <v>15445.272461</v>
      </c>
      <c r="L77" s="184">
        <v>15533.75</v>
      </c>
      <c r="M77" s="184">
        <v>15630.535156</v>
      </c>
      <c r="N77" s="184">
        <v>15711.363281</v>
      </c>
      <c r="O77" s="184">
        <v>15783.764648</v>
      </c>
      <c r="P77" s="184">
        <v>15847.455078000001</v>
      </c>
      <c r="Q77" s="184">
        <v>15910.726562</v>
      </c>
      <c r="R77" s="184">
        <v>15968.269531</v>
      </c>
      <c r="S77" s="184">
        <v>16023.462890999999</v>
      </c>
      <c r="T77" s="184">
        <v>16085.165039</v>
      </c>
      <c r="U77" s="184">
        <v>16147.872069999999</v>
      </c>
      <c r="V77" s="184">
        <v>16223.551758</v>
      </c>
      <c r="W77" s="184">
        <v>16306.708008</v>
      </c>
      <c r="X77" s="184">
        <v>16410.376952999999</v>
      </c>
      <c r="Y77" s="184">
        <v>16528.242188</v>
      </c>
      <c r="Z77" s="184">
        <v>16646.162109000001</v>
      </c>
      <c r="AA77" s="184">
        <v>16762.939452999999</v>
      </c>
      <c r="AB77" s="184">
        <v>16879.820312</v>
      </c>
      <c r="AC77" s="184">
        <v>16994.386718999998</v>
      </c>
      <c r="AD77" s="184">
        <v>17093.916015999999</v>
      </c>
      <c r="AE77" s="184">
        <v>17188.173827999999</v>
      </c>
      <c r="AF77" s="183">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11" t="s">
        <v>2888</v>
      </c>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6"/>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6"/>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6"/>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6"/>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6"/>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6"/>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6"/>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6"/>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6"/>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6"/>
      <c r="C1096" s="206"/>
      <c r="D1096" s="206"/>
      <c r="E1096" s="206"/>
      <c r="F1096" s="206"/>
      <c r="G1096" s="206"/>
      <c r="H1096" s="206"/>
      <c r="I1096" s="206"/>
      <c r="J1096" s="206"/>
      <c r="K1096" s="206"/>
      <c r="L1096" s="206"/>
      <c r="M1096" s="206"/>
      <c r="N1096" s="206"/>
      <c r="O1096" s="206"/>
      <c r="P1096" s="206"/>
      <c r="Q1096" s="206"/>
      <c r="R1096" s="206"/>
      <c r="S1096" s="206"/>
      <c r="T1096" s="206"/>
      <c r="U1096" s="206"/>
      <c r="V1096" s="206"/>
      <c r="W1096" s="206"/>
      <c r="X1096" s="206"/>
      <c r="Y1096" s="206"/>
      <c r="Z1096" s="206"/>
      <c r="AA1096" s="206"/>
      <c r="AB1096" s="206"/>
      <c r="AC1096" s="206"/>
      <c r="AD1096" s="206"/>
      <c r="AE1096" s="206"/>
      <c r="AF1096" s="206"/>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6"/>
      <c r="C1194" s="206"/>
      <c r="D1194" s="206"/>
      <c r="E1194" s="206"/>
      <c r="F1194" s="206"/>
      <c r="G1194" s="206"/>
      <c r="H1194" s="206"/>
      <c r="I1194" s="206"/>
      <c r="J1194" s="206"/>
      <c r="K1194" s="206"/>
      <c r="L1194" s="206"/>
      <c r="M1194" s="206"/>
      <c r="N1194" s="206"/>
      <c r="O1194" s="206"/>
      <c r="P1194" s="206"/>
      <c r="Q1194" s="206"/>
      <c r="R1194" s="206"/>
      <c r="S1194" s="206"/>
      <c r="T1194" s="206"/>
      <c r="U1194" s="206"/>
      <c r="V1194" s="206"/>
      <c r="W1194" s="206"/>
      <c r="X1194" s="206"/>
      <c r="Y1194" s="206"/>
      <c r="Z1194" s="206"/>
      <c r="AA1194" s="206"/>
      <c r="AB1194" s="206"/>
      <c r="AC1194" s="206"/>
      <c r="AD1194" s="206"/>
      <c r="AE1194" s="206"/>
      <c r="AF1194" s="206"/>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6"/>
      <c r="C1294" s="206"/>
      <c r="D1294" s="206"/>
      <c r="E1294" s="206"/>
      <c r="F1294" s="206"/>
      <c r="G1294" s="206"/>
      <c r="H1294" s="206"/>
      <c r="I1294" s="206"/>
      <c r="J1294" s="206"/>
      <c r="K1294" s="206"/>
      <c r="L1294" s="206"/>
      <c r="M1294" s="206"/>
      <c r="N1294" s="206"/>
      <c r="O1294" s="206"/>
      <c r="P1294" s="206"/>
      <c r="Q1294" s="206"/>
      <c r="R1294" s="206"/>
      <c r="S1294" s="206"/>
      <c r="T1294" s="206"/>
      <c r="U1294" s="206"/>
      <c r="V1294" s="206"/>
      <c r="W1294" s="206"/>
      <c r="X1294" s="206"/>
      <c r="Y1294" s="206"/>
      <c r="Z1294" s="206"/>
      <c r="AA1294" s="206"/>
      <c r="AB1294" s="206"/>
      <c r="AC1294" s="206"/>
      <c r="AD1294" s="206"/>
      <c r="AE1294" s="206"/>
      <c r="AF1294" s="206"/>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6"/>
      <c r="C1590" s="206"/>
      <c r="D1590" s="206"/>
      <c r="E1590" s="206"/>
      <c r="F1590" s="206"/>
      <c r="G1590" s="206"/>
      <c r="H1590" s="206"/>
      <c r="I1590" s="206"/>
      <c r="J1590" s="206"/>
      <c r="K1590" s="206"/>
      <c r="L1590" s="206"/>
      <c r="M1590" s="206"/>
      <c r="N1590" s="206"/>
      <c r="O1590" s="206"/>
      <c r="P1590" s="206"/>
      <c r="Q1590" s="206"/>
      <c r="R1590" s="206"/>
      <c r="S1590" s="206"/>
      <c r="T1590" s="206"/>
      <c r="U1590" s="206"/>
      <c r="V1590" s="206"/>
      <c r="W1590" s="206"/>
      <c r="X1590" s="206"/>
      <c r="Y1590" s="206"/>
      <c r="Z1590" s="206"/>
      <c r="AA1590" s="206"/>
      <c r="AB1590" s="206"/>
      <c r="AC1590" s="206"/>
      <c r="AD1590" s="206"/>
      <c r="AE1590" s="206"/>
      <c r="AF1590" s="206"/>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6"/>
      <c r="C1813" s="206"/>
      <c r="D1813" s="206"/>
      <c r="E1813" s="206"/>
      <c r="F1813" s="206"/>
      <c r="G1813" s="206"/>
      <c r="H1813" s="206"/>
      <c r="I1813" s="206"/>
      <c r="J1813" s="206"/>
      <c r="K1813" s="206"/>
      <c r="L1813" s="206"/>
      <c r="M1813" s="206"/>
      <c r="N1813" s="206"/>
      <c r="O1813" s="206"/>
      <c r="P1813" s="206"/>
      <c r="Q1813" s="206"/>
      <c r="R1813" s="206"/>
      <c r="S1813" s="206"/>
      <c r="T1813" s="206"/>
      <c r="U1813" s="206"/>
      <c r="V1813" s="206"/>
      <c r="W1813" s="206"/>
      <c r="X1813" s="206"/>
      <c r="Y1813" s="206"/>
      <c r="Z1813" s="206"/>
      <c r="AA1813" s="206"/>
      <c r="AB1813" s="206"/>
      <c r="AC1813" s="206"/>
      <c r="AD1813" s="206"/>
      <c r="AE1813" s="206"/>
      <c r="AF1813" s="206"/>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6"/>
      <c r="C2090" s="206"/>
      <c r="D2090" s="206"/>
      <c r="E2090" s="206"/>
      <c r="F2090" s="206"/>
      <c r="G2090" s="206"/>
      <c r="H2090" s="206"/>
      <c r="I2090" s="206"/>
      <c r="J2090" s="206"/>
      <c r="K2090" s="206"/>
      <c r="L2090" s="206"/>
      <c r="M2090" s="206"/>
      <c r="N2090" s="206"/>
      <c r="O2090" s="206"/>
      <c r="P2090" s="206"/>
      <c r="Q2090" s="206"/>
      <c r="R2090" s="206"/>
      <c r="S2090" s="206"/>
      <c r="T2090" s="206"/>
      <c r="U2090" s="206"/>
      <c r="V2090" s="206"/>
      <c r="W2090" s="206"/>
      <c r="X2090" s="206"/>
      <c r="Y2090" s="206"/>
      <c r="Z2090" s="206"/>
      <c r="AA2090" s="206"/>
      <c r="AB2090" s="206"/>
      <c r="AC2090" s="206"/>
      <c r="AD2090" s="206"/>
      <c r="AE2090" s="206"/>
      <c r="AF2090" s="206"/>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6"/>
      <c r="C2425" s="206"/>
      <c r="D2425" s="206"/>
      <c r="E2425" s="206"/>
      <c r="F2425" s="206"/>
      <c r="G2425" s="206"/>
      <c r="H2425" s="206"/>
      <c r="I2425" s="206"/>
      <c r="J2425" s="206"/>
      <c r="K2425" s="206"/>
      <c r="L2425" s="206"/>
      <c r="M2425" s="206"/>
      <c r="N2425" s="206"/>
      <c r="O2425" s="206"/>
      <c r="P2425" s="206"/>
      <c r="Q2425" s="206"/>
      <c r="R2425" s="206"/>
      <c r="S2425" s="206"/>
      <c r="T2425" s="206"/>
      <c r="U2425" s="206"/>
      <c r="V2425" s="206"/>
      <c r="W2425" s="206"/>
      <c r="X2425" s="206"/>
      <c r="Y2425" s="206"/>
      <c r="Z2425" s="206"/>
      <c r="AA2425" s="206"/>
      <c r="AB2425" s="206"/>
      <c r="AC2425" s="206"/>
      <c r="AD2425" s="206"/>
      <c r="AE2425" s="206"/>
      <c r="AF2425" s="206"/>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6"/>
      <c r="C2745" s="206"/>
      <c r="D2745" s="206"/>
      <c r="E2745" s="206"/>
      <c r="F2745" s="206"/>
      <c r="G2745" s="206"/>
      <c r="H2745" s="206"/>
      <c r="I2745" s="206"/>
      <c r="J2745" s="206"/>
      <c r="K2745" s="206"/>
      <c r="L2745" s="206"/>
      <c r="M2745" s="206"/>
      <c r="N2745" s="206"/>
      <c r="O2745" s="206"/>
      <c r="P2745" s="206"/>
      <c r="Q2745" s="206"/>
      <c r="R2745" s="206"/>
      <c r="S2745" s="206"/>
      <c r="T2745" s="206"/>
      <c r="U2745" s="206"/>
      <c r="V2745" s="206"/>
      <c r="W2745" s="206"/>
      <c r="X2745" s="206"/>
      <c r="Y2745" s="206"/>
      <c r="Z2745" s="206"/>
      <c r="AA2745" s="206"/>
      <c r="AB2745" s="206"/>
      <c r="AC2745" s="206"/>
      <c r="AD2745" s="206"/>
      <c r="AE2745" s="206"/>
      <c r="AF2745" s="206"/>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6"/>
      <c r="C3076" s="206"/>
      <c r="D3076" s="206"/>
      <c r="E3076" s="206"/>
      <c r="F3076" s="206"/>
      <c r="G3076" s="206"/>
      <c r="H3076" s="206"/>
      <c r="I3076" s="206"/>
      <c r="J3076" s="206"/>
      <c r="K3076" s="206"/>
      <c r="L3076" s="206"/>
      <c r="M3076" s="206"/>
      <c r="N3076" s="206"/>
      <c r="O3076" s="206"/>
      <c r="P3076" s="206"/>
      <c r="Q3076" s="206"/>
      <c r="R3076" s="206"/>
      <c r="S3076" s="206"/>
      <c r="T3076" s="206"/>
      <c r="U3076" s="206"/>
      <c r="V3076" s="206"/>
      <c r="W3076" s="206"/>
      <c r="X3076" s="206"/>
      <c r="Y3076" s="206"/>
      <c r="Z3076" s="206"/>
      <c r="AA3076" s="206"/>
      <c r="AB3076" s="206"/>
      <c r="AC3076" s="206"/>
      <c r="AD3076" s="206"/>
      <c r="AE3076" s="206"/>
      <c r="AF3076" s="206"/>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6"/>
      <c r="C3393" s="206"/>
      <c r="D3393" s="206"/>
      <c r="E3393" s="206"/>
      <c r="F3393" s="206"/>
      <c r="G3393" s="206"/>
      <c r="H3393" s="206"/>
      <c r="I3393" s="206"/>
      <c r="J3393" s="206"/>
      <c r="K3393" s="206"/>
      <c r="L3393" s="206"/>
      <c r="M3393" s="206"/>
      <c r="N3393" s="206"/>
      <c r="O3393" s="206"/>
      <c r="P3393" s="206"/>
      <c r="Q3393" s="206"/>
      <c r="R3393" s="206"/>
      <c r="S3393" s="206"/>
      <c r="T3393" s="206"/>
      <c r="U3393" s="206"/>
      <c r="V3393" s="206"/>
      <c r="W3393" s="206"/>
      <c r="X3393" s="206"/>
      <c r="Y3393" s="206"/>
      <c r="Z3393" s="206"/>
      <c r="AA3393" s="206"/>
      <c r="AB3393" s="206"/>
      <c r="AC3393" s="206"/>
      <c r="AD3393" s="206"/>
      <c r="AE3393" s="206"/>
      <c r="AF3393" s="206"/>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6"/>
      <c r="C3502" s="206"/>
      <c r="D3502" s="206"/>
      <c r="E3502" s="206"/>
      <c r="F3502" s="206"/>
      <c r="G3502" s="206"/>
      <c r="H3502" s="206"/>
      <c r="I3502" s="206"/>
      <c r="J3502" s="206"/>
      <c r="K3502" s="206"/>
      <c r="L3502" s="206"/>
      <c r="M3502" s="206"/>
      <c r="N3502" s="206"/>
      <c r="O3502" s="206"/>
      <c r="P3502" s="206"/>
      <c r="Q3502" s="206"/>
      <c r="R3502" s="206"/>
      <c r="S3502" s="206"/>
      <c r="T3502" s="206"/>
      <c r="U3502" s="206"/>
      <c r="V3502" s="206"/>
      <c r="W3502" s="206"/>
      <c r="X3502" s="206"/>
      <c r="Y3502" s="206"/>
      <c r="Z3502" s="206"/>
      <c r="AA3502" s="206"/>
      <c r="AB3502" s="206"/>
      <c r="AC3502" s="206"/>
      <c r="AD3502" s="206"/>
      <c r="AE3502" s="206"/>
      <c r="AF3502" s="206"/>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6"/>
      <c r="C3627" s="206"/>
      <c r="D3627" s="206"/>
      <c r="E3627" s="206"/>
      <c r="F3627" s="206"/>
      <c r="G3627" s="206"/>
      <c r="H3627" s="206"/>
      <c r="I3627" s="206"/>
      <c r="J3627" s="206"/>
      <c r="K3627" s="206"/>
      <c r="L3627" s="206"/>
      <c r="M3627" s="206"/>
      <c r="N3627" s="206"/>
      <c r="O3627" s="206"/>
      <c r="P3627" s="206"/>
      <c r="Q3627" s="206"/>
      <c r="R3627" s="206"/>
      <c r="S3627" s="206"/>
      <c r="T3627" s="206"/>
      <c r="U3627" s="206"/>
      <c r="V3627" s="206"/>
      <c r="W3627" s="206"/>
      <c r="X3627" s="206"/>
      <c r="Y3627" s="206"/>
      <c r="Z3627" s="206"/>
      <c r="AA3627" s="206"/>
      <c r="AB3627" s="206"/>
      <c r="AC3627" s="206"/>
      <c r="AD3627" s="206"/>
      <c r="AE3627" s="206"/>
      <c r="AF3627" s="206"/>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6"/>
      <c r="C3752" s="206"/>
      <c r="D3752" s="206"/>
      <c r="E3752" s="206"/>
      <c r="F3752" s="206"/>
      <c r="G3752" s="206"/>
      <c r="H3752" s="206"/>
      <c r="I3752" s="206"/>
      <c r="J3752" s="206"/>
      <c r="K3752" s="206"/>
      <c r="L3752" s="206"/>
      <c r="M3752" s="206"/>
      <c r="N3752" s="206"/>
      <c r="O3752" s="206"/>
      <c r="P3752" s="206"/>
      <c r="Q3752" s="206"/>
      <c r="R3752" s="206"/>
      <c r="S3752" s="206"/>
      <c r="T3752" s="206"/>
      <c r="U3752" s="206"/>
      <c r="V3752" s="206"/>
      <c r="W3752" s="206"/>
      <c r="X3752" s="206"/>
      <c r="Y3752" s="206"/>
      <c r="Z3752" s="206"/>
      <c r="AA3752" s="206"/>
      <c r="AB3752" s="206"/>
      <c r="AC3752" s="206"/>
      <c r="AD3752" s="206"/>
      <c r="AE3752" s="206"/>
      <c r="AF3752" s="206"/>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6"/>
      <c r="C3877" s="206"/>
      <c r="D3877" s="206"/>
      <c r="E3877" s="206"/>
      <c r="F3877" s="206"/>
      <c r="G3877" s="206"/>
      <c r="H3877" s="206"/>
      <c r="I3877" s="206"/>
      <c r="J3877" s="206"/>
      <c r="K3877" s="206"/>
      <c r="L3877" s="206"/>
      <c r="M3877" s="206"/>
      <c r="N3877" s="206"/>
      <c r="O3877" s="206"/>
      <c r="P3877" s="206"/>
      <c r="Q3877" s="206"/>
      <c r="R3877" s="206"/>
      <c r="S3877" s="206"/>
      <c r="T3877" s="206"/>
      <c r="U3877" s="206"/>
      <c r="V3877" s="206"/>
      <c r="W3877" s="206"/>
      <c r="X3877" s="206"/>
      <c r="Y3877" s="206"/>
      <c r="Z3877" s="206"/>
      <c r="AA3877" s="206"/>
      <c r="AB3877" s="206"/>
      <c r="AC3877" s="206"/>
      <c r="AD3877" s="206"/>
      <c r="AE3877" s="206"/>
      <c r="AF3877" s="206"/>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6"/>
      <c r="C4002" s="206"/>
      <c r="D4002" s="206"/>
      <c r="E4002" s="206"/>
      <c r="F4002" s="206"/>
      <c r="G4002" s="206"/>
      <c r="H4002" s="206"/>
      <c r="I4002" s="206"/>
      <c r="J4002" s="206"/>
      <c r="K4002" s="206"/>
      <c r="L4002" s="206"/>
      <c r="M4002" s="206"/>
      <c r="N4002" s="206"/>
      <c r="O4002" s="206"/>
      <c r="P4002" s="206"/>
      <c r="Q4002" s="206"/>
      <c r="R4002" s="206"/>
      <c r="S4002" s="206"/>
      <c r="T4002" s="206"/>
      <c r="U4002" s="206"/>
      <c r="V4002" s="206"/>
      <c r="W4002" s="206"/>
      <c r="X4002" s="206"/>
      <c r="Y4002" s="206"/>
      <c r="Z4002" s="206"/>
      <c r="AA4002" s="206"/>
      <c r="AB4002" s="206"/>
      <c r="AC4002" s="206"/>
      <c r="AD4002" s="206"/>
      <c r="AE4002" s="206"/>
      <c r="AF4002" s="206"/>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6"/>
      <c r="C4127" s="206"/>
      <c r="D4127" s="206"/>
      <c r="E4127" s="206"/>
      <c r="F4127" s="206"/>
      <c r="G4127" s="206"/>
      <c r="H4127" s="206"/>
      <c r="I4127" s="206"/>
      <c r="J4127" s="206"/>
      <c r="K4127" s="206"/>
      <c r="L4127" s="206"/>
      <c r="M4127" s="206"/>
      <c r="N4127" s="206"/>
      <c r="O4127" s="206"/>
      <c r="P4127" s="206"/>
      <c r="Q4127" s="206"/>
      <c r="R4127" s="206"/>
      <c r="S4127" s="206"/>
      <c r="T4127" s="206"/>
      <c r="U4127" s="206"/>
      <c r="V4127" s="206"/>
      <c r="W4127" s="206"/>
      <c r="X4127" s="206"/>
      <c r="Y4127" s="206"/>
      <c r="Z4127" s="206"/>
      <c r="AA4127" s="206"/>
      <c r="AB4127" s="206"/>
      <c r="AC4127" s="206"/>
      <c r="AD4127" s="206"/>
      <c r="AE4127" s="206"/>
      <c r="AF4127" s="206"/>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6"/>
      <c r="C4252" s="206"/>
      <c r="D4252" s="206"/>
      <c r="E4252" s="206"/>
      <c r="F4252" s="206"/>
      <c r="G4252" s="206"/>
      <c r="H4252" s="206"/>
      <c r="I4252" s="206"/>
      <c r="J4252" s="206"/>
      <c r="K4252" s="206"/>
      <c r="L4252" s="206"/>
      <c r="M4252" s="206"/>
      <c r="N4252" s="206"/>
      <c r="O4252" s="206"/>
      <c r="P4252" s="206"/>
      <c r="Q4252" s="206"/>
      <c r="R4252" s="206"/>
      <c r="S4252" s="206"/>
      <c r="T4252" s="206"/>
      <c r="U4252" s="206"/>
      <c r="V4252" s="206"/>
      <c r="W4252" s="206"/>
      <c r="X4252" s="206"/>
      <c r="Y4252" s="206"/>
      <c r="Z4252" s="206"/>
      <c r="AA4252" s="206"/>
      <c r="AB4252" s="206"/>
      <c r="AC4252" s="206"/>
      <c r="AD4252" s="206"/>
      <c r="AE4252" s="206"/>
      <c r="AF4252" s="206"/>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6"/>
      <c r="C4377" s="206"/>
      <c r="D4377" s="206"/>
      <c r="E4377" s="206"/>
      <c r="F4377" s="206"/>
      <c r="G4377" s="206"/>
      <c r="H4377" s="206"/>
      <c r="I4377" s="206"/>
      <c r="J4377" s="206"/>
      <c r="K4377" s="206"/>
      <c r="L4377" s="206"/>
      <c r="M4377" s="206"/>
      <c r="N4377" s="206"/>
      <c r="O4377" s="206"/>
      <c r="P4377" s="206"/>
      <c r="Q4377" s="206"/>
      <c r="R4377" s="206"/>
      <c r="S4377" s="206"/>
      <c r="T4377" s="206"/>
      <c r="U4377" s="206"/>
      <c r="V4377" s="206"/>
      <c r="W4377" s="206"/>
      <c r="X4377" s="206"/>
      <c r="Y4377" s="206"/>
      <c r="Z4377" s="206"/>
      <c r="AA4377" s="206"/>
      <c r="AB4377" s="206"/>
      <c r="AC4377" s="206"/>
      <c r="AD4377" s="206"/>
      <c r="AE4377" s="206"/>
      <c r="AF4377" s="206"/>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6"/>
      <c r="C4502" s="206"/>
      <c r="D4502" s="206"/>
      <c r="E4502" s="206"/>
      <c r="F4502" s="206"/>
      <c r="G4502" s="206"/>
      <c r="H4502" s="206"/>
      <c r="I4502" s="206"/>
      <c r="J4502" s="206"/>
      <c r="K4502" s="206"/>
      <c r="L4502" s="206"/>
      <c r="M4502" s="206"/>
      <c r="N4502" s="206"/>
      <c r="O4502" s="206"/>
      <c r="P4502" s="206"/>
      <c r="Q4502" s="206"/>
      <c r="R4502" s="206"/>
      <c r="S4502" s="206"/>
      <c r="T4502" s="206"/>
      <c r="U4502" s="206"/>
      <c r="V4502" s="206"/>
      <c r="W4502" s="206"/>
      <c r="X4502" s="206"/>
      <c r="Y4502" s="206"/>
      <c r="Z4502" s="206"/>
      <c r="AA4502" s="206"/>
      <c r="AB4502" s="206"/>
      <c r="AC4502" s="206"/>
      <c r="AD4502" s="206"/>
      <c r="AE4502" s="206"/>
      <c r="AF4502" s="206"/>
    </row>
  </sheetData>
  <mergeCells count="29">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5"/>
  <cols>
    <col min="1" max="1" width="30.71093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heetViews>
  <sheetFormatPr defaultRowHeight="15"/>
  <cols>
    <col min="1" max="1" width="29" customWidth="1"/>
  </cols>
  <sheetData>
    <row r="1" spans="1:31">
      <c r="A1" t="s">
        <v>2894</v>
      </c>
    </row>
    <row r="2" spans="1:31">
      <c r="A2" t="s">
        <v>9265</v>
      </c>
    </row>
    <row r="3" spans="1:31">
      <c r="A3" t="s">
        <v>9266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2897</v>
      </c>
    </row>
    <row r="7" spans="1:31">
      <c r="A7" t="s">
        <v>1618</v>
      </c>
    </row>
    <row r="8" spans="1:31">
      <c r="A8" t="s">
        <v>1620</v>
      </c>
      <c r="B8" t="s">
        <v>9267</v>
      </c>
      <c r="C8" t="s">
        <v>9268</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9269</v>
      </c>
    </row>
    <row r="9" spans="1:31">
      <c r="A9" t="s">
        <v>1625</v>
      </c>
      <c r="B9" t="s">
        <v>9270</v>
      </c>
      <c r="C9" t="s">
        <v>9271</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9272</v>
      </c>
    </row>
    <row r="10" spans="1:31">
      <c r="A10" t="s">
        <v>1629</v>
      </c>
      <c r="B10" t="s">
        <v>9273</v>
      </c>
      <c r="C10" t="s">
        <v>9274</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9269</v>
      </c>
    </row>
    <row r="11" spans="1:31">
      <c r="A11" t="s">
        <v>1632</v>
      </c>
    </row>
    <row r="12" spans="1:31">
      <c r="A12" t="s">
        <v>1634</v>
      </c>
      <c r="B12" t="s">
        <v>9275</v>
      </c>
      <c r="C12" t="s">
        <v>9276</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9277</v>
      </c>
    </row>
    <row r="13" spans="1:31">
      <c r="A13" t="s">
        <v>1638</v>
      </c>
      <c r="B13" t="s">
        <v>9278</v>
      </c>
      <c r="C13" t="s">
        <v>9279</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8582</v>
      </c>
    </row>
    <row r="14" spans="1:31">
      <c r="A14" t="s">
        <v>1641</v>
      </c>
      <c r="B14" t="s">
        <v>9280</v>
      </c>
      <c r="C14" t="s">
        <v>9281</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9165</v>
      </c>
    </row>
    <row r="15" spans="1:31">
      <c r="A15" t="s">
        <v>1644</v>
      </c>
      <c r="B15" t="s">
        <v>9282</v>
      </c>
      <c r="C15" t="s">
        <v>9283</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9284</v>
      </c>
    </row>
    <row r="16" spans="1:31">
      <c r="A16" t="s">
        <v>1647</v>
      </c>
      <c r="B16" t="s">
        <v>9285</v>
      </c>
      <c r="C16" t="s">
        <v>9286</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9287</v>
      </c>
    </row>
    <row r="17" spans="1:31">
      <c r="A17" t="s">
        <v>1651</v>
      </c>
      <c r="B17" t="s">
        <v>9288</v>
      </c>
      <c r="C17" t="s">
        <v>9289</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8603</v>
      </c>
    </row>
    <row r="18" spans="1:31">
      <c r="A18" t="s">
        <v>1659</v>
      </c>
      <c r="B18" t="s">
        <v>9290</v>
      </c>
      <c r="C18" t="s">
        <v>9291</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9292</v>
      </c>
    </row>
    <row r="19" spans="1:31">
      <c r="A19" t="s">
        <v>1682</v>
      </c>
      <c r="B19" t="s">
        <v>9293</v>
      </c>
      <c r="C19" t="s">
        <v>9294</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9277</v>
      </c>
    </row>
    <row r="20" spans="1:31">
      <c r="A20" t="s">
        <v>1686</v>
      </c>
      <c r="B20" t="s">
        <v>9295</v>
      </c>
      <c r="C20" t="s">
        <v>9296</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9076</v>
      </c>
    </row>
    <row r="21" spans="1:31">
      <c r="A21" t="s">
        <v>2934</v>
      </c>
      <c r="B21" t="s">
        <v>9297</v>
      </c>
      <c r="C21" t="s">
        <v>9298</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8695</v>
      </c>
    </row>
    <row r="22" spans="1:31">
      <c r="A22" t="s">
        <v>2937</v>
      </c>
    </row>
    <row r="23" spans="1:31">
      <c r="A23" t="s">
        <v>1699</v>
      </c>
    </row>
    <row r="24" spans="1:31">
      <c r="A24" t="s">
        <v>1620</v>
      </c>
      <c r="B24" t="s">
        <v>9299</v>
      </c>
      <c r="C24" t="s">
        <v>9300</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8643</v>
      </c>
    </row>
    <row r="25" spans="1:31">
      <c r="A25" t="s">
        <v>1625</v>
      </c>
      <c r="B25" t="s">
        <v>9301</v>
      </c>
      <c r="C25" t="s">
        <v>9302</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9303</v>
      </c>
    </row>
    <row r="26" spans="1:31">
      <c r="A26" t="s">
        <v>1707</v>
      </c>
      <c r="B26" t="s">
        <v>9304</v>
      </c>
      <c r="C26" t="s">
        <v>9305</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8658</v>
      </c>
    </row>
    <row r="27" spans="1:31">
      <c r="A27" t="s">
        <v>1710</v>
      </c>
    </row>
    <row r="28" spans="1:31">
      <c r="A28" t="s">
        <v>1634</v>
      </c>
      <c r="B28" t="s">
        <v>9306</v>
      </c>
      <c r="C28" t="s">
        <v>9307</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9308</v>
      </c>
    </row>
    <row r="29" spans="1:31">
      <c r="A29" t="s">
        <v>1638</v>
      </c>
      <c r="B29" t="s">
        <v>9309</v>
      </c>
      <c r="C29" t="s">
        <v>9310</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9311</v>
      </c>
    </row>
    <row r="30" spans="1:31">
      <c r="A30" t="s">
        <v>1641</v>
      </c>
      <c r="B30" t="s">
        <v>9312</v>
      </c>
      <c r="C30" t="s">
        <v>9313</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9314</v>
      </c>
    </row>
    <row r="31" spans="1:31">
      <c r="A31" t="s">
        <v>1644</v>
      </c>
      <c r="B31" t="s">
        <v>9315</v>
      </c>
      <c r="C31" t="s">
        <v>9316</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9317</v>
      </c>
    </row>
    <row r="32" spans="1:31">
      <c r="A32" t="s">
        <v>1647</v>
      </c>
      <c r="B32" t="s">
        <v>9318</v>
      </c>
      <c r="C32" t="s">
        <v>9319</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9320</v>
      </c>
    </row>
    <row r="33" spans="1:31">
      <c r="A33" t="s">
        <v>1651</v>
      </c>
      <c r="B33" t="s">
        <v>9321</v>
      </c>
      <c r="C33" t="s">
        <v>9322</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9323</v>
      </c>
    </row>
    <row r="34" spans="1:31">
      <c r="A34" t="s">
        <v>1659</v>
      </c>
      <c r="B34" t="s">
        <v>9324</v>
      </c>
      <c r="C34" t="s">
        <v>9325</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9326</v>
      </c>
    </row>
    <row r="35" spans="1:31">
      <c r="A35" t="s">
        <v>1682</v>
      </c>
      <c r="B35" t="s">
        <v>9327</v>
      </c>
      <c r="C35" t="s">
        <v>9328</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9329</v>
      </c>
      <c r="C36" t="s">
        <v>9330</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8842</v>
      </c>
    </row>
    <row r="37" spans="1:31">
      <c r="A37" t="s">
        <v>2974</v>
      </c>
      <c r="B37" t="s">
        <v>9331</v>
      </c>
      <c r="C37" t="s">
        <v>9332</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8600</v>
      </c>
    </row>
    <row r="38" spans="1:31">
      <c r="A38" t="s">
        <v>2542</v>
      </c>
      <c r="B38" t="s">
        <v>9333</v>
      </c>
      <c r="C38" t="s">
        <v>9334</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8567</v>
      </c>
    </row>
    <row r="39" spans="1:31">
      <c r="A39" t="s">
        <v>916</v>
      </c>
      <c r="B39" t="s">
        <v>9335</v>
      </c>
      <c r="C39" t="s">
        <v>9336</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8908</v>
      </c>
    </row>
    <row r="40" spans="1:31">
      <c r="A40" t="s">
        <v>669</v>
      </c>
      <c r="B40" t="s">
        <v>9337</v>
      </c>
      <c r="C40" t="s">
        <v>9338</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9339</v>
      </c>
    </row>
    <row r="41" spans="1:31">
      <c r="A41" t="s">
        <v>684</v>
      </c>
      <c r="B41" t="s">
        <v>9340</v>
      </c>
      <c r="C41" t="s">
        <v>9341</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9207</v>
      </c>
    </row>
    <row r="42" spans="1:31">
      <c r="A42" t="s">
        <v>699</v>
      </c>
      <c r="B42" t="s">
        <v>9342</v>
      </c>
      <c r="C42" t="s">
        <v>9343</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9344</v>
      </c>
    </row>
    <row r="43" spans="1:31">
      <c r="A43" t="s">
        <v>2554</v>
      </c>
      <c r="B43" t="s">
        <v>9345</v>
      </c>
      <c r="C43" t="s">
        <v>9346</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8778</v>
      </c>
    </row>
    <row r="44" spans="1:31">
      <c r="A44" t="s">
        <v>1789</v>
      </c>
      <c r="B44" t="s">
        <v>9347</v>
      </c>
      <c r="C44" t="s">
        <v>9348</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9349</v>
      </c>
    </row>
    <row r="45" spans="1:31">
      <c r="A45" t="s">
        <v>2559</v>
      </c>
      <c r="B45" t="s">
        <v>9350</v>
      </c>
      <c r="C45" t="s">
        <v>9351</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9352</v>
      </c>
      <c r="C46" t="s">
        <v>9353</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9354</v>
      </c>
      <c r="C47" t="s">
        <v>9355</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9356</v>
      </c>
      <c r="C48" t="s">
        <v>9357</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9358</v>
      </c>
      <c r="C49" t="s">
        <v>9359</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9360</v>
      </c>
    </row>
    <row r="50" spans="1:31">
      <c r="A50" t="s">
        <v>2678</v>
      </c>
      <c r="B50" t="s">
        <v>9361</v>
      </c>
      <c r="C50" t="s">
        <v>9362</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9363</v>
      </c>
      <c r="C51" t="s">
        <v>9364</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8650</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topLeftCell="A222" workbookViewId="0">
      <selection activeCell="F235" sqref="F235"/>
    </sheetView>
  </sheetViews>
  <sheetFormatPr defaultRowHeight="15"/>
  <cols>
    <col min="1" max="1" width="23.5703125" customWidth="1"/>
    <col min="2" max="2" width="26.1406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topLeftCell="A224" workbookViewId="0">
      <selection activeCell="A231" sqref="A231"/>
    </sheetView>
  </sheetViews>
  <sheetFormatPr defaultRowHeight="15"/>
  <cols>
    <col min="1" max="1" width="27.140625" customWidth="1"/>
    <col min="2" max="2" width="69.5703125" customWidth="1"/>
  </cols>
  <sheetData>
    <row r="1" spans="1:31">
      <c r="A1" t="s">
        <v>3006</v>
      </c>
    </row>
    <row r="2" spans="1:31">
      <c r="A2" t="s">
        <v>9365</v>
      </c>
    </row>
    <row r="3" spans="1:31">
      <c r="A3" t="s">
        <v>9366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3461</v>
      </c>
      <c r="B6" t="s">
        <v>9367</v>
      </c>
      <c r="C6" t="s">
        <v>9368</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8608</v>
      </c>
    </row>
    <row r="7" spans="1:31">
      <c r="A7" t="s">
        <v>3013</v>
      </c>
    </row>
    <row r="8" spans="1:31">
      <c r="A8" t="s">
        <v>3014</v>
      </c>
      <c r="B8" t="s">
        <v>9369</v>
      </c>
      <c r="C8" t="s">
        <v>9370</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8585</v>
      </c>
    </row>
    <row r="9" spans="1:31">
      <c r="A9" t="s">
        <v>3018</v>
      </c>
      <c r="B9" t="s">
        <v>9371</v>
      </c>
      <c r="C9" t="s">
        <v>9372</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8633</v>
      </c>
    </row>
    <row r="10" spans="1:31">
      <c r="A10" t="s">
        <v>3021</v>
      </c>
    </row>
    <row r="11" spans="1:31">
      <c r="A11" t="s">
        <v>3022</v>
      </c>
    </row>
    <row r="12" spans="1:31">
      <c r="A12" t="s">
        <v>3023</v>
      </c>
      <c r="B12" t="s">
        <v>9373</v>
      </c>
      <c r="C12" t="s">
        <v>9374</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8567</v>
      </c>
    </row>
    <row r="13" spans="1:31">
      <c r="A13" t="s">
        <v>3027</v>
      </c>
      <c r="B13" t="s">
        <v>9375</v>
      </c>
      <c r="C13" t="s">
        <v>9376</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8570</v>
      </c>
    </row>
    <row r="14" spans="1:31">
      <c r="A14" t="s">
        <v>3472</v>
      </c>
      <c r="B14" t="s">
        <v>9377</v>
      </c>
      <c r="C14" t="s">
        <v>9378</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8576</v>
      </c>
    </row>
    <row r="15" spans="1:31">
      <c r="A15" t="s">
        <v>3475</v>
      </c>
      <c r="B15" t="s">
        <v>9379</v>
      </c>
      <c r="C15" t="s">
        <v>9380</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8860</v>
      </c>
    </row>
    <row r="16" spans="1:31">
      <c r="A16" t="s">
        <v>3036</v>
      </c>
      <c r="B16" t="s">
        <v>9381</v>
      </c>
      <c r="C16" t="s">
        <v>9382</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8653</v>
      </c>
    </row>
    <row r="17" spans="1:31">
      <c r="A17" t="s">
        <v>3039</v>
      </c>
      <c r="B17" t="s">
        <v>9383</v>
      </c>
      <c r="C17" t="s">
        <v>9384</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8570</v>
      </c>
    </row>
    <row r="18" spans="1:31">
      <c r="A18" t="s">
        <v>3042</v>
      </c>
      <c r="B18" t="s">
        <v>9385</v>
      </c>
      <c r="C18" t="s">
        <v>9386</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8643</v>
      </c>
    </row>
    <row r="19" spans="1:31">
      <c r="A19" t="s">
        <v>3045</v>
      </c>
      <c r="B19" t="s">
        <v>9387</v>
      </c>
      <c r="C19" t="s">
        <v>9388</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8588</v>
      </c>
    </row>
    <row r="20" spans="1:31">
      <c r="A20" t="s">
        <v>3486</v>
      </c>
      <c r="B20" t="s">
        <v>9389</v>
      </c>
      <c r="C20" t="s">
        <v>9390</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8576</v>
      </c>
    </row>
    <row r="21" spans="1:31">
      <c r="A21" t="s">
        <v>3051</v>
      </c>
      <c r="B21" t="s">
        <v>9391</v>
      </c>
      <c r="C21" t="s">
        <v>9392</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8643</v>
      </c>
    </row>
    <row r="22" spans="1:31">
      <c r="A22" t="s">
        <v>3054</v>
      </c>
      <c r="B22" t="s">
        <v>9393</v>
      </c>
      <c r="C22" t="s">
        <v>9394</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8622</v>
      </c>
    </row>
    <row r="23" spans="1:31">
      <c r="A23" t="s">
        <v>3493</v>
      </c>
      <c r="B23" t="s">
        <v>9395</v>
      </c>
      <c r="C23" t="s">
        <v>9396</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8628</v>
      </c>
    </row>
    <row r="24" spans="1:31">
      <c r="A24" t="s">
        <v>3060</v>
      </c>
      <c r="B24" t="s">
        <v>9397</v>
      </c>
      <c r="C24" t="s">
        <v>9398</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8619</v>
      </c>
    </row>
    <row r="25" spans="1:31">
      <c r="A25" t="s">
        <v>3063</v>
      </c>
      <c r="B25" t="s">
        <v>9399</v>
      </c>
      <c r="C25" t="s">
        <v>9400</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8983</v>
      </c>
    </row>
    <row r="26" spans="1:31">
      <c r="A26" t="s">
        <v>3066</v>
      </c>
      <c r="B26" t="s">
        <v>9401</v>
      </c>
      <c r="C26" t="s">
        <v>9402</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8633</v>
      </c>
    </row>
    <row r="27" spans="1:31">
      <c r="A27" t="s">
        <v>3502</v>
      </c>
      <c r="B27" t="s">
        <v>9403</v>
      </c>
      <c r="C27" t="s">
        <v>9404</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8576</v>
      </c>
    </row>
    <row r="28" spans="1:31">
      <c r="A28" t="s">
        <v>3072</v>
      </c>
    </row>
    <row r="29" spans="1:31">
      <c r="A29" t="s">
        <v>3073</v>
      </c>
    </row>
    <row r="30" spans="1:31">
      <c r="A30" t="s">
        <v>464</v>
      </c>
    </row>
    <row r="31" spans="1:31">
      <c r="A31" t="s">
        <v>3023</v>
      </c>
      <c r="B31" t="s">
        <v>9405</v>
      </c>
      <c r="C31" t="s">
        <v>9406</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9210</v>
      </c>
    </row>
    <row r="32" spans="1:31">
      <c r="A32" t="s">
        <v>3027</v>
      </c>
      <c r="B32" t="s">
        <v>9407</v>
      </c>
      <c r="C32" t="s">
        <v>9408</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8582</v>
      </c>
    </row>
    <row r="33" spans="1:31">
      <c r="A33" t="s">
        <v>3472</v>
      </c>
      <c r="B33" t="s">
        <v>9409</v>
      </c>
      <c r="C33" t="s">
        <v>9410</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9320</v>
      </c>
    </row>
    <row r="34" spans="1:31">
      <c r="A34" t="s">
        <v>3475</v>
      </c>
      <c r="B34" t="s">
        <v>9411</v>
      </c>
      <c r="C34" t="s">
        <v>9412</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9413</v>
      </c>
    </row>
    <row r="35" spans="1:31">
      <c r="A35" t="s">
        <v>3036</v>
      </c>
      <c r="B35" t="s">
        <v>9414</v>
      </c>
      <c r="C35" t="s">
        <v>9415</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8576</v>
      </c>
    </row>
    <row r="36" spans="1:31">
      <c r="A36" t="s">
        <v>3039</v>
      </c>
      <c r="B36" t="s">
        <v>9416</v>
      </c>
      <c r="C36" t="s">
        <v>9417</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9292</v>
      </c>
    </row>
    <row r="37" spans="1:31">
      <c r="A37" t="s">
        <v>3042</v>
      </c>
      <c r="B37" t="s">
        <v>9418</v>
      </c>
      <c r="C37" t="s">
        <v>9419</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8603</v>
      </c>
    </row>
    <row r="38" spans="1:31">
      <c r="A38" t="s">
        <v>3045</v>
      </c>
      <c r="B38" t="s">
        <v>9420</v>
      </c>
      <c r="C38" t="s">
        <v>9421</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8608</v>
      </c>
    </row>
    <row r="39" spans="1:31">
      <c r="A39" t="s">
        <v>3486</v>
      </c>
      <c r="B39" t="s">
        <v>9422</v>
      </c>
      <c r="C39" t="s">
        <v>9423</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9045</v>
      </c>
    </row>
    <row r="40" spans="1:31">
      <c r="A40" t="s">
        <v>3051</v>
      </c>
      <c r="B40" t="s">
        <v>9424</v>
      </c>
      <c r="C40" t="s">
        <v>9425</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9426</v>
      </c>
    </row>
    <row r="41" spans="1:31">
      <c r="A41" t="s">
        <v>3054</v>
      </c>
      <c r="B41" t="s">
        <v>9427</v>
      </c>
      <c r="C41" t="s">
        <v>9428</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9429</v>
      </c>
    </row>
    <row r="42" spans="1:31">
      <c r="A42" t="s">
        <v>3493</v>
      </c>
      <c r="B42" t="s">
        <v>9430</v>
      </c>
      <c r="C42" t="s">
        <v>9431</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9426</v>
      </c>
    </row>
    <row r="43" spans="1:31">
      <c r="A43" t="s">
        <v>3060</v>
      </c>
      <c r="B43" t="s">
        <v>9432</v>
      </c>
      <c r="C43" t="s">
        <v>9433</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9230</v>
      </c>
    </row>
    <row r="44" spans="1:31">
      <c r="A44" t="s">
        <v>3063</v>
      </c>
      <c r="B44" t="s">
        <v>9434</v>
      </c>
      <c r="C44" t="s">
        <v>9435</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9426</v>
      </c>
    </row>
    <row r="45" spans="1:31">
      <c r="A45" t="s">
        <v>3066</v>
      </c>
      <c r="B45" t="s">
        <v>9436</v>
      </c>
      <c r="C45" t="s">
        <v>9437</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9210</v>
      </c>
    </row>
    <row r="46" spans="1:31">
      <c r="A46" t="s">
        <v>3502</v>
      </c>
      <c r="B46" t="s">
        <v>9438</v>
      </c>
      <c r="C46" t="s">
        <v>9439</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9064</v>
      </c>
    </row>
    <row r="47" spans="1:31">
      <c r="A47" t="s">
        <v>3107</v>
      </c>
      <c r="B47" t="s">
        <v>9440</v>
      </c>
      <c r="C47" t="s">
        <v>9441</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8998</v>
      </c>
    </row>
    <row r="48" spans="1:31">
      <c r="A48" t="s">
        <v>467</v>
      </c>
    </row>
    <row r="49" spans="1:31">
      <c r="A49" t="s">
        <v>3023</v>
      </c>
      <c r="B49" t="s">
        <v>9442</v>
      </c>
      <c r="C49" t="s">
        <v>9443</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8810</v>
      </c>
    </row>
    <row r="50" spans="1:31">
      <c r="A50" t="s">
        <v>3027</v>
      </c>
      <c r="B50" t="s">
        <v>9444</v>
      </c>
      <c r="C50" t="s">
        <v>9445</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8853</v>
      </c>
    </row>
    <row r="51" spans="1:31">
      <c r="A51" t="s">
        <v>3472</v>
      </c>
      <c r="B51" t="s">
        <v>9446</v>
      </c>
      <c r="C51" t="s">
        <v>9447</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8998</v>
      </c>
    </row>
    <row r="52" spans="1:31">
      <c r="A52" t="s">
        <v>3475</v>
      </c>
      <c r="B52" t="s">
        <v>9448</v>
      </c>
      <c r="C52" t="s">
        <v>9449</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8983</v>
      </c>
    </row>
    <row r="53" spans="1:31">
      <c r="A53" t="s">
        <v>3036</v>
      </c>
      <c r="B53" t="s">
        <v>9450</v>
      </c>
      <c r="C53" t="s">
        <v>9451</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8633</v>
      </c>
    </row>
    <row r="54" spans="1:31">
      <c r="A54" t="s">
        <v>3039</v>
      </c>
      <c r="B54" t="s">
        <v>9452</v>
      </c>
      <c r="C54" t="s">
        <v>9453</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9454</v>
      </c>
    </row>
    <row r="55" spans="1:31">
      <c r="A55" t="s">
        <v>3042</v>
      </c>
      <c r="B55" t="s">
        <v>9455</v>
      </c>
      <c r="C55" t="s">
        <v>9456</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8998</v>
      </c>
    </row>
    <row r="56" spans="1:31">
      <c r="A56" t="s">
        <v>3045</v>
      </c>
      <c r="B56" t="s">
        <v>9457</v>
      </c>
      <c r="C56" t="s">
        <v>9458</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9320</v>
      </c>
    </row>
    <row r="57" spans="1:31">
      <c r="A57" t="s">
        <v>3486</v>
      </c>
      <c r="B57" t="s">
        <v>9459</v>
      </c>
      <c r="C57" t="s">
        <v>9460</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9040</v>
      </c>
    </row>
    <row r="58" spans="1:31">
      <c r="A58" t="s">
        <v>3051</v>
      </c>
      <c r="B58" t="s">
        <v>9461</v>
      </c>
      <c r="C58" t="s">
        <v>9462</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9463</v>
      </c>
    </row>
    <row r="59" spans="1:31">
      <c r="A59" t="s">
        <v>3054</v>
      </c>
      <c r="B59" t="s">
        <v>9464</v>
      </c>
      <c r="C59" t="s">
        <v>9465</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9466</v>
      </c>
    </row>
    <row r="60" spans="1:31">
      <c r="A60" t="s">
        <v>3493</v>
      </c>
      <c r="B60" t="s">
        <v>9467</v>
      </c>
      <c r="C60" t="s">
        <v>9468</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9037</v>
      </c>
    </row>
    <row r="61" spans="1:31">
      <c r="A61" t="s">
        <v>3060</v>
      </c>
      <c r="B61" t="s">
        <v>9469</v>
      </c>
      <c r="C61" t="s">
        <v>9470</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9227</v>
      </c>
    </row>
    <row r="62" spans="1:31">
      <c r="A62" t="s">
        <v>3063</v>
      </c>
      <c r="B62" t="s">
        <v>9471</v>
      </c>
      <c r="C62" t="s">
        <v>9472</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9473</v>
      </c>
    </row>
    <row r="63" spans="1:31">
      <c r="A63" t="s">
        <v>3066</v>
      </c>
      <c r="B63" t="s">
        <v>9474</v>
      </c>
      <c r="C63" t="s">
        <v>9475</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8983</v>
      </c>
    </row>
    <row r="64" spans="1:31">
      <c r="A64" t="s">
        <v>3502</v>
      </c>
      <c r="B64" t="s">
        <v>9476</v>
      </c>
      <c r="C64" t="s">
        <v>9477</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8998</v>
      </c>
    </row>
    <row r="65" spans="1:31">
      <c r="A65" t="s">
        <v>3142</v>
      </c>
      <c r="B65" t="s">
        <v>9478</v>
      </c>
      <c r="C65" t="s">
        <v>9479</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8998</v>
      </c>
    </row>
    <row r="66" spans="1:31">
      <c r="A66" t="s">
        <v>3145</v>
      </c>
      <c r="B66" t="s">
        <v>9480</v>
      </c>
      <c r="C66" t="s">
        <v>9479</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8998</v>
      </c>
    </row>
    <row r="67" spans="1:31">
      <c r="A67" t="s">
        <v>3147</v>
      </c>
    </row>
    <row r="68" spans="1:31">
      <c r="A68" t="s">
        <v>3023</v>
      </c>
      <c r="B68" t="s">
        <v>9481</v>
      </c>
      <c r="C68" t="s">
        <v>9482</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8983</v>
      </c>
    </row>
    <row r="69" spans="1:31">
      <c r="A69" t="s">
        <v>3027</v>
      </c>
      <c r="B69" t="s">
        <v>9483</v>
      </c>
      <c r="C69" t="s">
        <v>9484</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8591</v>
      </c>
    </row>
    <row r="70" spans="1:31">
      <c r="A70" t="s">
        <v>3472</v>
      </c>
      <c r="B70" t="s">
        <v>9485</v>
      </c>
      <c r="C70" t="s">
        <v>9486</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9024</v>
      </c>
    </row>
    <row r="71" spans="1:31">
      <c r="A71" t="s">
        <v>3475</v>
      </c>
      <c r="B71" t="s">
        <v>9487</v>
      </c>
      <c r="C71" t="s">
        <v>9488</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9489</v>
      </c>
    </row>
    <row r="72" spans="1:31">
      <c r="A72" t="s">
        <v>3036</v>
      </c>
      <c r="B72" t="s">
        <v>9490</v>
      </c>
      <c r="C72" t="s">
        <v>9491</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8665</v>
      </c>
    </row>
    <row r="73" spans="1:31">
      <c r="A73" t="s">
        <v>3039</v>
      </c>
      <c r="B73" t="s">
        <v>9492</v>
      </c>
      <c r="C73" t="s">
        <v>9493</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8582</v>
      </c>
    </row>
    <row r="74" spans="1:31">
      <c r="A74" t="s">
        <v>3042</v>
      </c>
      <c r="B74" t="s">
        <v>9494</v>
      </c>
      <c r="C74" t="s">
        <v>9495</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8934</v>
      </c>
    </row>
    <row r="75" spans="1:31">
      <c r="A75" t="s">
        <v>3045</v>
      </c>
      <c r="B75" t="s">
        <v>9496</v>
      </c>
      <c r="C75" t="s">
        <v>9497</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9210</v>
      </c>
    </row>
    <row r="76" spans="1:31">
      <c r="A76" t="s">
        <v>3486</v>
      </c>
      <c r="B76" t="s">
        <v>9498</v>
      </c>
      <c r="C76" t="s">
        <v>9499</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9500</v>
      </c>
    </row>
    <row r="77" spans="1:31">
      <c r="A77" t="s">
        <v>3051</v>
      </c>
      <c r="B77" t="s">
        <v>9501</v>
      </c>
      <c r="C77" t="s">
        <v>9502</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8853</v>
      </c>
    </row>
    <row r="78" spans="1:31">
      <c r="A78" t="s">
        <v>3054</v>
      </c>
      <c r="B78" t="s">
        <v>9503</v>
      </c>
      <c r="C78" t="s">
        <v>9504</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9040</v>
      </c>
    </row>
    <row r="79" spans="1:31">
      <c r="A79" t="s">
        <v>3493</v>
      </c>
      <c r="B79" t="s">
        <v>9505</v>
      </c>
      <c r="C79" t="s">
        <v>9506</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8608</v>
      </c>
    </row>
    <row r="80" spans="1:31">
      <c r="A80" t="s">
        <v>3060</v>
      </c>
      <c r="B80" t="s">
        <v>9507</v>
      </c>
      <c r="C80" t="s">
        <v>9508</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9509</v>
      </c>
    </row>
    <row r="81" spans="1:31">
      <c r="A81" t="s">
        <v>3063</v>
      </c>
      <c r="B81" t="s">
        <v>9510</v>
      </c>
      <c r="C81" t="s">
        <v>9511</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9230</v>
      </c>
    </row>
    <row r="82" spans="1:31">
      <c r="A82" t="s">
        <v>3066</v>
      </c>
      <c r="B82" t="s">
        <v>9512</v>
      </c>
      <c r="C82" t="s">
        <v>9513</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8570</v>
      </c>
    </row>
    <row r="83" spans="1:31">
      <c r="A83" t="s">
        <v>3502</v>
      </c>
      <c r="B83" t="s">
        <v>9514</v>
      </c>
      <c r="C83" t="s">
        <v>9515</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9320</v>
      </c>
    </row>
    <row r="84" spans="1:31">
      <c r="A84" t="s">
        <v>3107</v>
      </c>
      <c r="B84" t="s">
        <v>9516</v>
      </c>
      <c r="C84" t="s">
        <v>9517</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8579</v>
      </c>
    </row>
    <row r="85" spans="1:31">
      <c r="A85" t="s">
        <v>3142</v>
      </c>
      <c r="B85" t="s">
        <v>9518</v>
      </c>
      <c r="C85" t="s">
        <v>9517</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9303</v>
      </c>
    </row>
    <row r="86" spans="1:31">
      <c r="A86" t="s">
        <v>3145</v>
      </c>
      <c r="B86" t="s">
        <v>9519</v>
      </c>
      <c r="C86" t="s">
        <v>9517</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8810</v>
      </c>
    </row>
    <row r="87" spans="1:31">
      <c r="A87" t="s">
        <v>3184</v>
      </c>
    </row>
    <row r="88" spans="1:31">
      <c r="A88" t="s">
        <v>3023</v>
      </c>
      <c r="B88" t="s">
        <v>9520</v>
      </c>
      <c r="C88" t="s">
        <v>9521</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8582</v>
      </c>
    </row>
    <row r="89" spans="1:31">
      <c r="A89" t="s">
        <v>3187</v>
      </c>
      <c r="B89" t="s">
        <v>9522</v>
      </c>
      <c r="C89" t="s">
        <v>9523</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9210</v>
      </c>
    </row>
    <row r="90" spans="1:31">
      <c r="A90" t="s">
        <v>3190</v>
      </c>
      <c r="B90" t="s">
        <v>9524</v>
      </c>
      <c r="C90" t="s">
        <v>9525</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8983</v>
      </c>
    </row>
    <row r="91" spans="1:31">
      <c r="A91" t="s">
        <v>3193</v>
      </c>
      <c r="B91" t="s">
        <v>9526</v>
      </c>
      <c r="C91" t="s">
        <v>9527</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9210</v>
      </c>
    </row>
    <row r="92" spans="1:31">
      <c r="A92" t="s">
        <v>3027</v>
      </c>
      <c r="B92" t="s">
        <v>9528</v>
      </c>
      <c r="C92" t="s">
        <v>9529</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9303</v>
      </c>
    </row>
    <row r="93" spans="1:31">
      <c r="A93" t="s">
        <v>3187</v>
      </c>
      <c r="B93" t="s">
        <v>9530</v>
      </c>
      <c r="C93" t="s">
        <v>9531</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8983</v>
      </c>
    </row>
    <row r="94" spans="1:31">
      <c r="A94" t="s">
        <v>3190</v>
      </c>
      <c r="B94" t="s">
        <v>9532</v>
      </c>
      <c r="C94" t="s">
        <v>9533</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9064</v>
      </c>
    </row>
    <row r="95" spans="1:31">
      <c r="A95" t="s">
        <v>3193</v>
      </c>
      <c r="B95" t="s">
        <v>9534</v>
      </c>
      <c r="C95" t="s">
        <v>9535</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8810</v>
      </c>
    </row>
    <row r="96" spans="1:31">
      <c r="A96" t="s">
        <v>3472</v>
      </c>
      <c r="B96" t="s">
        <v>9536</v>
      </c>
      <c r="C96" t="s">
        <v>9537</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9045</v>
      </c>
    </row>
    <row r="97" spans="1:31">
      <c r="A97" t="s">
        <v>3187</v>
      </c>
      <c r="B97" t="s">
        <v>9538</v>
      </c>
      <c r="C97" t="s">
        <v>9539</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9045</v>
      </c>
    </row>
    <row r="98" spans="1:31">
      <c r="A98" t="s">
        <v>3190</v>
      </c>
      <c r="B98" t="s">
        <v>9540</v>
      </c>
      <c r="C98" t="s">
        <v>9541</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8998</v>
      </c>
    </row>
    <row r="99" spans="1:31">
      <c r="A99" t="s">
        <v>3193</v>
      </c>
      <c r="B99" t="s">
        <v>9542</v>
      </c>
      <c r="C99" t="s">
        <v>9543</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9040</v>
      </c>
    </row>
    <row r="100" spans="1:31">
      <c r="A100" t="s">
        <v>3475</v>
      </c>
      <c r="B100" t="s">
        <v>9544</v>
      </c>
      <c r="C100" t="s">
        <v>9545</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8983</v>
      </c>
    </row>
    <row r="101" spans="1:31">
      <c r="A101" t="s">
        <v>3187</v>
      </c>
      <c r="B101" t="s">
        <v>9546</v>
      </c>
      <c r="C101" t="s">
        <v>9547</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8810</v>
      </c>
    </row>
    <row r="102" spans="1:31">
      <c r="A102" t="s">
        <v>3190</v>
      </c>
      <c r="B102" t="s">
        <v>9548</v>
      </c>
      <c r="C102" t="s">
        <v>9549</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8970</v>
      </c>
    </row>
    <row r="103" spans="1:31">
      <c r="A103" t="s">
        <v>3193</v>
      </c>
      <c r="B103" t="s">
        <v>9550</v>
      </c>
      <c r="C103" t="s">
        <v>9551</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8810</v>
      </c>
    </row>
    <row r="104" spans="1:31">
      <c r="A104" t="s">
        <v>3036</v>
      </c>
      <c r="B104" t="s">
        <v>9552</v>
      </c>
      <c r="C104" t="s">
        <v>9553</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8633</v>
      </c>
    </row>
    <row r="105" spans="1:31">
      <c r="A105" t="s">
        <v>3187</v>
      </c>
      <c r="B105" t="s">
        <v>9554</v>
      </c>
      <c r="C105" t="s">
        <v>9555</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8591</v>
      </c>
    </row>
    <row r="106" spans="1:31">
      <c r="A106" t="s">
        <v>3190</v>
      </c>
      <c r="B106" t="s">
        <v>9556</v>
      </c>
      <c r="C106" t="s">
        <v>9557</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8860</v>
      </c>
    </row>
    <row r="107" spans="1:31">
      <c r="A107" t="s">
        <v>3193</v>
      </c>
      <c r="B107" t="s">
        <v>9558</v>
      </c>
      <c r="C107" t="s">
        <v>9559</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8576</v>
      </c>
    </row>
    <row r="108" spans="1:31">
      <c r="A108" t="s">
        <v>3039</v>
      </c>
      <c r="B108" t="s">
        <v>9560</v>
      </c>
      <c r="C108" t="s">
        <v>9561</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8853</v>
      </c>
    </row>
    <row r="109" spans="1:31">
      <c r="A109" t="s">
        <v>3187</v>
      </c>
      <c r="B109" t="s">
        <v>9562</v>
      </c>
      <c r="C109" t="s">
        <v>9563</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9292</v>
      </c>
    </row>
    <row r="110" spans="1:31">
      <c r="A110" t="s">
        <v>3190</v>
      </c>
      <c r="B110" t="s">
        <v>9564</v>
      </c>
      <c r="C110" t="s">
        <v>9565</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8976</v>
      </c>
    </row>
    <row r="111" spans="1:31">
      <c r="A111" t="s">
        <v>3193</v>
      </c>
      <c r="B111" t="s">
        <v>9566</v>
      </c>
      <c r="C111" t="s">
        <v>9567</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9292</v>
      </c>
    </row>
    <row r="112" spans="1:31">
      <c r="A112" t="s">
        <v>3042</v>
      </c>
      <c r="B112" t="s">
        <v>9568</v>
      </c>
      <c r="C112" t="s">
        <v>9569</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9454</v>
      </c>
    </row>
    <row r="113" spans="1:31">
      <c r="A113" t="s">
        <v>3187</v>
      </c>
      <c r="B113" t="s">
        <v>9570</v>
      </c>
      <c r="C113" t="s">
        <v>9571</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9292</v>
      </c>
    </row>
    <row r="114" spans="1:31">
      <c r="A114" t="s">
        <v>3190</v>
      </c>
      <c r="B114" t="s">
        <v>9572</v>
      </c>
      <c r="C114" t="s">
        <v>9573</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9489</v>
      </c>
    </row>
    <row r="115" spans="1:31">
      <c r="A115" t="s">
        <v>3193</v>
      </c>
      <c r="B115" t="s">
        <v>9574</v>
      </c>
      <c r="C115" t="s">
        <v>9575</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8970</v>
      </c>
    </row>
    <row r="116" spans="1:31">
      <c r="A116" t="s">
        <v>3045</v>
      </c>
      <c r="B116" t="s">
        <v>9576</v>
      </c>
      <c r="C116" t="s">
        <v>9577</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9292</v>
      </c>
    </row>
    <row r="117" spans="1:31">
      <c r="A117" t="s">
        <v>3187</v>
      </c>
      <c r="B117" t="s">
        <v>9578</v>
      </c>
      <c r="C117" t="s">
        <v>9579</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8810</v>
      </c>
    </row>
    <row r="118" spans="1:31">
      <c r="A118" t="s">
        <v>3190</v>
      </c>
      <c r="B118" t="s">
        <v>9580</v>
      </c>
      <c r="C118" t="s">
        <v>9581</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9048</v>
      </c>
    </row>
    <row r="119" spans="1:31">
      <c r="A119" t="s">
        <v>3193</v>
      </c>
      <c r="B119" t="s">
        <v>9582</v>
      </c>
      <c r="C119" t="s">
        <v>9583</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9210</v>
      </c>
    </row>
    <row r="120" spans="1:31">
      <c r="A120" t="s">
        <v>3486</v>
      </c>
      <c r="B120" t="s">
        <v>9584</v>
      </c>
      <c r="C120" t="s">
        <v>9585</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9076</v>
      </c>
    </row>
    <row r="121" spans="1:31">
      <c r="A121" t="s">
        <v>3187</v>
      </c>
      <c r="B121" t="s">
        <v>9586</v>
      </c>
      <c r="C121" t="s">
        <v>9587</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9076</v>
      </c>
    </row>
    <row r="122" spans="1:31">
      <c r="A122" t="s">
        <v>3190</v>
      </c>
      <c r="B122" t="s">
        <v>9588</v>
      </c>
      <c r="C122" t="s">
        <v>9589</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9076</v>
      </c>
    </row>
    <row r="123" spans="1:31">
      <c r="A123" t="s">
        <v>3193</v>
      </c>
      <c r="B123" t="s">
        <v>9590</v>
      </c>
      <c r="C123" t="s">
        <v>9591</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9045</v>
      </c>
    </row>
    <row r="124" spans="1:31">
      <c r="A124" t="s">
        <v>3051</v>
      </c>
      <c r="B124" t="s">
        <v>9592</v>
      </c>
      <c r="C124" t="s">
        <v>9593</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9426</v>
      </c>
    </row>
    <row r="125" spans="1:31">
      <c r="A125" t="s">
        <v>3187</v>
      </c>
      <c r="B125" t="s">
        <v>9594</v>
      </c>
      <c r="C125" t="s">
        <v>9595</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9201</v>
      </c>
    </row>
    <row r="126" spans="1:31">
      <c r="A126" t="s">
        <v>3190</v>
      </c>
      <c r="B126" t="s">
        <v>9596</v>
      </c>
      <c r="C126" t="s">
        <v>9597</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9426</v>
      </c>
    </row>
    <row r="127" spans="1:31">
      <c r="A127" t="s">
        <v>3193</v>
      </c>
      <c r="B127" t="s">
        <v>9598</v>
      </c>
      <c r="C127" t="s">
        <v>9599</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9201</v>
      </c>
    </row>
    <row r="128" spans="1:31">
      <c r="A128" t="s">
        <v>3054</v>
      </c>
      <c r="B128" t="s">
        <v>9600</v>
      </c>
      <c r="C128" t="s">
        <v>9601</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9602</v>
      </c>
    </row>
    <row r="129" spans="1:31">
      <c r="A129" t="s">
        <v>3187</v>
      </c>
      <c r="B129" t="s">
        <v>9603</v>
      </c>
      <c r="C129" t="s">
        <v>9604</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9017</v>
      </c>
    </row>
    <row r="130" spans="1:31">
      <c r="A130" t="s">
        <v>3190</v>
      </c>
      <c r="B130" t="s">
        <v>9605</v>
      </c>
      <c r="C130" t="s">
        <v>9606</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9607</v>
      </c>
    </row>
    <row r="131" spans="1:31">
      <c r="A131" t="s">
        <v>3193</v>
      </c>
      <c r="B131" t="s">
        <v>9608</v>
      </c>
      <c r="C131" t="s">
        <v>9609</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9610</v>
      </c>
    </row>
    <row r="132" spans="1:31">
      <c r="A132" t="s">
        <v>3493</v>
      </c>
      <c r="B132" t="s">
        <v>9611</v>
      </c>
      <c r="C132" t="s">
        <v>9612</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8670</v>
      </c>
    </row>
    <row r="133" spans="1:31">
      <c r="A133" t="s">
        <v>3187</v>
      </c>
      <c r="B133" t="s">
        <v>9613</v>
      </c>
      <c r="C133" t="s">
        <v>9614</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9227</v>
      </c>
    </row>
    <row r="134" spans="1:31">
      <c r="A134" t="s">
        <v>3190</v>
      </c>
      <c r="B134" t="s">
        <v>9615</v>
      </c>
      <c r="C134" t="s">
        <v>9616</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9230</v>
      </c>
    </row>
    <row r="135" spans="1:31">
      <c r="A135" t="s">
        <v>3193</v>
      </c>
      <c r="B135" t="s">
        <v>9617</v>
      </c>
      <c r="C135" t="s">
        <v>9618</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9201</v>
      </c>
    </row>
    <row r="136" spans="1:31">
      <c r="A136" t="s">
        <v>3060</v>
      </c>
      <c r="B136" t="s">
        <v>9619</v>
      </c>
      <c r="C136" t="s">
        <v>9620</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9473</v>
      </c>
    </row>
    <row r="137" spans="1:31">
      <c r="A137" t="s">
        <v>3187</v>
      </c>
      <c r="B137" t="s">
        <v>9621</v>
      </c>
      <c r="C137" t="s">
        <v>9622</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8670</v>
      </c>
    </row>
    <row r="138" spans="1:31">
      <c r="A138" t="s">
        <v>3190</v>
      </c>
      <c r="B138" t="s">
        <v>9623</v>
      </c>
      <c r="C138" t="s">
        <v>9624</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9473</v>
      </c>
    </row>
    <row r="139" spans="1:31">
      <c r="A139" t="s">
        <v>3193</v>
      </c>
      <c r="B139" t="s">
        <v>9625</v>
      </c>
      <c r="C139" t="s">
        <v>9626</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9320</v>
      </c>
    </row>
    <row r="140" spans="1:31">
      <c r="A140" t="s">
        <v>3063</v>
      </c>
      <c r="B140" t="s">
        <v>9627</v>
      </c>
      <c r="C140" t="s">
        <v>9628</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9227</v>
      </c>
    </row>
    <row r="141" spans="1:31">
      <c r="A141" t="s">
        <v>3187</v>
      </c>
      <c r="B141" t="s">
        <v>9629</v>
      </c>
      <c r="C141" t="s">
        <v>9630</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9227</v>
      </c>
    </row>
    <row r="142" spans="1:31">
      <c r="A142" t="s">
        <v>3190</v>
      </c>
      <c r="B142" t="s">
        <v>9631</v>
      </c>
      <c r="C142" t="s">
        <v>9632</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9473</v>
      </c>
    </row>
    <row r="143" spans="1:31">
      <c r="A143" t="s">
        <v>3193</v>
      </c>
      <c r="B143" t="s">
        <v>9633</v>
      </c>
      <c r="C143" t="s">
        <v>9634</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9201</v>
      </c>
    </row>
    <row r="144" spans="1:31">
      <c r="A144" t="s">
        <v>3066</v>
      </c>
      <c r="B144" t="s">
        <v>9635</v>
      </c>
      <c r="C144" t="s">
        <v>9636</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9210</v>
      </c>
    </row>
    <row r="145" spans="1:31">
      <c r="A145" t="s">
        <v>3187</v>
      </c>
      <c r="B145" t="s">
        <v>9637</v>
      </c>
      <c r="C145" t="s">
        <v>9638</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9210</v>
      </c>
    </row>
    <row r="146" spans="1:31">
      <c r="A146" t="s">
        <v>3190</v>
      </c>
      <c r="B146" t="s">
        <v>9639</v>
      </c>
      <c r="C146" t="s">
        <v>9640</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8970</v>
      </c>
    </row>
    <row r="147" spans="1:31">
      <c r="A147" t="s">
        <v>3193</v>
      </c>
      <c r="B147" t="s">
        <v>9641</v>
      </c>
      <c r="C147" t="s">
        <v>9642</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8579</v>
      </c>
    </row>
    <row r="148" spans="1:31">
      <c r="A148" t="s">
        <v>3502</v>
      </c>
      <c r="B148" t="s">
        <v>9643</v>
      </c>
      <c r="C148" t="s">
        <v>9644</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8976</v>
      </c>
    </row>
    <row r="149" spans="1:31">
      <c r="A149" t="s">
        <v>3187</v>
      </c>
      <c r="B149" t="s">
        <v>9645</v>
      </c>
      <c r="C149" t="s">
        <v>9646</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9024</v>
      </c>
    </row>
    <row r="150" spans="1:31">
      <c r="A150" t="s">
        <v>3190</v>
      </c>
      <c r="B150" t="s">
        <v>9647</v>
      </c>
      <c r="C150" t="s">
        <v>9648</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9489</v>
      </c>
    </row>
    <row r="151" spans="1:31">
      <c r="A151" t="s">
        <v>3193</v>
      </c>
      <c r="B151" t="s">
        <v>9649</v>
      </c>
      <c r="C151" t="s">
        <v>9650</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9064</v>
      </c>
    </row>
    <row r="152" spans="1:31">
      <c r="A152" t="s">
        <v>3316</v>
      </c>
      <c r="B152" t="s">
        <v>9651</v>
      </c>
      <c r="C152" t="s">
        <v>9652</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9489</v>
      </c>
    </row>
    <row r="153" spans="1:31">
      <c r="A153" t="s">
        <v>3319</v>
      </c>
      <c r="B153" t="s">
        <v>9653</v>
      </c>
      <c r="C153" t="s">
        <v>9654</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9489</v>
      </c>
    </row>
    <row r="154" spans="1:31">
      <c r="A154" t="s">
        <v>3322</v>
      </c>
      <c r="B154" t="s">
        <v>9655</v>
      </c>
      <c r="C154" t="s">
        <v>9656</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9489</v>
      </c>
    </row>
    <row r="155" spans="1:31">
      <c r="A155" t="s">
        <v>3145</v>
      </c>
      <c r="B155" t="s">
        <v>9657</v>
      </c>
      <c r="C155" t="s">
        <v>9658</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9489</v>
      </c>
    </row>
    <row r="156" spans="1:31">
      <c r="A156" t="s">
        <v>3327</v>
      </c>
    </row>
    <row r="157" spans="1:31">
      <c r="A157" t="s">
        <v>3023</v>
      </c>
      <c r="B157" t="s">
        <v>9659</v>
      </c>
      <c r="C157" t="s">
        <v>9660</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8600</v>
      </c>
    </row>
    <row r="158" spans="1:31">
      <c r="A158" t="s">
        <v>3187</v>
      </c>
      <c r="B158" t="s">
        <v>9661</v>
      </c>
      <c r="C158" t="s">
        <v>9662</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8608</v>
      </c>
    </row>
    <row r="159" spans="1:31">
      <c r="A159" t="s">
        <v>3190</v>
      </c>
      <c r="B159" t="s">
        <v>9663</v>
      </c>
      <c r="C159" t="s">
        <v>9664</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8665</v>
      </c>
    </row>
    <row r="160" spans="1:31">
      <c r="A160" t="s">
        <v>3193</v>
      </c>
      <c r="B160" t="s">
        <v>9665</v>
      </c>
      <c r="C160" t="s">
        <v>9666</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9210</v>
      </c>
    </row>
    <row r="161" spans="1:31">
      <c r="A161" t="s">
        <v>3027</v>
      </c>
      <c r="B161" t="s">
        <v>9667</v>
      </c>
      <c r="C161" t="s">
        <v>9668</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8860</v>
      </c>
    </row>
    <row r="162" spans="1:31">
      <c r="A162" t="s">
        <v>3187</v>
      </c>
      <c r="B162" t="s">
        <v>9669</v>
      </c>
      <c r="C162" t="s">
        <v>9670</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9413</v>
      </c>
    </row>
    <row r="163" spans="1:31">
      <c r="A163" t="s">
        <v>3190</v>
      </c>
      <c r="B163" t="s">
        <v>9671</v>
      </c>
      <c r="C163" t="s">
        <v>9672</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9024</v>
      </c>
    </row>
    <row r="164" spans="1:31">
      <c r="A164" t="s">
        <v>3193</v>
      </c>
      <c r="B164" t="s">
        <v>9673</v>
      </c>
      <c r="C164" t="s">
        <v>9674</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8703</v>
      </c>
    </row>
    <row r="165" spans="1:31">
      <c r="A165" t="s">
        <v>3472</v>
      </c>
      <c r="B165" t="s">
        <v>9675</v>
      </c>
      <c r="C165" t="s">
        <v>9676</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9320</v>
      </c>
    </row>
    <row r="166" spans="1:31">
      <c r="A166" t="s">
        <v>3187</v>
      </c>
      <c r="B166" t="s">
        <v>9677</v>
      </c>
      <c r="C166" t="s">
        <v>9678</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9473</v>
      </c>
    </row>
    <row r="167" spans="1:31">
      <c r="A167" t="s">
        <v>3190</v>
      </c>
      <c r="B167" t="s">
        <v>9679</v>
      </c>
      <c r="C167" t="s">
        <v>9680</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8810</v>
      </c>
    </row>
    <row r="168" spans="1:31">
      <c r="A168" t="s">
        <v>3193</v>
      </c>
      <c r="B168" t="s">
        <v>9681</v>
      </c>
      <c r="C168" t="s">
        <v>9682</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9489</v>
      </c>
    </row>
    <row r="169" spans="1:31">
      <c r="A169" t="s">
        <v>3475</v>
      </c>
      <c r="B169" t="s">
        <v>9683</v>
      </c>
      <c r="C169" t="s">
        <v>9684</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8853</v>
      </c>
    </row>
    <row r="170" spans="1:31">
      <c r="A170" t="s">
        <v>3187</v>
      </c>
      <c r="B170" t="s">
        <v>9685</v>
      </c>
      <c r="C170" t="s">
        <v>9686</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9064</v>
      </c>
    </row>
    <row r="171" spans="1:31">
      <c r="A171" t="s">
        <v>3190</v>
      </c>
      <c r="B171" t="s">
        <v>9687</v>
      </c>
      <c r="C171" t="s">
        <v>9688</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8998</v>
      </c>
    </row>
    <row r="172" spans="1:31">
      <c r="A172" t="s">
        <v>3193</v>
      </c>
      <c r="B172" t="s">
        <v>9689</v>
      </c>
      <c r="C172" t="s">
        <v>9690</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9064</v>
      </c>
    </row>
    <row r="173" spans="1:31">
      <c r="A173" t="s">
        <v>3036</v>
      </c>
      <c r="B173" t="s">
        <v>9691</v>
      </c>
      <c r="C173" t="s">
        <v>9692</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9693</v>
      </c>
    </row>
    <row r="174" spans="1:31">
      <c r="A174" t="s">
        <v>3187</v>
      </c>
      <c r="B174" t="s">
        <v>9694</v>
      </c>
      <c r="C174" t="s">
        <v>9695</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9454</v>
      </c>
    </row>
    <row r="175" spans="1:31">
      <c r="A175" t="s">
        <v>3190</v>
      </c>
      <c r="B175" t="s">
        <v>9696</v>
      </c>
      <c r="C175" t="s">
        <v>9697</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9698</v>
      </c>
    </row>
    <row r="176" spans="1:31">
      <c r="A176" t="s">
        <v>3193</v>
      </c>
      <c r="B176" t="s">
        <v>9699</v>
      </c>
      <c r="C176" t="s">
        <v>9700</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8970</v>
      </c>
    </row>
    <row r="177" spans="1:31">
      <c r="A177" t="s">
        <v>3039</v>
      </c>
      <c r="B177" t="s">
        <v>9701</v>
      </c>
      <c r="C177" t="s">
        <v>9702</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9024</v>
      </c>
    </row>
    <row r="178" spans="1:31">
      <c r="A178" t="s">
        <v>3187</v>
      </c>
      <c r="B178" t="s">
        <v>9703</v>
      </c>
      <c r="C178" t="s">
        <v>9704</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8976</v>
      </c>
    </row>
    <row r="179" spans="1:31">
      <c r="A179" t="s">
        <v>3190</v>
      </c>
      <c r="B179" t="s">
        <v>9705</v>
      </c>
      <c r="C179" t="s">
        <v>9706</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9317</v>
      </c>
    </row>
    <row r="180" spans="1:31">
      <c r="A180" t="s">
        <v>3193</v>
      </c>
      <c r="B180" t="s">
        <v>9707</v>
      </c>
      <c r="C180" t="s">
        <v>9708</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8570</v>
      </c>
    </row>
    <row r="181" spans="1:31">
      <c r="A181" t="s">
        <v>3042</v>
      </c>
      <c r="B181" t="s">
        <v>9709</v>
      </c>
      <c r="C181" t="s">
        <v>9710</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9711</v>
      </c>
    </row>
    <row r="182" spans="1:31">
      <c r="A182" t="s">
        <v>3187</v>
      </c>
      <c r="B182" t="s">
        <v>9712</v>
      </c>
      <c r="C182" t="s">
        <v>9713</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9426</v>
      </c>
    </row>
    <row r="183" spans="1:31">
      <c r="A183" t="s">
        <v>3190</v>
      </c>
      <c r="B183" t="s">
        <v>9714</v>
      </c>
      <c r="C183" t="s">
        <v>9715</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8781</v>
      </c>
    </row>
    <row r="184" spans="1:31">
      <c r="A184" t="s">
        <v>3193</v>
      </c>
      <c r="B184" t="s">
        <v>9716</v>
      </c>
      <c r="C184" t="s">
        <v>9717</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9230</v>
      </c>
    </row>
    <row r="185" spans="1:31">
      <c r="A185" t="s">
        <v>3045</v>
      </c>
      <c r="B185" t="s">
        <v>9718</v>
      </c>
      <c r="C185" t="s">
        <v>9719</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8693</v>
      </c>
    </row>
    <row r="186" spans="1:31">
      <c r="A186" t="s">
        <v>3187</v>
      </c>
      <c r="B186" t="s">
        <v>9720</v>
      </c>
      <c r="C186" t="s">
        <v>9721</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8911</v>
      </c>
    </row>
    <row r="187" spans="1:31">
      <c r="A187" t="s">
        <v>3190</v>
      </c>
      <c r="B187" t="s">
        <v>9722</v>
      </c>
      <c r="C187" t="s">
        <v>9723</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9287</v>
      </c>
    </row>
    <row r="188" spans="1:31">
      <c r="A188" t="s">
        <v>3193</v>
      </c>
      <c r="B188" t="s">
        <v>9724</v>
      </c>
      <c r="C188" t="s">
        <v>9725</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8665</v>
      </c>
    </row>
    <row r="189" spans="1:31">
      <c r="A189" t="s">
        <v>3486</v>
      </c>
      <c r="B189" t="s">
        <v>9726</v>
      </c>
      <c r="C189" t="s">
        <v>9727</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8998</v>
      </c>
    </row>
    <row r="190" spans="1:31">
      <c r="A190" t="s">
        <v>3187</v>
      </c>
      <c r="B190" t="s">
        <v>9728</v>
      </c>
      <c r="C190" t="s">
        <v>9729</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9489</v>
      </c>
    </row>
    <row r="191" spans="1:31">
      <c r="A191" t="s">
        <v>3190</v>
      </c>
      <c r="B191" t="s">
        <v>9730</v>
      </c>
      <c r="C191" t="s">
        <v>9731</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9230</v>
      </c>
    </row>
    <row r="192" spans="1:31">
      <c r="A192" t="s">
        <v>3193</v>
      </c>
      <c r="B192" t="s">
        <v>9732</v>
      </c>
      <c r="C192" t="s">
        <v>9733</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9076</v>
      </c>
    </row>
    <row r="193" spans="1:31">
      <c r="A193" t="s">
        <v>3051</v>
      </c>
      <c r="B193" t="s">
        <v>9734</v>
      </c>
      <c r="C193" t="s">
        <v>9735</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8670</v>
      </c>
    </row>
    <row r="194" spans="1:31">
      <c r="A194" t="s">
        <v>3187</v>
      </c>
      <c r="B194" t="s">
        <v>9736</v>
      </c>
      <c r="C194" t="s">
        <v>9737</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9045</v>
      </c>
    </row>
    <row r="195" spans="1:31">
      <c r="A195" t="s">
        <v>3190</v>
      </c>
      <c r="B195" t="s">
        <v>9738</v>
      </c>
      <c r="C195" t="s">
        <v>9739</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8781</v>
      </c>
    </row>
    <row r="196" spans="1:31">
      <c r="A196" t="s">
        <v>3193</v>
      </c>
      <c r="B196" t="s">
        <v>9740</v>
      </c>
      <c r="C196" t="s">
        <v>9741</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8998</v>
      </c>
    </row>
    <row r="197" spans="1:31">
      <c r="A197" t="s">
        <v>3054</v>
      </c>
      <c r="B197" t="s">
        <v>9742</v>
      </c>
      <c r="C197" t="s">
        <v>9743</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9473</v>
      </c>
    </row>
    <row r="198" spans="1:31">
      <c r="A198" t="s">
        <v>3187</v>
      </c>
      <c r="B198" t="s">
        <v>9744</v>
      </c>
      <c r="C198" t="s">
        <v>9745</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9473</v>
      </c>
    </row>
    <row r="199" spans="1:31">
      <c r="A199" t="s">
        <v>3190</v>
      </c>
      <c r="B199" t="s">
        <v>9746</v>
      </c>
      <c r="C199" t="s">
        <v>9747</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9320</v>
      </c>
    </row>
    <row r="200" spans="1:31">
      <c r="A200" t="s">
        <v>3193</v>
      </c>
      <c r="B200" t="s">
        <v>9748</v>
      </c>
      <c r="C200" t="s">
        <v>9749</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8670</v>
      </c>
    </row>
    <row r="201" spans="1:31">
      <c r="A201" t="s">
        <v>3493</v>
      </c>
      <c r="B201" t="s">
        <v>9750</v>
      </c>
      <c r="C201" t="s">
        <v>9751</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9473</v>
      </c>
    </row>
    <row r="202" spans="1:31">
      <c r="A202" t="s">
        <v>3187</v>
      </c>
      <c r="B202" t="s">
        <v>9752</v>
      </c>
      <c r="C202" t="s">
        <v>9753</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8973</v>
      </c>
    </row>
    <row r="203" spans="1:31">
      <c r="A203" t="s">
        <v>3190</v>
      </c>
      <c r="B203" t="s">
        <v>9754</v>
      </c>
      <c r="C203" t="s">
        <v>9755</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8810</v>
      </c>
    </row>
    <row r="204" spans="1:31">
      <c r="A204" t="s">
        <v>3193</v>
      </c>
      <c r="B204" t="s">
        <v>9756</v>
      </c>
      <c r="C204" t="s">
        <v>9757</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9607</v>
      </c>
    </row>
    <row r="205" spans="1:31">
      <c r="A205" t="s">
        <v>3060</v>
      </c>
      <c r="B205" t="s">
        <v>9758</v>
      </c>
      <c r="C205" t="s">
        <v>9759</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9045</v>
      </c>
    </row>
    <row r="206" spans="1:31">
      <c r="A206" t="s">
        <v>3187</v>
      </c>
      <c r="B206" t="s">
        <v>9760</v>
      </c>
      <c r="C206" t="s">
        <v>9761</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8998</v>
      </c>
    </row>
    <row r="207" spans="1:31">
      <c r="A207" t="s">
        <v>3190</v>
      </c>
      <c r="B207" t="s">
        <v>9762</v>
      </c>
      <c r="C207" t="s">
        <v>9763</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9230</v>
      </c>
    </row>
    <row r="208" spans="1:31">
      <c r="A208" t="s">
        <v>3193</v>
      </c>
      <c r="B208" t="s">
        <v>9764</v>
      </c>
      <c r="C208" t="s">
        <v>9765</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8600</v>
      </c>
    </row>
    <row r="209" spans="1:31">
      <c r="A209" t="s">
        <v>3063</v>
      </c>
      <c r="B209" t="s">
        <v>9766</v>
      </c>
      <c r="C209" t="s">
        <v>9767</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9320</v>
      </c>
    </row>
    <row r="210" spans="1:31">
      <c r="A210" t="s">
        <v>3187</v>
      </c>
      <c r="B210" t="s">
        <v>9768</v>
      </c>
      <c r="C210" t="s">
        <v>9769</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9320</v>
      </c>
    </row>
    <row r="211" spans="1:31">
      <c r="A211" t="s">
        <v>3190</v>
      </c>
      <c r="B211" t="s">
        <v>9770</v>
      </c>
      <c r="C211" t="s">
        <v>9771</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9426</v>
      </c>
    </row>
    <row r="212" spans="1:31">
      <c r="A212" t="s">
        <v>3193</v>
      </c>
      <c r="B212" t="s">
        <v>9772</v>
      </c>
      <c r="C212" t="s">
        <v>9773</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9045</v>
      </c>
    </row>
    <row r="213" spans="1:31">
      <c r="A213" t="s">
        <v>3066</v>
      </c>
      <c r="B213" t="s">
        <v>9774</v>
      </c>
      <c r="C213" t="s">
        <v>9775</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9210</v>
      </c>
    </row>
    <row r="214" spans="1:31">
      <c r="A214" t="s">
        <v>3187</v>
      </c>
      <c r="B214" t="s">
        <v>9776</v>
      </c>
      <c r="C214" t="s">
        <v>9777</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8983</v>
      </c>
    </row>
    <row r="215" spans="1:31">
      <c r="A215" t="s">
        <v>3190</v>
      </c>
      <c r="B215" t="s">
        <v>9778</v>
      </c>
      <c r="C215" t="s">
        <v>9779</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9064</v>
      </c>
    </row>
    <row r="216" spans="1:31">
      <c r="A216" t="s">
        <v>3193</v>
      </c>
      <c r="B216" t="s">
        <v>9780</v>
      </c>
      <c r="C216" t="s">
        <v>9781</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8600</v>
      </c>
    </row>
    <row r="217" spans="1:31">
      <c r="A217" t="s">
        <v>3502</v>
      </c>
      <c r="B217" t="s">
        <v>9782</v>
      </c>
      <c r="C217" t="s">
        <v>9783</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9292</v>
      </c>
    </row>
    <row r="218" spans="1:31">
      <c r="A218" t="s">
        <v>3187</v>
      </c>
      <c r="B218" t="s">
        <v>9784</v>
      </c>
      <c r="C218" t="s">
        <v>9785</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9064</v>
      </c>
    </row>
    <row r="219" spans="1:31">
      <c r="A219" t="s">
        <v>3190</v>
      </c>
      <c r="B219" t="s">
        <v>9786</v>
      </c>
      <c r="C219" t="s">
        <v>9787</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9045</v>
      </c>
    </row>
    <row r="220" spans="1:31">
      <c r="A220" t="s">
        <v>3193</v>
      </c>
      <c r="B220" t="s">
        <v>9788</v>
      </c>
      <c r="C220" t="s">
        <v>9789</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8934</v>
      </c>
    </row>
    <row r="221" spans="1:31">
      <c r="A221" t="s">
        <v>3316</v>
      </c>
      <c r="B221" t="s">
        <v>9790</v>
      </c>
      <c r="C221" t="s">
        <v>9791</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8976</v>
      </c>
    </row>
    <row r="222" spans="1:31">
      <c r="A222" t="s">
        <v>3319</v>
      </c>
      <c r="B222" t="s">
        <v>9792</v>
      </c>
      <c r="C222" t="s">
        <v>9793</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9045</v>
      </c>
    </row>
    <row r="223" spans="1:31">
      <c r="A223" t="s">
        <v>3322</v>
      </c>
      <c r="B223" t="s">
        <v>9794</v>
      </c>
      <c r="C223" t="s">
        <v>9795</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9413</v>
      </c>
    </row>
    <row r="224" spans="1:31">
      <c r="A224" t="s">
        <v>3145</v>
      </c>
      <c r="B224" t="s">
        <v>9796</v>
      </c>
      <c r="C224" t="s">
        <v>9797</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9024</v>
      </c>
    </row>
    <row r="225" spans="1:31">
      <c r="A225" s="1" t="s">
        <v>3396</v>
      </c>
    </row>
    <row r="226" spans="1:31">
      <c r="A226" s="1" t="s">
        <v>3397</v>
      </c>
    </row>
    <row r="227" spans="1:31">
      <c r="A227" t="s">
        <v>3187</v>
      </c>
      <c r="B227" t="s">
        <v>9798</v>
      </c>
      <c r="C227" t="s">
        <v>9799</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8628</v>
      </c>
    </row>
    <row r="228" spans="1:31">
      <c r="A228" t="s">
        <v>3190</v>
      </c>
      <c r="B228" t="s">
        <v>9800</v>
      </c>
      <c r="C228" t="s">
        <v>9801</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8628</v>
      </c>
    </row>
    <row r="229" spans="1:31">
      <c r="A229" t="s">
        <v>3193</v>
      </c>
      <c r="B229" t="s">
        <v>9802</v>
      </c>
      <c r="C229" t="s">
        <v>9803</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8570</v>
      </c>
    </row>
    <row r="230" spans="1:31">
      <c r="A230" t="s">
        <v>3404</v>
      </c>
      <c r="B230" t="s">
        <v>9804</v>
      </c>
      <c r="C230" t="s">
        <v>9805</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8628</v>
      </c>
    </row>
    <row r="231" spans="1:31">
      <c r="A231" s="1" t="s">
        <v>3407</v>
      </c>
    </row>
    <row r="232" spans="1:31">
      <c r="A232" t="s">
        <v>3187</v>
      </c>
      <c r="B232" t="s">
        <v>9806</v>
      </c>
      <c r="C232" t="s">
        <v>9807</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8628</v>
      </c>
    </row>
    <row r="233" spans="1:31">
      <c r="A233" t="s">
        <v>3190</v>
      </c>
      <c r="B233" t="s">
        <v>9808</v>
      </c>
      <c r="C233" t="s">
        <v>9809</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8628</v>
      </c>
    </row>
    <row r="234" spans="1:31">
      <c r="A234" t="s">
        <v>3193</v>
      </c>
      <c r="B234" t="s">
        <v>9810</v>
      </c>
      <c r="C234" t="s">
        <v>9811</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8625</v>
      </c>
    </row>
    <row r="235" spans="1:31">
      <c r="A235" t="s">
        <v>3404</v>
      </c>
      <c r="B235" t="s">
        <v>9812</v>
      </c>
      <c r="C235" t="s">
        <v>9813</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8628</v>
      </c>
    </row>
    <row r="236" spans="1:31">
      <c r="A236" t="s">
        <v>3416</v>
      </c>
    </row>
    <row r="237" spans="1:31">
      <c r="A237" t="s">
        <v>3417</v>
      </c>
    </row>
    <row r="238" spans="1:31">
      <c r="A238" t="s">
        <v>3023</v>
      </c>
      <c r="B238" t="s">
        <v>9814</v>
      </c>
      <c r="C238" t="s">
        <v>9815</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8570</v>
      </c>
    </row>
    <row r="239" spans="1:31">
      <c r="A239" t="s">
        <v>3027</v>
      </c>
      <c r="B239" t="s">
        <v>9816</v>
      </c>
      <c r="C239" t="s">
        <v>9817</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8600</v>
      </c>
    </row>
    <row r="240" spans="1:31">
      <c r="A240" t="s">
        <v>3472</v>
      </c>
      <c r="B240" t="s">
        <v>9818</v>
      </c>
      <c r="C240" t="s">
        <v>9819</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9064</v>
      </c>
    </row>
    <row r="241" spans="1:32">
      <c r="A241" t="s">
        <v>3475</v>
      </c>
      <c r="B241" t="s">
        <v>9820</v>
      </c>
      <c r="C241" t="s">
        <v>9821</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8608</v>
      </c>
    </row>
    <row r="242" spans="1:32">
      <c r="A242" t="s">
        <v>3036</v>
      </c>
      <c r="B242" t="s">
        <v>9822</v>
      </c>
      <c r="C242" t="s">
        <v>9823</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8653</v>
      </c>
    </row>
    <row r="243" spans="1:32">
      <c r="A243" t="s">
        <v>3039</v>
      </c>
      <c r="B243" t="s">
        <v>9824</v>
      </c>
      <c r="C243" t="s">
        <v>9825</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9210</v>
      </c>
    </row>
    <row r="244" spans="1:32">
      <c r="A244" t="s">
        <v>3042</v>
      </c>
      <c r="B244" t="s">
        <v>9826</v>
      </c>
      <c r="C244" t="s">
        <v>9827</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8934</v>
      </c>
    </row>
    <row r="245" spans="1:32">
      <c r="A245" t="s">
        <v>3045</v>
      </c>
      <c r="B245" t="s">
        <v>9828</v>
      </c>
      <c r="C245" t="s">
        <v>9829</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8934</v>
      </c>
    </row>
    <row r="246" spans="1:32">
      <c r="A246" t="s">
        <v>3486</v>
      </c>
      <c r="B246" t="s">
        <v>9830</v>
      </c>
      <c r="C246" t="s">
        <v>9831</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9413</v>
      </c>
    </row>
    <row r="247" spans="1:32">
      <c r="A247" t="s">
        <v>3051</v>
      </c>
      <c r="B247" t="s">
        <v>9832</v>
      </c>
      <c r="C247" t="s">
        <v>9833</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9048</v>
      </c>
    </row>
    <row r="248" spans="1:32">
      <c r="A248" t="s">
        <v>3054</v>
      </c>
      <c r="B248" t="s">
        <v>9834</v>
      </c>
      <c r="C248" t="s">
        <v>9835</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8973</v>
      </c>
    </row>
    <row r="249" spans="1:32">
      <c r="A249" t="s">
        <v>3493</v>
      </c>
      <c r="B249" t="s">
        <v>9836</v>
      </c>
      <c r="C249" t="s">
        <v>9837</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8853</v>
      </c>
    </row>
    <row r="250" spans="1:32">
      <c r="A250" t="s">
        <v>3060</v>
      </c>
      <c r="B250" t="s">
        <v>9838</v>
      </c>
      <c r="C250" t="s">
        <v>9839</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8853</v>
      </c>
    </row>
    <row r="251" spans="1:32">
      <c r="A251" t="s">
        <v>3063</v>
      </c>
      <c r="B251" t="s">
        <v>9840</v>
      </c>
      <c r="C251" t="s">
        <v>9841</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8998</v>
      </c>
    </row>
    <row r="252" spans="1:32">
      <c r="A252" t="s">
        <v>3066</v>
      </c>
      <c r="B252" t="s">
        <v>9842</v>
      </c>
      <c r="C252" t="s">
        <v>9843</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8628</v>
      </c>
    </row>
    <row r="253" spans="1:32">
      <c r="A253" t="s">
        <v>3502</v>
      </c>
      <c r="B253" t="s">
        <v>9844</v>
      </c>
      <c r="C253" t="s">
        <v>9845</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8983</v>
      </c>
    </row>
    <row r="254" spans="1:32">
      <c r="A254" t="s">
        <v>3145</v>
      </c>
      <c r="B254" t="s">
        <v>9846</v>
      </c>
      <c r="C254" t="s">
        <v>9847</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8983</v>
      </c>
    </row>
    <row r="255" spans="1:32">
      <c r="A255" t="s">
        <v>3452</v>
      </c>
      <c r="B255" t="s">
        <v>3023</v>
      </c>
      <c r="C255" t="s">
        <v>9848</v>
      </c>
      <c r="D255" t="s">
        <v>9849</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8860</v>
      </c>
    </row>
    <row r="256" spans="1:32">
      <c r="A256" t="s">
        <v>3456</v>
      </c>
      <c r="B256" t="s">
        <v>3023</v>
      </c>
      <c r="C256" t="s">
        <v>9850</v>
      </c>
      <c r="D256" t="s">
        <v>9851</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8633</v>
      </c>
    </row>
  </sheetData>
  <autoFilter ref="A5:AF5" xr:uid="{00000000-0001-0000-4600-000000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5"/>
  <sheetData>
    <row r="1" spans="1:31">
      <c r="A1" t="s">
        <v>4675</v>
      </c>
    </row>
    <row r="2" spans="1:31">
      <c r="A2" t="s">
        <v>9852</v>
      </c>
    </row>
    <row r="3" spans="1:31">
      <c r="A3" t="s">
        <v>9853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3407</v>
      </c>
    </row>
    <row r="7" spans="1:31">
      <c r="A7" t="s">
        <v>3023</v>
      </c>
      <c r="B7" t="s">
        <v>9854</v>
      </c>
      <c r="C7" t="s">
        <v>9855</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9210</v>
      </c>
    </row>
    <row r="8" spans="1:31">
      <c r="A8" t="s">
        <v>3187</v>
      </c>
      <c r="B8" t="s">
        <v>9856</v>
      </c>
      <c r="C8" t="s">
        <v>9857</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9210</v>
      </c>
    </row>
    <row r="9" spans="1:31">
      <c r="A9" t="s">
        <v>3190</v>
      </c>
      <c r="B9" t="s">
        <v>9858</v>
      </c>
      <c r="C9" t="s">
        <v>9859</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8582</v>
      </c>
    </row>
    <row r="10" spans="1:31">
      <c r="A10" t="s">
        <v>3193</v>
      </c>
      <c r="B10" t="s">
        <v>9860</v>
      </c>
      <c r="C10" t="s">
        <v>9861</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8579</v>
      </c>
    </row>
    <row r="11" spans="1:31">
      <c r="A11" t="s">
        <v>3027</v>
      </c>
      <c r="B11" t="s">
        <v>9862</v>
      </c>
      <c r="C11" t="s">
        <v>9863</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8582</v>
      </c>
    </row>
    <row r="12" spans="1:31">
      <c r="A12" t="s">
        <v>3187</v>
      </c>
      <c r="B12" t="s">
        <v>9864</v>
      </c>
      <c r="C12" t="s">
        <v>9865</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8970</v>
      </c>
    </row>
    <row r="13" spans="1:31">
      <c r="A13" t="s">
        <v>3190</v>
      </c>
      <c r="B13" t="s">
        <v>9866</v>
      </c>
      <c r="C13" t="s">
        <v>9867</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9303</v>
      </c>
    </row>
    <row r="14" spans="1:31">
      <c r="A14" t="s">
        <v>3193</v>
      </c>
      <c r="B14" t="s">
        <v>9868</v>
      </c>
      <c r="C14" t="s">
        <v>9869</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8579</v>
      </c>
    </row>
    <row r="15" spans="1:31">
      <c r="A15" t="s">
        <v>3472</v>
      </c>
      <c r="B15" t="s">
        <v>9870</v>
      </c>
      <c r="C15" t="s">
        <v>9871</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9048</v>
      </c>
    </row>
    <row r="16" spans="1:31">
      <c r="A16" t="s">
        <v>3187</v>
      </c>
      <c r="B16" t="s">
        <v>9872</v>
      </c>
      <c r="C16" t="s">
        <v>9873</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9048</v>
      </c>
    </row>
    <row r="17" spans="1:31">
      <c r="A17" t="s">
        <v>3190</v>
      </c>
      <c r="B17" t="s">
        <v>9874</v>
      </c>
      <c r="C17" t="s">
        <v>9875</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9489</v>
      </c>
    </row>
    <row r="18" spans="1:31">
      <c r="A18" t="s">
        <v>3193</v>
      </c>
      <c r="B18" t="s">
        <v>9876</v>
      </c>
      <c r="C18" t="s">
        <v>9877</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9048</v>
      </c>
    </row>
    <row r="19" spans="1:31">
      <c r="A19" t="s">
        <v>3475</v>
      </c>
      <c r="B19" t="s">
        <v>9878</v>
      </c>
      <c r="C19" t="s">
        <v>9879</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8983</v>
      </c>
    </row>
    <row r="20" spans="1:31">
      <c r="A20" t="s">
        <v>3187</v>
      </c>
      <c r="B20" t="s">
        <v>9880</v>
      </c>
      <c r="C20" t="s">
        <v>9881</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8983</v>
      </c>
    </row>
    <row r="21" spans="1:31">
      <c r="A21" t="s">
        <v>3190</v>
      </c>
      <c r="B21" t="s">
        <v>9882</v>
      </c>
      <c r="C21" t="s">
        <v>9883</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8970</v>
      </c>
    </row>
    <row r="22" spans="1:31">
      <c r="A22" t="s">
        <v>3193</v>
      </c>
      <c r="B22" t="s">
        <v>9884</v>
      </c>
      <c r="C22" t="s">
        <v>9885</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8983</v>
      </c>
    </row>
    <row r="23" spans="1:31">
      <c r="A23" t="s">
        <v>3036</v>
      </c>
      <c r="B23" t="s">
        <v>9886</v>
      </c>
      <c r="C23" t="s">
        <v>9887</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8665</v>
      </c>
    </row>
    <row r="24" spans="1:31">
      <c r="A24" t="s">
        <v>3187</v>
      </c>
      <c r="B24" t="s">
        <v>9888</v>
      </c>
      <c r="C24" t="s">
        <v>9889</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8591</v>
      </c>
    </row>
    <row r="25" spans="1:31">
      <c r="A25" t="s">
        <v>3190</v>
      </c>
      <c r="B25" t="s">
        <v>9890</v>
      </c>
      <c r="C25" t="s">
        <v>9891</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8860</v>
      </c>
    </row>
    <row r="26" spans="1:31">
      <c r="A26" t="s">
        <v>3193</v>
      </c>
      <c r="B26" t="s">
        <v>9892</v>
      </c>
      <c r="C26" t="s">
        <v>9893</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8576</v>
      </c>
    </row>
    <row r="27" spans="1:31">
      <c r="A27" t="s">
        <v>3039</v>
      </c>
      <c r="B27" t="s">
        <v>9894</v>
      </c>
      <c r="C27" t="s">
        <v>9895</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9303</v>
      </c>
    </row>
    <row r="28" spans="1:31">
      <c r="A28" t="s">
        <v>3187</v>
      </c>
      <c r="B28" t="s">
        <v>9896</v>
      </c>
      <c r="C28" t="s">
        <v>9897</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9303</v>
      </c>
    </row>
    <row r="29" spans="1:31">
      <c r="A29" t="s">
        <v>3190</v>
      </c>
      <c r="B29" t="s">
        <v>9898</v>
      </c>
      <c r="C29" t="s">
        <v>9899</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8853</v>
      </c>
    </row>
    <row r="30" spans="1:31">
      <c r="A30" t="s">
        <v>3193</v>
      </c>
      <c r="B30" t="s">
        <v>9900</v>
      </c>
      <c r="C30" t="s">
        <v>9901</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9413</v>
      </c>
    </row>
    <row r="31" spans="1:31">
      <c r="A31" t="s">
        <v>3042</v>
      </c>
      <c r="B31" t="s">
        <v>9902</v>
      </c>
      <c r="C31" t="s">
        <v>9903</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8853</v>
      </c>
    </row>
    <row r="32" spans="1:31">
      <c r="A32" t="s">
        <v>3187</v>
      </c>
      <c r="B32" t="s">
        <v>9904</v>
      </c>
      <c r="C32" t="s">
        <v>9905</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9303</v>
      </c>
    </row>
    <row r="33" spans="1:31">
      <c r="A33" t="s">
        <v>3190</v>
      </c>
      <c r="B33" t="s">
        <v>9906</v>
      </c>
      <c r="C33" t="s">
        <v>9907</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8976</v>
      </c>
    </row>
    <row r="34" spans="1:31">
      <c r="A34" t="s">
        <v>3193</v>
      </c>
      <c r="B34" t="s">
        <v>9908</v>
      </c>
      <c r="C34" t="s">
        <v>9909</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8970</v>
      </c>
    </row>
    <row r="35" spans="1:31">
      <c r="A35" t="s">
        <v>3045</v>
      </c>
      <c r="B35" t="s">
        <v>9910</v>
      </c>
      <c r="C35" t="s">
        <v>9911</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8810</v>
      </c>
    </row>
    <row r="36" spans="1:31">
      <c r="A36" t="s">
        <v>3187</v>
      </c>
      <c r="B36" t="s">
        <v>9912</v>
      </c>
      <c r="C36" t="s">
        <v>9913</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8983</v>
      </c>
    </row>
    <row r="37" spans="1:31">
      <c r="A37" t="s">
        <v>3190</v>
      </c>
      <c r="B37" t="s">
        <v>9914</v>
      </c>
      <c r="C37" t="s">
        <v>9915</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9454</v>
      </c>
    </row>
    <row r="38" spans="1:31">
      <c r="A38" t="s">
        <v>3193</v>
      </c>
      <c r="B38" t="s">
        <v>9916</v>
      </c>
      <c r="C38" t="s">
        <v>9917</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8579</v>
      </c>
    </row>
    <row r="39" spans="1:31">
      <c r="A39" t="s">
        <v>3486</v>
      </c>
      <c r="B39" t="s">
        <v>9918</v>
      </c>
      <c r="C39" t="s">
        <v>9919</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9024</v>
      </c>
    </row>
    <row r="40" spans="1:31">
      <c r="A40" t="s">
        <v>3187</v>
      </c>
      <c r="B40" t="s">
        <v>9920</v>
      </c>
      <c r="C40" t="s">
        <v>9921</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9489</v>
      </c>
    </row>
    <row r="41" spans="1:31">
      <c r="A41" t="s">
        <v>3190</v>
      </c>
      <c r="B41" t="s">
        <v>9922</v>
      </c>
      <c r="C41" t="s">
        <v>9923</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8970</v>
      </c>
    </row>
    <row r="42" spans="1:31">
      <c r="A42" t="s">
        <v>3193</v>
      </c>
      <c r="B42" t="s">
        <v>9924</v>
      </c>
      <c r="C42" t="s">
        <v>9925</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9303</v>
      </c>
    </row>
    <row r="43" spans="1:31">
      <c r="A43" t="s">
        <v>3051</v>
      </c>
      <c r="B43" t="s">
        <v>9926</v>
      </c>
      <c r="C43" t="s">
        <v>9927</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9201</v>
      </c>
    </row>
    <row r="44" spans="1:31">
      <c r="A44" t="s">
        <v>3187</v>
      </c>
      <c r="B44" t="s">
        <v>9928</v>
      </c>
      <c r="C44" t="s">
        <v>9929</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9201</v>
      </c>
    </row>
    <row r="45" spans="1:31">
      <c r="A45" t="s">
        <v>3190</v>
      </c>
      <c r="B45" t="s">
        <v>9930</v>
      </c>
      <c r="C45" t="s">
        <v>9931</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9227</v>
      </c>
    </row>
    <row r="46" spans="1:31">
      <c r="A46" t="s">
        <v>3193</v>
      </c>
      <c r="B46" t="s">
        <v>9932</v>
      </c>
      <c r="C46" t="s">
        <v>9933</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9227</v>
      </c>
    </row>
    <row r="47" spans="1:31">
      <c r="A47" t="s">
        <v>3054</v>
      </c>
      <c r="B47" t="s">
        <v>9934</v>
      </c>
      <c r="C47" t="s">
        <v>9935</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9936</v>
      </c>
    </row>
    <row r="48" spans="1:31">
      <c r="A48" t="s">
        <v>3187</v>
      </c>
      <c r="B48" t="s">
        <v>9937</v>
      </c>
      <c r="C48" t="s">
        <v>9938</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9602</v>
      </c>
    </row>
    <row r="49" spans="1:31">
      <c r="A49" t="s">
        <v>3190</v>
      </c>
      <c r="B49" t="s">
        <v>9939</v>
      </c>
      <c r="C49" t="s">
        <v>9940</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9941</v>
      </c>
    </row>
    <row r="50" spans="1:31">
      <c r="A50" t="s">
        <v>3193</v>
      </c>
      <c r="B50" t="s">
        <v>9942</v>
      </c>
      <c r="C50" t="s">
        <v>9943</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9602</v>
      </c>
    </row>
    <row r="51" spans="1:31">
      <c r="A51" t="s">
        <v>3493</v>
      </c>
      <c r="B51" t="s">
        <v>9944</v>
      </c>
      <c r="C51" t="s">
        <v>9945</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8670</v>
      </c>
    </row>
    <row r="52" spans="1:31">
      <c r="A52" t="s">
        <v>3187</v>
      </c>
      <c r="B52" t="s">
        <v>9946</v>
      </c>
      <c r="C52" t="s">
        <v>9947</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9473</v>
      </c>
    </row>
    <row r="53" spans="1:31">
      <c r="A53" t="s">
        <v>3190</v>
      </c>
      <c r="B53" t="s">
        <v>9948</v>
      </c>
      <c r="C53" t="s">
        <v>9949</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9040</v>
      </c>
    </row>
    <row r="54" spans="1:31">
      <c r="A54" t="s">
        <v>3193</v>
      </c>
      <c r="B54" t="s">
        <v>9950</v>
      </c>
      <c r="C54" t="s">
        <v>9951</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9473</v>
      </c>
    </row>
    <row r="55" spans="1:31">
      <c r="A55" t="s">
        <v>3060</v>
      </c>
      <c r="B55" t="s">
        <v>9952</v>
      </c>
      <c r="C55" t="s">
        <v>9953</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9230</v>
      </c>
    </row>
    <row r="56" spans="1:31">
      <c r="A56" t="s">
        <v>3187</v>
      </c>
      <c r="B56" t="s">
        <v>9954</v>
      </c>
      <c r="C56" t="s">
        <v>9955</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9037</v>
      </c>
    </row>
    <row r="57" spans="1:31">
      <c r="A57" t="s">
        <v>3190</v>
      </c>
      <c r="B57" t="s">
        <v>9956</v>
      </c>
      <c r="C57" t="s">
        <v>9957</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9230</v>
      </c>
    </row>
    <row r="58" spans="1:31">
      <c r="A58" t="s">
        <v>3193</v>
      </c>
      <c r="B58" t="s">
        <v>9958</v>
      </c>
      <c r="C58" t="s">
        <v>9959</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9045</v>
      </c>
    </row>
    <row r="59" spans="1:31">
      <c r="A59" t="s">
        <v>3063</v>
      </c>
      <c r="B59" t="s">
        <v>9960</v>
      </c>
      <c r="C59" t="s">
        <v>9961</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9473</v>
      </c>
    </row>
    <row r="60" spans="1:31">
      <c r="A60" t="s">
        <v>3187</v>
      </c>
      <c r="B60" t="s">
        <v>9962</v>
      </c>
      <c r="C60" t="s">
        <v>9963</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8670</v>
      </c>
    </row>
    <row r="61" spans="1:31">
      <c r="A61" t="s">
        <v>3190</v>
      </c>
      <c r="B61" t="s">
        <v>9964</v>
      </c>
      <c r="C61" t="s">
        <v>9965</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8670</v>
      </c>
    </row>
    <row r="62" spans="1:31">
      <c r="A62" t="s">
        <v>3193</v>
      </c>
      <c r="B62" t="s">
        <v>9966</v>
      </c>
      <c r="C62" t="s">
        <v>9967</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9473</v>
      </c>
    </row>
    <row r="63" spans="1:31">
      <c r="A63" t="s">
        <v>3066</v>
      </c>
      <c r="B63" t="s">
        <v>9968</v>
      </c>
      <c r="C63" t="s">
        <v>9969</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8579</v>
      </c>
    </row>
    <row r="64" spans="1:31">
      <c r="A64" t="s">
        <v>3187</v>
      </c>
      <c r="B64" t="s">
        <v>9970</v>
      </c>
      <c r="C64" t="s">
        <v>9971</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8579</v>
      </c>
    </row>
    <row r="65" spans="1:31">
      <c r="A65" t="s">
        <v>3190</v>
      </c>
      <c r="B65" t="s">
        <v>9972</v>
      </c>
      <c r="C65" t="s">
        <v>9973</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9210</v>
      </c>
    </row>
    <row r="66" spans="1:31">
      <c r="A66" t="s">
        <v>3193</v>
      </c>
      <c r="B66" t="s">
        <v>9974</v>
      </c>
      <c r="C66" t="s">
        <v>9975</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8579</v>
      </c>
    </row>
    <row r="67" spans="1:31">
      <c r="A67" t="s">
        <v>3502</v>
      </c>
      <c r="B67" t="s">
        <v>9976</v>
      </c>
      <c r="C67" t="s">
        <v>9977</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8853</v>
      </c>
    </row>
    <row r="68" spans="1:31">
      <c r="A68" t="s">
        <v>3187</v>
      </c>
      <c r="B68" t="s">
        <v>9978</v>
      </c>
      <c r="C68" t="s">
        <v>9979</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8853</v>
      </c>
    </row>
    <row r="69" spans="1:31">
      <c r="A69" t="s">
        <v>3190</v>
      </c>
      <c r="B69" t="s">
        <v>9980</v>
      </c>
      <c r="C69" t="s">
        <v>9981</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8976</v>
      </c>
    </row>
    <row r="70" spans="1:31">
      <c r="A70" t="s">
        <v>3193</v>
      </c>
      <c r="B70" t="s">
        <v>9982</v>
      </c>
      <c r="C70" t="s">
        <v>9983</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9292</v>
      </c>
    </row>
    <row r="71" spans="1:31">
      <c r="A71" t="s">
        <v>3145</v>
      </c>
      <c r="B71" t="s">
        <v>9984</v>
      </c>
      <c r="C71" t="s">
        <v>9985</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9454</v>
      </c>
    </row>
    <row r="72" spans="1:31">
      <c r="A72" t="s">
        <v>3187</v>
      </c>
      <c r="B72" t="s">
        <v>9986</v>
      </c>
      <c r="C72" t="s">
        <v>9987</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9489</v>
      </c>
    </row>
    <row r="73" spans="1:31">
      <c r="A73" t="s">
        <v>3190</v>
      </c>
      <c r="B73" t="s">
        <v>9988</v>
      </c>
      <c r="C73" t="s">
        <v>9989</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8976</v>
      </c>
    </row>
    <row r="74" spans="1:31">
      <c r="A74" t="s">
        <v>3193</v>
      </c>
      <c r="B74" t="s">
        <v>9990</v>
      </c>
      <c r="C74" t="s">
        <v>9991</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9064</v>
      </c>
    </row>
    <row r="75" spans="1:31">
      <c r="A75" t="s">
        <v>4837</v>
      </c>
    </row>
    <row r="76" spans="1:31">
      <c r="A76" t="s">
        <v>3023</v>
      </c>
      <c r="B76" t="s">
        <v>9992</v>
      </c>
      <c r="C76" t="s">
        <v>9993</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8582</v>
      </c>
    </row>
    <row r="77" spans="1:31">
      <c r="A77" t="s">
        <v>3187</v>
      </c>
      <c r="B77" t="s">
        <v>9994</v>
      </c>
      <c r="C77" t="s">
        <v>9995</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8582</v>
      </c>
    </row>
    <row r="78" spans="1:31">
      <c r="A78" t="s">
        <v>3190</v>
      </c>
      <c r="B78" t="s">
        <v>9996</v>
      </c>
      <c r="C78" t="s">
        <v>9997</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8983</v>
      </c>
    </row>
    <row r="79" spans="1:31">
      <c r="A79" t="s">
        <v>3193</v>
      </c>
      <c r="B79" t="s">
        <v>9998</v>
      </c>
      <c r="C79" t="s">
        <v>9999</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9210</v>
      </c>
    </row>
    <row r="80" spans="1:31">
      <c r="A80" t="s">
        <v>3027</v>
      </c>
      <c r="B80" t="s">
        <v>10000</v>
      </c>
      <c r="C80" t="s">
        <v>10001</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8810</v>
      </c>
    </row>
    <row r="81" spans="1:31">
      <c r="A81" t="s">
        <v>3187</v>
      </c>
      <c r="B81" t="s">
        <v>10002</v>
      </c>
      <c r="C81" t="s">
        <v>10003</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8983</v>
      </c>
    </row>
    <row r="82" spans="1:31">
      <c r="A82" t="s">
        <v>3190</v>
      </c>
      <c r="B82" t="s">
        <v>10004</v>
      </c>
      <c r="C82" t="s">
        <v>10005</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9064</v>
      </c>
    </row>
    <row r="83" spans="1:31">
      <c r="A83" t="s">
        <v>3193</v>
      </c>
      <c r="B83" t="s">
        <v>10006</v>
      </c>
      <c r="C83" t="s">
        <v>10007</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8810</v>
      </c>
    </row>
    <row r="84" spans="1:31">
      <c r="A84" t="s">
        <v>3472</v>
      </c>
      <c r="B84" t="s">
        <v>10008</v>
      </c>
      <c r="C84" t="s">
        <v>10009</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9076</v>
      </c>
    </row>
    <row r="85" spans="1:31">
      <c r="A85" t="s">
        <v>3187</v>
      </c>
      <c r="B85" t="s">
        <v>10010</v>
      </c>
      <c r="C85" t="s">
        <v>10011</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9045</v>
      </c>
    </row>
    <row r="86" spans="1:31">
      <c r="A86" t="s">
        <v>3190</v>
      </c>
      <c r="B86" t="s">
        <v>10012</v>
      </c>
      <c r="C86" t="s">
        <v>10013</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8998</v>
      </c>
    </row>
    <row r="87" spans="1:31">
      <c r="A87" t="s">
        <v>3193</v>
      </c>
      <c r="B87" t="s">
        <v>10014</v>
      </c>
      <c r="C87" t="s">
        <v>10015</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9040</v>
      </c>
    </row>
    <row r="88" spans="1:31">
      <c r="A88" t="s">
        <v>3475</v>
      </c>
      <c r="B88" t="s">
        <v>10016</v>
      </c>
      <c r="C88" t="s">
        <v>10017</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8810</v>
      </c>
    </row>
    <row r="89" spans="1:31">
      <c r="A89" t="s">
        <v>3187</v>
      </c>
      <c r="B89" t="s">
        <v>10018</v>
      </c>
      <c r="C89" t="s">
        <v>10019</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8810</v>
      </c>
    </row>
    <row r="90" spans="1:31">
      <c r="A90" t="s">
        <v>3190</v>
      </c>
      <c r="B90" t="s">
        <v>10020</v>
      </c>
      <c r="C90" t="s">
        <v>10021</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8970</v>
      </c>
    </row>
    <row r="91" spans="1:31">
      <c r="A91" t="s">
        <v>3193</v>
      </c>
      <c r="B91" t="s">
        <v>10022</v>
      </c>
      <c r="C91" t="s">
        <v>10023</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8810</v>
      </c>
    </row>
    <row r="92" spans="1:31">
      <c r="A92" t="s">
        <v>3036</v>
      </c>
      <c r="B92" t="s">
        <v>10024</v>
      </c>
      <c r="C92" t="s">
        <v>10025</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8665</v>
      </c>
    </row>
    <row r="93" spans="1:31">
      <c r="A93" t="s">
        <v>3187</v>
      </c>
      <c r="B93" t="s">
        <v>10026</v>
      </c>
      <c r="C93" t="s">
        <v>10027</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8591</v>
      </c>
    </row>
    <row r="94" spans="1:31">
      <c r="A94" t="s">
        <v>3190</v>
      </c>
      <c r="B94" t="s">
        <v>10028</v>
      </c>
      <c r="C94" t="s">
        <v>10029</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8585</v>
      </c>
    </row>
    <row r="95" spans="1:31">
      <c r="A95" t="s">
        <v>3193</v>
      </c>
      <c r="B95" t="s">
        <v>10030</v>
      </c>
      <c r="C95" t="s">
        <v>10031</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8576</v>
      </c>
    </row>
    <row r="96" spans="1:31">
      <c r="A96" t="s">
        <v>3039</v>
      </c>
      <c r="B96" t="s">
        <v>10032</v>
      </c>
      <c r="C96" t="s">
        <v>10033</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9064</v>
      </c>
    </row>
    <row r="97" spans="1:31">
      <c r="A97" t="s">
        <v>3187</v>
      </c>
      <c r="B97" t="s">
        <v>10034</v>
      </c>
      <c r="C97" t="s">
        <v>10035</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9292</v>
      </c>
    </row>
    <row r="98" spans="1:31">
      <c r="A98" t="s">
        <v>3190</v>
      </c>
      <c r="B98" t="s">
        <v>10036</v>
      </c>
      <c r="C98" t="s">
        <v>10037</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8976</v>
      </c>
    </row>
    <row r="99" spans="1:31">
      <c r="A99" t="s">
        <v>3193</v>
      </c>
      <c r="B99" t="s">
        <v>10038</v>
      </c>
      <c r="C99" t="s">
        <v>10039</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9292</v>
      </c>
    </row>
    <row r="100" spans="1:31">
      <c r="A100" t="s">
        <v>3042</v>
      </c>
      <c r="B100" t="s">
        <v>10040</v>
      </c>
      <c r="C100" t="s">
        <v>10041</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9024</v>
      </c>
    </row>
    <row r="101" spans="1:31">
      <c r="A101" t="s">
        <v>3187</v>
      </c>
      <c r="B101" t="s">
        <v>10042</v>
      </c>
      <c r="C101" t="s">
        <v>10043</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9292</v>
      </c>
    </row>
    <row r="102" spans="1:31">
      <c r="A102" t="s">
        <v>3190</v>
      </c>
      <c r="B102" t="s">
        <v>10044</v>
      </c>
      <c r="C102" t="s">
        <v>10045</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8998</v>
      </c>
    </row>
    <row r="103" spans="1:31">
      <c r="A103" t="s">
        <v>3193</v>
      </c>
      <c r="B103" t="s">
        <v>10046</v>
      </c>
      <c r="C103" t="s">
        <v>10047</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8983</v>
      </c>
    </row>
    <row r="104" spans="1:31">
      <c r="A104" t="s">
        <v>3045</v>
      </c>
      <c r="B104" t="s">
        <v>10048</v>
      </c>
      <c r="C104" t="s">
        <v>10049</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9413</v>
      </c>
    </row>
    <row r="105" spans="1:31">
      <c r="A105" t="s">
        <v>3187</v>
      </c>
      <c r="B105" t="s">
        <v>10050</v>
      </c>
      <c r="C105" t="s">
        <v>10051</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8810</v>
      </c>
    </row>
    <row r="106" spans="1:31">
      <c r="A106" t="s">
        <v>3190</v>
      </c>
      <c r="B106" t="s">
        <v>10052</v>
      </c>
      <c r="C106" t="s">
        <v>10053</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9048</v>
      </c>
    </row>
    <row r="107" spans="1:31">
      <c r="A107" t="s">
        <v>3193</v>
      </c>
      <c r="B107" t="s">
        <v>10054</v>
      </c>
      <c r="C107" t="s">
        <v>10055</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9210</v>
      </c>
    </row>
    <row r="108" spans="1:31">
      <c r="A108" t="s">
        <v>3486</v>
      </c>
      <c r="B108" t="s">
        <v>10056</v>
      </c>
      <c r="C108" t="s">
        <v>10057</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9045</v>
      </c>
    </row>
    <row r="109" spans="1:31">
      <c r="A109" t="s">
        <v>3187</v>
      </c>
      <c r="B109" t="s">
        <v>10058</v>
      </c>
      <c r="C109" t="s">
        <v>10059</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9076</v>
      </c>
    </row>
    <row r="110" spans="1:31">
      <c r="A110" t="s">
        <v>3190</v>
      </c>
      <c r="B110" t="s">
        <v>10060</v>
      </c>
      <c r="C110" t="s">
        <v>10061</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9076</v>
      </c>
    </row>
    <row r="111" spans="1:31">
      <c r="A111" t="s">
        <v>3193</v>
      </c>
      <c r="B111" t="s">
        <v>10062</v>
      </c>
      <c r="C111" t="s">
        <v>10063</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9045</v>
      </c>
    </row>
    <row r="112" spans="1:31">
      <c r="A112" t="s">
        <v>3051</v>
      </c>
      <c r="B112" t="s">
        <v>10064</v>
      </c>
      <c r="C112" t="s">
        <v>10065</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9426</v>
      </c>
    </row>
    <row r="113" spans="1:31">
      <c r="A113" t="s">
        <v>3187</v>
      </c>
      <c r="B113" t="s">
        <v>10066</v>
      </c>
      <c r="C113" t="s">
        <v>10067</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9426</v>
      </c>
    </row>
    <row r="114" spans="1:31">
      <c r="A114" t="s">
        <v>3190</v>
      </c>
      <c r="B114" t="s">
        <v>10068</v>
      </c>
      <c r="C114" t="s">
        <v>10069</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9426</v>
      </c>
    </row>
    <row r="115" spans="1:31">
      <c r="A115" t="s">
        <v>3193</v>
      </c>
      <c r="B115" t="s">
        <v>10070</v>
      </c>
      <c r="C115" t="s">
        <v>10071</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9426</v>
      </c>
    </row>
    <row r="116" spans="1:31">
      <c r="A116" t="s">
        <v>3054</v>
      </c>
      <c r="B116" t="s">
        <v>10072</v>
      </c>
      <c r="C116" t="s">
        <v>10073</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9017</v>
      </c>
    </row>
    <row r="117" spans="1:31">
      <c r="A117" t="s">
        <v>3187</v>
      </c>
      <c r="B117" t="s">
        <v>10074</v>
      </c>
      <c r="C117" t="s">
        <v>10075</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9017</v>
      </c>
    </row>
    <row r="118" spans="1:31">
      <c r="A118" t="s">
        <v>3190</v>
      </c>
      <c r="B118" t="s">
        <v>10076</v>
      </c>
      <c r="C118" t="s">
        <v>10077</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9607</v>
      </c>
    </row>
    <row r="119" spans="1:31">
      <c r="A119" t="s">
        <v>3193</v>
      </c>
      <c r="B119" t="s">
        <v>10078</v>
      </c>
      <c r="C119" t="s">
        <v>10079</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9610</v>
      </c>
    </row>
    <row r="120" spans="1:31">
      <c r="A120" t="s">
        <v>3493</v>
      </c>
      <c r="B120" t="s">
        <v>10080</v>
      </c>
      <c r="C120" t="s">
        <v>10081</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9227</v>
      </c>
    </row>
    <row r="121" spans="1:31">
      <c r="A121" t="s">
        <v>3187</v>
      </c>
      <c r="B121" t="s">
        <v>10082</v>
      </c>
      <c r="C121" t="s">
        <v>10083</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8887</v>
      </c>
    </row>
    <row r="122" spans="1:31">
      <c r="A122" t="s">
        <v>3190</v>
      </c>
      <c r="B122" t="s">
        <v>10084</v>
      </c>
      <c r="C122" t="s">
        <v>10085</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9230</v>
      </c>
    </row>
    <row r="123" spans="1:31">
      <c r="A123" t="s">
        <v>3193</v>
      </c>
      <c r="B123" t="s">
        <v>10086</v>
      </c>
      <c r="C123" t="s">
        <v>10087</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9201</v>
      </c>
    </row>
    <row r="124" spans="1:31">
      <c r="A124" t="s">
        <v>3060</v>
      </c>
      <c r="B124" t="s">
        <v>10088</v>
      </c>
      <c r="C124" t="s">
        <v>10089</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8670</v>
      </c>
    </row>
    <row r="125" spans="1:31">
      <c r="A125" t="s">
        <v>3187</v>
      </c>
      <c r="B125" t="s">
        <v>10090</v>
      </c>
      <c r="C125" t="s">
        <v>10091</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8670</v>
      </c>
    </row>
    <row r="126" spans="1:31">
      <c r="A126" t="s">
        <v>3190</v>
      </c>
      <c r="B126" t="s">
        <v>10092</v>
      </c>
      <c r="C126" t="s">
        <v>10093</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9473</v>
      </c>
    </row>
    <row r="127" spans="1:31">
      <c r="A127" t="s">
        <v>3193</v>
      </c>
      <c r="B127" t="s">
        <v>10094</v>
      </c>
      <c r="C127" t="s">
        <v>10095</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9320</v>
      </c>
    </row>
    <row r="128" spans="1:31">
      <c r="A128" t="s">
        <v>3063</v>
      </c>
      <c r="B128" t="s">
        <v>10096</v>
      </c>
      <c r="C128" t="s">
        <v>10097</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8887</v>
      </c>
    </row>
    <row r="129" spans="1:31">
      <c r="A129" t="s">
        <v>3187</v>
      </c>
      <c r="B129" t="s">
        <v>10098</v>
      </c>
      <c r="C129" t="s">
        <v>10099</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8887</v>
      </c>
    </row>
    <row r="130" spans="1:31">
      <c r="A130" t="s">
        <v>3190</v>
      </c>
      <c r="B130" t="s">
        <v>10100</v>
      </c>
      <c r="C130" t="s">
        <v>10101</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9473</v>
      </c>
    </row>
    <row r="131" spans="1:31">
      <c r="A131" t="s">
        <v>3193</v>
      </c>
      <c r="B131" t="s">
        <v>10102</v>
      </c>
      <c r="C131" t="s">
        <v>10103</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9201</v>
      </c>
    </row>
    <row r="132" spans="1:31">
      <c r="A132" t="s">
        <v>3066</v>
      </c>
      <c r="B132" t="s">
        <v>10104</v>
      </c>
      <c r="C132" t="s">
        <v>10105</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9210</v>
      </c>
    </row>
    <row r="133" spans="1:31">
      <c r="A133" t="s">
        <v>3187</v>
      </c>
      <c r="B133" t="s">
        <v>10106</v>
      </c>
      <c r="C133" t="s">
        <v>10107</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9210</v>
      </c>
    </row>
    <row r="134" spans="1:31">
      <c r="A134" t="s">
        <v>3190</v>
      </c>
      <c r="B134" t="s">
        <v>10108</v>
      </c>
      <c r="C134" t="s">
        <v>10109</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8970</v>
      </c>
    </row>
    <row r="135" spans="1:31">
      <c r="A135" t="s">
        <v>3193</v>
      </c>
      <c r="B135" t="s">
        <v>10110</v>
      </c>
      <c r="C135" t="s">
        <v>10111</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9210</v>
      </c>
    </row>
    <row r="136" spans="1:31">
      <c r="A136" t="s">
        <v>3502</v>
      </c>
      <c r="B136" t="s">
        <v>10112</v>
      </c>
      <c r="C136" t="s">
        <v>10113</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9024</v>
      </c>
    </row>
    <row r="137" spans="1:31">
      <c r="A137" t="s">
        <v>3187</v>
      </c>
      <c r="B137" t="s">
        <v>10114</v>
      </c>
      <c r="C137" t="s">
        <v>10115</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9024</v>
      </c>
    </row>
    <row r="138" spans="1:31">
      <c r="A138" t="s">
        <v>3190</v>
      </c>
      <c r="B138" t="s">
        <v>10116</v>
      </c>
      <c r="C138" t="s">
        <v>10117</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9489</v>
      </c>
    </row>
    <row r="139" spans="1:31">
      <c r="A139" t="s">
        <v>3193</v>
      </c>
      <c r="B139" t="s">
        <v>10118</v>
      </c>
      <c r="C139" t="s">
        <v>10119</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8853</v>
      </c>
    </row>
    <row r="140" spans="1:31">
      <c r="A140" t="s">
        <v>3145</v>
      </c>
      <c r="B140" t="s">
        <v>10120</v>
      </c>
      <c r="C140" t="s">
        <v>10121</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9489</v>
      </c>
    </row>
    <row r="141" spans="1:31">
      <c r="A141" t="s">
        <v>3187</v>
      </c>
      <c r="B141" t="s">
        <v>10122</v>
      </c>
      <c r="C141" t="s">
        <v>10123</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8998</v>
      </c>
    </row>
    <row r="142" spans="1:31">
      <c r="A142" t="s">
        <v>3190</v>
      </c>
      <c r="B142" t="s">
        <v>10124</v>
      </c>
      <c r="C142" t="s">
        <v>10125</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8998</v>
      </c>
    </row>
    <row r="143" spans="1:31">
      <c r="A143" t="s">
        <v>3193</v>
      </c>
      <c r="B143" t="s">
        <v>10126</v>
      </c>
      <c r="C143" t="s">
        <v>10127</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9024</v>
      </c>
    </row>
    <row r="144" spans="1:31">
      <c r="A144" t="s">
        <v>4997</v>
      </c>
    </row>
    <row r="145" spans="1:31">
      <c r="A145" t="s">
        <v>3023</v>
      </c>
      <c r="B145" t="s">
        <v>10128</v>
      </c>
      <c r="C145" t="s">
        <v>10129</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8585</v>
      </c>
    </row>
    <row r="146" spans="1:31">
      <c r="A146" t="s">
        <v>3187</v>
      </c>
      <c r="B146" t="s">
        <v>10130</v>
      </c>
      <c r="C146" t="s">
        <v>10131</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8585</v>
      </c>
    </row>
    <row r="147" spans="1:31">
      <c r="A147" t="s">
        <v>3190</v>
      </c>
      <c r="B147" t="s">
        <v>10132</v>
      </c>
      <c r="C147" t="s">
        <v>10133</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8585</v>
      </c>
    </row>
    <row r="148" spans="1:31">
      <c r="A148" t="s">
        <v>3193</v>
      </c>
      <c r="B148" t="s">
        <v>10134</v>
      </c>
      <c r="C148" t="s">
        <v>10135</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8585</v>
      </c>
    </row>
    <row r="149" spans="1:31">
      <c r="A149" t="s">
        <v>3027</v>
      </c>
      <c r="B149" t="s">
        <v>10136</v>
      </c>
      <c r="C149" t="s">
        <v>10137</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8585</v>
      </c>
    </row>
    <row r="150" spans="1:31">
      <c r="A150" t="s">
        <v>3187</v>
      </c>
      <c r="B150" t="s">
        <v>10138</v>
      </c>
      <c r="C150" t="s">
        <v>10139</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8585</v>
      </c>
    </row>
    <row r="151" spans="1:31">
      <c r="A151" t="s">
        <v>3190</v>
      </c>
      <c r="B151" t="s">
        <v>10140</v>
      </c>
      <c r="C151" t="s">
        <v>10141</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8585</v>
      </c>
    </row>
    <row r="152" spans="1:31">
      <c r="A152" t="s">
        <v>3193</v>
      </c>
      <c r="B152" t="s">
        <v>10142</v>
      </c>
      <c r="C152" t="s">
        <v>10143</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8585</v>
      </c>
    </row>
    <row r="153" spans="1:31">
      <c r="A153" t="s">
        <v>3472</v>
      </c>
      <c r="B153" t="s">
        <v>10144</v>
      </c>
      <c r="C153" t="s">
        <v>10145</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8585</v>
      </c>
    </row>
    <row r="154" spans="1:31">
      <c r="A154" t="s">
        <v>3187</v>
      </c>
      <c r="B154" t="s">
        <v>10146</v>
      </c>
      <c r="C154" t="s">
        <v>10147</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8585</v>
      </c>
    </row>
    <row r="155" spans="1:31">
      <c r="A155" t="s">
        <v>3190</v>
      </c>
      <c r="B155" t="s">
        <v>10148</v>
      </c>
      <c r="C155" t="s">
        <v>10149</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10150</v>
      </c>
      <c r="C156" t="s">
        <v>10151</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8585</v>
      </c>
    </row>
    <row r="157" spans="1:31">
      <c r="A157" t="s">
        <v>3475</v>
      </c>
      <c r="B157" t="s">
        <v>10152</v>
      </c>
      <c r="C157" t="s">
        <v>10153</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8585</v>
      </c>
    </row>
    <row r="158" spans="1:31">
      <c r="A158" t="s">
        <v>3187</v>
      </c>
      <c r="B158" t="s">
        <v>10154</v>
      </c>
      <c r="C158" t="s">
        <v>10155</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8585</v>
      </c>
    </row>
    <row r="159" spans="1:31">
      <c r="A159" t="s">
        <v>3190</v>
      </c>
      <c r="B159" t="s">
        <v>10156</v>
      </c>
      <c r="C159" t="s">
        <v>10157</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8585</v>
      </c>
    </row>
    <row r="160" spans="1:31">
      <c r="A160" t="s">
        <v>3193</v>
      </c>
      <c r="B160" t="s">
        <v>10158</v>
      </c>
      <c r="C160" t="s">
        <v>10159</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8585</v>
      </c>
    </row>
    <row r="161" spans="1:31">
      <c r="A161" t="s">
        <v>3036</v>
      </c>
      <c r="B161" t="s">
        <v>10160</v>
      </c>
      <c r="C161" t="s">
        <v>10161</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8585</v>
      </c>
    </row>
    <row r="162" spans="1:31">
      <c r="A162" t="s">
        <v>3187</v>
      </c>
      <c r="B162" t="s">
        <v>10162</v>
      </c>
      <c r="C162" t="s">
        <v>10163</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8585</v>
      </c>
    </row>
    <row r="163" spans="1:31">
      <c r="A163" t="s">
        <v>3190</v>
      </c>
      <c r="B163" t="s">
        <v>10164</v>
      </c>
      <c r="C163" t="s">
        <v>10165</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8585</v>
      </c>
    </row>
    <row r="164" spans="1:31">
      <c r="A164" t="s">
        <v>3193</v>
      </c>
      <c r="B164" t="s">
        <v>10166</v>
      </c>
      <c r="C164" t="s">
        <v>10167</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8585</v>
      </c>
    </row>
    <row r="165" spans="1:31">
      <c r="A165" t="s">
        <v>3039</v>
      </c>
      <c r="B165" t="s">
        <v>10168</v>
      </c>
      <c r="C165" t="s">
        <v>10169</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8585</v>
      </c>
    </row>
    <row r="166" spans="1:31">
      <c r="A166" t="s">
        <v>3187</v>
      </c>
      <c r="B166" t="s">
        <v>10170</v>
      </c>
      <c r="C166" t="s">
        <v>10171</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8585</v>
      </c>
    </row>
    <row r="167" spans="1:31">
      <c r="A167" t="s">
        <v>3190</v>
      </c>
      <c r="B167" t="s">
        <v>10172</v>
      </c>
      <c r="C167" t="s">
        <v>10173</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8585</v>
      </c>
    </row>
    <row r="168" spans="1:31">
      <c r="A168" t="s">
        <v>3193</v>
      </c>
      <c r="B168" t="s">
        <v>10174</v>
      </c>
      <c r="C168" t="s">
        <v>10175</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8585</v>
      </c>
    </row>
    <row r="169" spans="1:31">
      <c r="A169" t="s">
        <v>3042</v>
      </c>
      <c r="B169" t="s">
        <v>10176</v>
      </c>
      <c r="C169" t="s">
        <v>10177</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8585</v>
      </c>
    </row>
    <row r="170" spans="1:31">
      <c r="A170" t="s">
        <v>3187</v>
      </c>
      <c r="B170" t="s">
        <v>10178</v>
      </c>
      <c r="C170" t="s">
        <v>10179</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10180</v>
      </c>
      <c r="C171" t="s">
        <v>10181</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8585</v>
      </c>
    </row>
    <row r="172" spans="1:31">
      <c r="A172" t="s">
        <v>3193</v>
      </c>
      <c r="B172" t="s">
        <v>10182</v>
      </c>
      <c r="C172" t="s">
        <v>10183</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10184</v>
      </c>
      <c r="C173" t="s">
        <v>10185</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8585</v>
      </c>
    </row>
    <row r="174" spans="1:31">
      <c r="A174" t="s">
        <v>3187</v>
      </c>
      <c r="B174" t="s">
        <v>10186</v>
      </c>
      <c r="C174" t="s">
        <v>10187</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8585</v>
      </c>
    </row>
    <row r="175" spans="1:31">
      <c r="A175" t="s">
        <v>3190</v>
      </c>
      <c r="B175" t="s">
        <v>10188</v>
      </c>
      <c r="C175" t="s">
        <v>10189</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8585</v>
      </c>
    </row>
    <row r="176" spans="1:31">
      <c r="A176" t="s">
        <v>3193</v>
      </c>
      <c r="B176" t="s">
        <v>10190</v>
      </c>
      <c r="C176" t="s">
        <v>10191</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8585</v>
      </c>
    </row>
    <row r="177" spans="1:31">
      <c r="A177" t="s">
        <v>3486</v>
      </c>
      <c r="B177" t="s">
        <v>10192</v>
      </c>
      <c r="C177" t="s">
        <v>10193</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8585</v>
      </c>
    </row>
    <row r="178" spans="1:31">
      <c r="A178" t="s">
        <v>3187</v>
      </c>
      <c r="B178" t="s">
        <v>10194</v>
      </c>
      <c r="C178" t="s">
        <v>10195</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8585</v>
      </c>
    </row>
    <row r="179" spans="1:31">
      <c r="A179" t="s">
        <v>3190</v>
      </c>
      <c r="B179" t="s">
        <v>10196</v>
      </c>
      <c r="C179" t="s">
        <v>10197</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8585</v>
      </c>
    </row>
    <row r="180" spans="1:31">
      <c r="A180" t="s">
        <v>3193</v>
      </c>
      <c r="B180" t="s">
        <v>10198</v>
      </c>
      <c r="C180" t="s">
        <v>10199</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8585</v>
      </c>
    </row>
    <row r="181" spans="1:31">
      <c r="A181" t="s">
        <v>3051</v>
      </c>
      <c r="B181" t="s">
        <v>10200</v>
      </c>
      <c r="C181" t="s">
        <v>10201</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8585</v>
      </c>
    </row>
    <row r="182" spans="1:31">
      <c r="A182" t="s">
        <v>3187</v>
      </c>
      <c r="B182" t="s">
        <v>10202</v>
      </c>
      <c r="C182" t="s">
        <v>10203</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8585</v>
      </c>
    </row>
    <row r="183" spans="1:31">
      <c r="A183" t="s">
        <v>3190</v>
      </c>
      <c r="B183" t="s">
        <v>10204</v>
      </c>
      <c r="C183" t="s">
        <v>10205</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8585</v>
      </c>
    </row>
    <row r="184" spans="1:31">
      <c r="A184" t="s">
        <v>3193</v>
      </c>
      <c r="B184" t="s">
        <v>10206</v>
      </c>
      <c r="C184" t="s">
        <v>10207</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8585</v>
      </c>
    </row>
    <row r="185" spans="1:31">
      <c r="A185" t="s">
        <v>3054</v>
      </c>
      <c r="B185" t="s">
        <v>10208</v>
      </c>
      <c r="C185" t="s">
        <v>10209</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8585</v>
      </c>
    </row>
    <row r="186" spans="1:31">
      <c r="A186" t="s">
        <v>3187</v>
      </c>
      <c r="B186" t="s">
        <v>10210</v>
      </c>
      <c r="C186" t="s">
        <v>10211</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8585</v>
      </c>
    </row>
    <row r="187" spans="1:31">
      <c r="A187" t="s">
        <v>3190</v>
      </c>
      <c r="B187" t="s">
        <v>10212</v>
      </c>
      <c r="C187" t="s">
        <v>10213</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8585</v>
      </c>
    </row>
    <row r="188" spans="1:31">
      <c r="A188" t="s">
        <v>3193</v>
      </c>
      <c r="B188" t="s">
        <v>10214</v>
      </c>
      <c r="C188" t="s">
        <v>10215</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8585</v>
      </c>
    </row>
    <row r="189" spans="1:31">
      <c r="A189" t="s">
        <v>3493</v>
      </c>
      <c r="B189" t="s">
        <v>10216</v>
      </c>
      <c r="C189" t="s">
        <v>10217</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8585</v>
      </c>
    </row>
    <row r="190" spans="1:31">
      <c r="A190" t="s">
        <v>3187</v>
      </c>
      <c r="B190" t="s">
        <v>10218</v>
      </c>
      <c r="C190" t="s">
        <v>10219</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8585</v>
      </c>
    </row>
    <row r="191" spans="1:31">
      <c r="A191" t="s">
        <v>3190</v>
      </c>
      <c r="B191" t="s">
        <v>10220</v>
      </c>
      <c r="C191" t="s">
        <v>10221</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8585</v>
      </c>
    </row>
    <row r="192" spans="1:31">
      <c r="A192" t="s">
        <v>3193</v>
      </c>
      <c r="B192" t="s">
        <v>10222</v>
      </c>
      <c r="C192" t="s">
        <v>10223</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8585</v>
      </c>
    </row>
    <row r="193" spans="1:31">
      <c r="A193" t="s">
        <v>3060</v>
      </c>
      <c r="B193" t="s">
        <v>10224</v>
      </c>
      <c r="C193" t="s">
        <v>10225</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8585</v>
      </c>
    </row>
    <row r="194" spans="1:31">
      <c r="A194" t="s">
        <v>3187</v>
      </c>
      <c r="B194" t="s">
        <v>10226</v>
      </c>
      <c r="C194" t="s">
        <v>10227</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8585</v>
      </c>
    </row>
    <row r="195" spans="1:31">
      <c r="A195" t="s">
        <v>3190</v>
      </c>
      <c r="B195" t="s">
        <v>10228</v>
      </c>
      <c r="C195" t="s">
        <v>10229</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8585</v>
      </c>
    </row>
    <row r="196" spans="1:31">
      <c r="A196" t="s">
        <v>3193</v>
      </c>
      <c r="B196" t="s">
        <v>10230</v>
      </c>
      <c r="C196" t="s">
        <v>10231</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8585</v>
      </c>
    </row>
    <row r="197" spans="1:31">
      <c r="A197" t="s">
        <v>3063</v>
      </c>
      <c r="B197" t="s">
        <v>10232</v>
      </c>
      <c r="C197" t="s">
        <v>10233</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8585</v>
      </c>
    </row>
    <row r="198" spans="1:31">
      <c r="A198" t="s">
        <v>3187</v>
      </c>
      <c r="B198" t="s">
        <v>10234</v>
      </c>
      <c r="C198" t="s">
        <v>10235</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8585</v>
      </c>
    </row>
    <row r="199" spans="1:31">
      <c r="A199" t="s">
        <v>3190</v>
      </c>
      <c r="B199" t="s">
        <v>10236</v>
      </c>
      <c r="C199" t="s">
        <v>10237</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8585</v>
      </c>
    </row>
    <row r="200" spans="1:31">
      <c r="A200" t="s">
        <v>3193</v>
      </c>
      <c r="B200" t="s">
        <v>10238</v>
      </c>
      <c r="C200" t="s">
        <v>10239</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8585</v>
      </c>
    </row>
    <row r="201" spans="1:31">
      <c r="A201" t="s">
        <v>3066</v>
      </c>
      <c r="B201" t="s">
        <v>10240</v>
      </c>
      <c r="C201" t="s">
        <v>10241</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8585</v>
      </c>
    </row>
    <row r="202" spans="1:31">
      <c r="A202" t="s">
        <v>3187</v>
      </c>
      <c r="B202" t="s">
        <v>10242</v>
      </c>
      <c r="C202" t="s">
        <v>10243</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8585</v>
      </c>
    </row>
    <row r="203" spans="1:31">
      <c r="A203" t="s">
        <v>3190</v>
      </c>
      <c r="B203" t="s">
        <v>10244</v>
      </c>
      <c r="C203" t="s">
        <v>10245</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8585</v>
      </c>
    </row>
    <row r="204" spans="1:31">
      <c r="A204" t="s">
        <v>3193</v>
      </c>
      <c r="B204" t="s">
        <v>10246</v>
      </c>
      <c r="C204" t="s">
        <v>10247</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8585</v>
      </c>
    </row>
    <row r="205" spans="1:31">
      <c r="A205" t="s">
        <v>3502</v>
      </c>
      <c r="B205" t="s">
        <v>10248</v>
      </c>
      <c r="C205" t="s">
        <v>10249</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8585</v>
      </c>
    </row>
    <row r="206" spans="1:31">
      <c r="A206" t="s">
        <v>3187</v>
      </c>
      <c r="B206" t="s">
        <v>10250</v>
      </c>
      <c r="C206" t="s">
        <v>10251</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8585</v>
      </c>
    </row>
    <row r="207" spans="1:31">
      <c r="A207" t="s">
        <v>3190</v>
      </c>
      <c r="B207" t="s">
        <v>10252</v>
      </c>
      <c r="C207" t="s">
        <v>10253</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8585</v>
      </c>
    </row>
    <row r="208" spans="1:31">
      <c r="A208" t="s">
        <v>3193</v>
      </c>
      <c r="B208" t="s">
        <v>10254</v>
      </c>
      <c r="C208" t="s">
        <v>10255</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8585</v>
      </c>
    </row>
    <row r="209" spans="1:31">
      <c r="A209" t="s">
        <v>3145</v>
      </c>
      <c r="B209" t="s">
        <v>10256</v>
      </c>
      <c r="C209" t="s">
        <v>10257</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8585</v>
      </c>
    </row>
    <row r="210" spans="1:31">
      <c r="A210" t="s">
        <v>3187</v>
      </c>
      <c r="B210" t="s">
        <v>10258</v>
      </c>
      <c r="C210" t="s">
        <v>10259</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8585</v>
      </c>
    </row>
    <row r="211" spans="1:31">
      <c r="A211" t="s">
        <v>3190</v>
      </c>
      <c r="B211" t="s">
        <v>10260</v>
      </c>
      <c r="C211" t="s">
        <v>10261</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8585</v>
      </c>
    </row>
    <row r="212" spans="1:31">
      <c r="A212" t="s">
        <v>3193</v>
      </c>
      <c r="B212" t="s">
        <v>10262</v>
      </c>
      <c r="C212" t="s">
        <v>10263</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8585</v>
      </c>
    </row>
    <row r="213" spans="1:31">
      <c r="A213" t="s">
        <v>5157</v>
      </c>
    </row>
    <row r="214" spans="1:31">
      <c r="A214" t="s">
        <v>3023</v>
      </c>
      <c r="B214" t="s">
        <v>10264</v>
      </c>
      <c r="C214" t="s">
        <v>10265</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8619</v>
      </c>
    </row>
    <row r="215" spans="1:31">
      <c r="A215" t="s">
        <v>3027</v>
      </c>
      <c r="B215" t="s">
        <v>10266</v>
      </c>
      <c r="C215" t="s">
        <v>10267</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8665</v>
      </c>
    </row>
    <row r="216" spans="1:31">
      <c r="A216" t="s">
        <v>3472</v>
      </c>
      <c r="B216" t="s">
        <v>10268</v>
      </c>
      <c r="C216" t="s">
        <v>10269</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8983</v>
      </c>
    </row>
    <row r="217" spans="1:31">
      <c r="A217" t="s">
        <v>3475</v>
      </c>
      <c r="B217" t="s">
        <v>10270</v>
      </c>
      <c r="C217" t="s">
        <v>10271</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8600</v>
      </c>
    </row>
    <row r="218" spans="1:31">
      <c r="A218" t="s">
        <v>3036</v>
      </c>
      <c r="B218" t="s">
        <v>10272</v>
      </c>
      <c r="C218" t="s">
        <v>10273</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8658</v>
      </c>
    </row>
    <row r="219" spans="1:31">
      <c r="A219" t="s">
        <v>3039</v>
      </c>
      <c r="B219" t="s">
        <v>10274</v>
      </c>
      <c r="C219" t="s">
        <v>10275</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8723</v>
      </c>
    </row>
    <row r="220" spans="1:31">
      <c r="A220" t="s">
        <v>3042</v>
      </c>
      <c r="B220" t="s">
        <v>10276</v>
      </c>
      <c r="C220" t="s">
        <v>10277</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8622</v>
      </c>
    </row>
    <row r="221" spans="1:31">
      <c r="A221" t="s">
        <v>3045</v>
      </c>
      <c r="B221" t="s">
        <v>10278</v>
      </c>
      <c r="C221" t="s">
        <v>10279</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8603</v>
      </c>
    </row>
    <row r="222" spans="1:31">
      <c r="A222" t="s">
        <v>3486</v>
      </c>
      <c r="B222" t="s">
        <v>10280</v>
      </c>
      <c r="C222" t="s">
        <v>10281</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8658</v>
      </c>
    </row>
    <row r="223" spans="1:31">
      <c r="A223" t="s">
        <v>3051</v>
      </c>
      <c r="B223" t="s">
        <v>10282</v>
      </c>
      <c r="C223" t="s">
        <v>10283</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8810</v>
      </c>
    </row>
    <row r="224" spans="1:31">
      <c r="A224" t="s">
        <v>3054</v>
      </c>
      <c r="B224" t="s">
        <v>10284</v>
      </c>
      <c r="C224" t="s">
        <v>10285</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8976</v>
      </c>
    </row>
    <row r="225" spans="1:31">
      <c r="A225" t="s">
        <v>3493</v>
      </c>
      <c r="B225" t="s">
        <v>10286</v>
      </c>
      <c r="C225" t="s">
        <v>10287</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8682</v>
      </c>
    </row>
    <row r="226" spans="1:31">
      <c r="A226" t="s">
        <v>3060</v>
      </c>
      <c r="B226" t="s">
        <v>10288</v>
      </c>
      <c r="C226" t="s">
        <v>10289</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8882</v>
      </c>
    </row>
    <row r="227" spans="1:31">
      <c r="A227" t="s">
        <v>3063</v>
      </c>
      <c r="B227" t="s">
        <v>10290</v>
      </c>
      <c r="C227" t="s">
        <v>10291</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9292</v>
      </c>
    </row>
    <row r="228" spans="1:31">
      <c r="A228" t="s">
        <v>3066</v>
      </c>
      <c r="B228" t="s">
        <v>10292</v>
      </c>
      <c r="C228" t="s">
        <v>10293</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8591</v>
      </c>
    </row>
    <row r="229" spans="1:31">
      <c r="A229" t="s">
        <v>3502</v>
      </c>
      <c r="B229" t="s">
        <v>10294</v>
      </c>
      <c r="C229" t="s">
        <v>10295</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9413</v>
      </c>
    </row>
    <row r="230" spans="1:31">
      <c r="A230" t="s">
        <v>3145</v>
      </c>
      <c r="B230" t="s">
        <v>10296</v>
      </c>
      <c r="C230" t="s">
        <v>10297</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8600</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6" max="6" width="13.140625" customWidth="1"/>
    <col min="7" max="8" width="0" hidden="1"/>
    <col min="9" max="9" width="9.140625" style="1" customWidth="1"/>
  </cols>
  <sheetData>
    <row r="1" spans="2:37" ht="15" customHeight="1">
      <c r="B1" s="38" t="s">
        <v>518</v>
      </c>
      <c r="C1" s="41"/>
      <c r="D1" s="41"/>
      <c r="E1" s="41"/>
      <c r="F1" s="41"/>
      <c r="G1" s="41">
        <v>2021</v>
      </c>
      <c r="H1" s="41">
        <v>2022</v>
      </c>
      <c r="I1" s="162">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1" customFormat="1" ht="15" customHeight="1">
      <c r="B108" s="152" t="s">
        <v>6427</v>
      </c>
      <c r="C108" s="151" t="s">
        <v>6428</v>
      </c>
      <c r="D108" s="151" t="s">
        <v>6429</v>
      </c>
      <c r="E108" s="151" t="s">
        <v>6430</v>
      </c>
      <c r="H108" s="151">
        <v>13.701998</v>
      </c>
      <c r="I108" s="163">
        <v>13.894455000000001</v>
      </c>
      <c r="J108" s="151">
        <v>14.1332</v>
      </c>
      <c r="K108" s="151">
        <v>14.411139</v>
      </c>
      <c r="L108" s="151">
        <v>14.696726999999999</v>
      </c>
      <c r="M108" s="151">
        <v>14.984973999999999</v>
      </c>
      <c r="N108" s="151">
        <v>15.258081000000001</v>
      </c>
      <c r="O108" s="151">
        <v>15.520238000000001</v>
      </c>
      <c r="P108" s="151">
        <v>15.762815</v>
      </c>
      <c r="Q108" s="151">
        <v>15.987064999999999</v>
      </c>
      <c r="R108" s="151">
        <v>16.188490000000002</v>
      </c>
      <c r="S108" s="151">
        <v>16.371717</v>
      </c>
      <c r="T108" s="151">
        <v>16.538298000000001</v>
      </c>
      <c r="U108" s="151">
        <v>16.691216000000001</v>
      </c>
      <c r="V108" s="151">
        <v>16.830991999999998</v>
      </c>
      <c r="W108" s="151">
        <v>16.958241999999998</v>
      </c>
      <c r="X108" s="151">
        <v>17.075382000000001</v>
      </c>
      <c r="Y108" s="151">
        <v>17.182625000000002</v>
      </c>
      <c r="Z108" s="151">
        <v>17.279478000000001</v>
      </c>
      <c r="AA108" s="151">
        <v>17.364405000000001</v>
      </c>
      <c r="AB108" s="151">
        <v>17.440176000000001</v>
      </c>
      <c r="AC108" s="151">
        <v>17.507937999999999</v>
      </c>
      <c r="AD108" s="151">
        <v>17.564014</v>
      </c>
      <c r="AE108" s="151">
        <v>17.611903999999999</v>
      </c>
      <c r="AF108" s="151">
        <v>17.652002</v>
      </c>
      <c r="AG108" s="151">
        <v>17.684301000000001</v>
      </c>
      <c r="AH108" s="151">
        <v>17.708280999999999</v>
      </c>
      <c r="AI108" s="151">
        <v>17.728021999999999</v>
      </c>
      <c r="AJ108" s="151">
        <v>17.743794999999999</v>
      </c>
      <c r="AK108" s="153">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4" customFormat="1" ht="15" customHeight="1">
      <c r="B119" s="155" t="s">
        <v>6458</v>
      </c>
      <c r="C119" s="154" t="s">
        <v>6459</v>
      </c>
      <c r="D119" s="154" t="s">
        <v>6460</v>
      </c>
      <c r="E119" s="154" t="s">
        <v>6461</v>
      </c>
      <c r="H119" s="154">
        <v>8.2098399999999998</v>
      </c>
      <c r="I119" s="164">
        <v>8.3404410000000002</v>
      </c>
      <c r="J119" s="154">
        <v>8.4829690000000006</v>
      </c>
      <c r="K119" s="154">
        <v>8.6408909999999999</v>
      </c>
      <c r="L119" s="154">
        <v>8.8129430000000006</v>
      </c>
      <c r="M119" s="154">
        <v>9.0002259999999996</v>
      </c>
      <c r="N119" s="154">
        <v>9.1844359999999998</v>
      </c>
      <c r="O119" s="154">
        <v>9.3722469999999998</v>
      </c>
      <c r="P119" s="154">
        <v>9.5603230000000003</v>
      </c>
      <c r="Q119" s="154">
        <v>9.7494200000000006</v>
      </c>
      <c r="R119" s="154">
        <v>9.9342159999999993</v>
      </c>
      <c r="S119" s="154">
        <v>10.112831999999999</v>
      </c>
      <c r="T119" s="154">
        <v>10.281893999999999</v>
      </c>
      <c r="U119" s="154">
        <v>10.441013999999999</v>
      </c>
      <c r="V119" s="154">
        <v>10.590353</v>
      </c>
      <c r="W119" s="154">
        <v>10.726647</v>
      </c>
      <c r="X119" s="154">
        <v>10.856488000000001</v>
      </c>
      <c r="Y119" s="154">
        <v>10.972559</v>
      </c>
      <c r="Z119" s="154">
        <v>11.083036</v>
      </c>
      <c r="AA119" s="154">
        <v>11.184754999999999</v>
      </c>
      <c r="AB119" s="154">
        <v>11.277801999999999</v>
      </c>
      <c r="AC119" s="154">
        <v>11.358744</v>
      </c>
      <c r="AD119" s="154">
        <v>11.428658</v>
      </c>
      <c r="AE119" s="154">
        <v>11.491809999999999</v>
      </c>
      <c r="AF119" s="154">
        <v>11.55086</v>
      </c>
      <c r="AG119" s="154">
        <v>11.605866000000001</v>
      </c>
      <c r="AH119" s="154">
        <v>11.656457</v>
      </c>
      <c r="AI119" s="154">
        <v>11.703754999999999</v>
      </c>
      <c r="AJ119" s="154">
        <v>11.750068000000001</v>
      </c>
      <c r="AK119" s="156">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0" t="s">
        <v>6489</v>
      </c>
      <c r="C130" s="133" t="s">
        <v>6490</v>
      </c>
      <c r="D130" s="133" t="s">
        <v>6491</v>
      </c>
      <c r="E130" s="133" t="s">
        <v>6492</v>
      </c>
      <c r="H130" s="133">
        <v>6.1709569999999996</v>
      </c>
      <c r="I130" s="165">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1">
        <v>8.9999999999999993E-3</v>
      </c>
    </row>
    <row r="131" spans="1:37" s="36" customFormat="1" ht="15" customHeight="1">
      <c r="B131" s="35" t="s">
        <v>6493</v>
      </c>
      <c r="C131" s="36" t="s">
        <v>6494</v>
      </c>
      <c r="D131" s="36" t="s">
        <v>6495</v>
      </c>
      <c r="E131" s="36" t="s">
        <v>6496</v>
      </c>
      <c r="H131" s="36">
        <v>7.4724060000000003</v>
      </c>
      <c r="I131" s="166">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1" customFormat="1" ht="15" customHeight="1">
      <c r="B179" s="152" t="s">
        <v>6620</v>
      </c>
      <c r="C179" s="151" t="s">
        <v>6428</v>
      </c>
      <c r="D179" s="151" t="s">
        <v>6621</v>
      </c>
      <c r="E179" s="151" t="s">
        <v>6622</v>
      </c>
      <c r="H179" s="151">
        <v>15.487391000000001</v>
      </c>
      <c r="I179" s="163">
        <v>16.165934</v>
      </c>
      <c r="J179" s="151">
        <v>16.852744999999999</v>
      </c>
      <c r="K179" s="151">
        <v>17.521813999999999</v>
      </c>
      <c r="L179" s="151">
        <v>17.836521000000001</v>
      </c>
      <c r="M179" s="151">
        <v>18.110120999999999</v>
      </c>
      <c r="N179" s="151">
        <v>18.140739</v>
      </c>
      <c r="O179" s="151">
        <v>18.257238000000001</v>
      </c>
      <c r="P179" s="151">
        <v>18.297186</v>
      </c>
      <c r="Q179" s="151">
        <v>18.318868999999999</v>
      </c>
      <c r="R179" s="151">
        <v>18.275967000000001</v>
      </c>
      <c r="S179" s="151">
        <v>18.290842000000001</v>
      </c>
      <c r="T179" s="151">
        <v>18.302257999999998</v>
      </c>
      <c r="U179" s="151">
        <v>18.305890999999999</v>
      </c>
      <c r="V179" s="151">
        <v>18.306034</v>
      </c>
      <c r="W179" s="151">
        <v>18.303612000000001</v>
      </c>
      <c r="X179" s="151">
        <v>18.298258000000001</v>
      </c>
      <c r="Y179" s="151">
        <v>18.289453999999999</v>
      </c>
      <c r="Z179" s="151">
        <v>18.281590000000001</v>
      </c>
      <c r="AA179" s="151">
        <v>18.27459</v>
      </c>
      <c r="AB179" s="151">
        <v>18.26857</v>
      </c>
      <c r="AC179" s="151">
        <v>18.263286999999998</v>
      </c>
      <c r="AD179" s="151">
        <v>18.258537</v>
      </c>
      <c r="AE179" s="151">
        <v>18.25423</v>
      </c>
      <c r="AF179" s="151">
        <v>18.250519000000001</v>
      </c>
      <c r="AG179" s="151">
        <v>18.247578000000001</v>
      </c>
      <c r="AH179" s="151">
        <v>18.222587999999998</v>
      </c>
      <c r="AI179" s="151">
        <v>18.222778000000002</v>
      </c>
      <c r="AJ179" s="151">
        <v>18.224402999999999</v>
      </c>
      <c r="AK179" s="153">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4" customFormat="1" ht="15" customHeight="1">
      <c r="B190" s="155" t="s">
        <v>6650</v>
      </c>
      <c r="C190" s="154" t="s">
        <v>6459</v>
      </c>
      <c r="D190" s="154" t="s">
        <v>6651</v>
      </c>
      <c r="E190" s="154" t="s">
        <v>6652</v>
      </c>
      <c r="H190" s="154">
        <v>9.5247820000000001</v>
      </c>
      <c r="I190" s="164">
        <v>9.8885430000000003</v>
      </c>
      <c r="J190" s="154">
        <v>10.224921</v>
      </c>
      <c r="K190" s="154">
        <v>10.587244999999999</v>
      </c>
      <c r="L190" s="154">
        <v>10.97054</v>
      </c>
      <c r="M190" s="154">
        <v>11.328587000000001</v>
      </c>
      <c r="N190" s="154">
        <v>11.461983</v>
      </c>
      <c r="O190" s="154">
        <v>11.742497999999999</v>
      </c>
      <c r="P190" s="154">
        <v>11.992036000000001</v>
      </c>
      <c r="Q190" s="154">
        <v>12.222080999999999</v>
      </c>
      <c r="R190" s="154">
        <v>12.347753000000001</v>
      </c>
      <c r="S190" s="154">
        <v>12.356037000000001</v>
      </c>
      <c r="T190" s="154">
        <v>12.361373</v>
      </c>
      <c r="U190" s="154">
        <v>12.357457</v>
      </c>
      <c r="V190" s="154">
        <v>12.355285</v>
      </c>
      <c r="W190" s="154">
        <v>12.352421</v>
      </c>
      <c r="X190" s="154">
        <v>12.349617</v>
      </c>
      <c r="Y190" s="154">
        <v>12.34694</v>
      </c>
      <c r="Z190" s="154">
        <v>12.344196</v>
      </c>
      <c r="AA190" s="154">
        <v>12.341397000000001</v>
      </c>
      <c r="AB190" s="154">
        <v>12.33905</v>
      </c>
      <c r="AC190" s="154">
        <v>12.337028</v>
      </c>
      <c r="AD190" s="154">
        <v>12.335281999999999</v>
      </c>
      <c r="AE190" s="154">
        <v>12.333774</v>
      </c>
      <c r="AF190" s="154">
        <v>12.332497999999999</v>
      </c>
      <c r="AG190" s="154">
        <v>12.33145</v>
      </c>
      <c r="AH190" s="154">
        <v>12.330605</v>
      </c>
      <c r="AI190" s="154">
        <v>12.329912999999999</v>
      </c>
      <c r="AJ190" s="154">
        <v>12.329328</v>
      </c>
      <c r="AK190" s="156">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0" t="s">
        <v>6680</v>
      </c>
      <c r="C201" s="133" t="s">
        <v>6490</v>
      </c>
      <c r="D201" s="133" t="s">
        <v>6681</v>
      </c>
      <c r="E201" s="133" t="s">
        <v>6682</v>
      </c>
      <c r="H201" s="133">
        <v>6.6682579999999998</v>
      </c>
      <c r="I201" s="165">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1">
        <v>7.0000000000000001E-3</v>
      </c>
    </row>
    <row r="202" spans="1:37" s="36" customFormat="1" ht="15" customHeight="1">
      <c r="B202" s="35" t="s">
        <v>6683</v>
      </c>
      <c r="C202" s="36" t="s">
        <v>6494</v>
      </c>
      <c r="D202" s="36" t="s">
        <v>6684</v>
      </c>
      <c r="E202" s="36" t="s">
        <v>6685</v>
      </c>
      <c r="H202" s="36">
        <v>7.9143220000000003</v>
      </c>
      <c r="I202" s="166">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8" t="s">
        <v>6714</v>
      </c>
      <c r="C214" s="135" t="s">
        <v>6205</v>
      </c>
      <c r="D214" s="135" t="s">
        <v>6715</v>
      </c>
      <c r="E214" s="135" t="s">
        <v>6716</v>
      </c>
      <c r="F214" s="135" t="s">
        <v>1623</v>
      </c>
      <c r="H214" s="135">
        <v>252.12297100000001</v>
      </c>
      <c r="I214" s="167">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59">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6">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5"/>
  <cols>
    <col min="1" max="1" width="23.7109375" customWidth="1"/>
    <col min="2" max="2" width="34.4257812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1" customFormat="1">
      <c r="A65" s="181" t="s">
        <v>6205</v>
      </c>
      <c r="B65" s="181" t="s">
        <v>6945</v>
      </c>
      <c r="C65" s="181" t="s">
        <v>6946</v>
      </c>
      <c r="D65" s="181" t="s">
        <v>529</v>
      </c>
      <c r="F65" s="181">
        <v>851.47570800000005</v>
      </c>
      <c r="G65" s="181">
        <v>863.49969499999997</v>
      </c>
      <c r="H65" s="181">
        <v>867.48779300000001</v>
      </c>
      <c r="I65" s="181">
        <v>868.15893600000004</v>
      </c>
      <c r="J65" s="181">
        <v>866.95111099999997</v>
      </c>
      <c r="K65" s="181">
        <v>870.92315699999995</v>
      </c>
      <c r="L65" s="181">
        <v>877.43029799999999</v>
      </c>
      <c r="M65" s="181">
        <v>883.93908699999997</v>
      </c>
      <c r="N65" s="181">
        <v>890.85497999999995</v>
      </c>
      <c r="O65" s="181">
        <v>897.59155299999998</v>
      </c>
      <c r="P65" s="181">
        <v>905.22363299999995</v>
      </c>
      <c r="Q65" s="181">
        <v>912.45806900000002</v>
      </c>
      <c r="R65" s="181">
        <v>919.90423599999997</v>
      </c>
      <c r="S65" s="181">
        <v>926.81359899999995</v>
      </c>
      <c r="T65" s="181">
        <v>933.20452899999998</v>
      </c>
      <c r="U65" s="181">
        <v>938.73590100000001</v>
      </c>
      <c r="V65" s="181">
        <v>945.26709000000005</v>
      </c>
      <c r="W65" s="181">
        <v>950.28949</v>
      </c>
      <c r="X65" s="181">
        <v>954.308899</v>
      </c>
      <c r="Y65" s="181">
        <v>956.26916500000004</v>
      </c>
      <c r="Z65" s="181">
        <v>958.11425799999995</v>
      </c>
      <c r="AA65" s="181">
        <v>961.79260299999999</v>
      </c>
      <c r="AB65" s="181">
        <v>966.23419200000001</v>
      </c>
      <c r="AC65" s="181">
        <v>973.58013900000003</v>
      </c>
      <c r="AD65" s="181">
        <v>979.51165800000001</v>
      </c>
      <c r="AE65" s="181">
        <v>984.37377900000001</v>
      </c>
      <c r="AF65" s="181">
        <v>988.63177499999995</v>
      </c>
      <c r="AG65" s="182">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1" customFormat="1">
      <c r="A79" s="181" t="s">
        <v>6236</v>
      </c>
      <c r="B79" s="181" t="s">
        <v>6971</v>
      </c>
      <c r="C79" s="181" t="s">
        <v>6972</v>
      </c>
      <c r="D79" s="181" t="s">
        <v>529</v>
      </c>
      <c r="F79" s="181">
        <v>945.583618</v>
      </c>
      <c r="G79" s="181">
        <v>933.902649</v>
      </c>
      <c r="H79" s="181">
        <v>915.85144000000003</v>
      </c>
      <c r="I79" s="181">
        <v>898.10369900000001</v>
      </c>
      <c r="J79" s="181">
        <v>880.13720699999999</v>
      </c>
      <c r="K79" s="181">
        <v>864.78234899999995</v>
      </c>
      <c r="L79" s="181">
        <v>851.13555899999994</v>
      </c>
      <c r="M79" s="181">
        <v>837.88061500000003</v>
      </c>
      <c r="N79" s="181">
        <v>826.31481900000006</v>
      </c>
      <c r="O79" s="181">
        <v>814.62268100000006</v>
      </c>
      <c r="P79" s="181">
        <v>804.63085899999999</v>
      </c>
      <c r="Q79" s="181">
        <v>795.92236300000002</v>
      </c>
      <c r="R79" s="181">
        <v>789.70843500000001</v>
      </c>
      <c r="S79" s="181">
        <v>785.566284</v>
      </c>
      <c r="T79" s="181">
        <v>782.26110800000004</v>
      </c>
      <c r="U79" s="181">
        <v>779.22161900000003</v>
      </c>
      <c r="V79" s="181">
        <v>777.314392</v>
      </c>
      <c r="W79" s="181">
        <v>775.70519999999999</v>
      </c>
      <c r="X79" s="181">
        <v>775.06707800000004</v>
      </c>
      <c r="Y79" s="181">
        <v>774.69598399999995</v>
      </c>
      <c r="Z79" s="181">
        <v>774.42779499999995</v>
      </c>
      <c r="AA79" s="181">
        <v>774.82928500000003</v>
      </c>
      <c r="AB79" s="181">
        <v>774.97283900000002</v>
      </c>
      <c r="AC79" s="181">
        <v>778.14209000000005</v>
      </c>
      <c r="AD79" s="181">
        <v>781.60040300000003</v>
      </c>
      <c r="AE79" s="181">
        <v>784.55853300000001</v>
      </c>
      <c r="AF79" s="181">
        <v>786.18713400000001</v>
      </c>
      <c r="AG79" s="182">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1" customFormat="1">
      <c r="A211" s="151" t="s">
        <v>6428</v>
      </c>
      <c r="B211" s="151" t="s">
        <v>7209</v>
      </c>
      <c r="C211" s="151" t="s">
        <v>7210</v>
      </c>
      <c r="F211" s="151">
        <v>13.24691</v>
      </c>
      <c r="G211" s="151">
        <v>13.387729</v>
      </c>
      <c r="H211" s="151">
        <v>13.526486</v>
      </c>
      <c r="I211" s="151">
        <v>13.658398</v>
      </c>
      <c r="J211" s="151">
        <v>13.988308</v>
      </c>
      <c r="K211" s="151">
        <v>13.992438999999999</v>
      </c>
      <c r="L211" s="151">
        <v>14.126111999999999</v>
      </c>
      <c r="M211" s="151">
        <v>14.305666</v>
      </c>
      <c r="N211" s="151">
        <v>14.499096</v>
      </c>
      <c r="O211" s="151">
        <v>14.622809999999999</v>
      </c>
      <c r="P211" s="151">
        <v>14.85224</v>
      </c>
      <c r="Q211" s="151">
        <v>15.099515999999999</v>
      </c>
      <c r="R211" s="151">
        <v>15.341229999999999</v>
      </c>
      <c r="S211" s="151">
        <v>15.5327</v>
      </c>
      <c r="T211" s="151">
        <v>15.755352999999999</v>
      </c>
      <c r="U211" s="151">
        <v>15.990437</v>
      </c>
      <c r="V211" s="151">
        <v>16.206022000000001</v>
      </c>
      <c r="W211" s="151">
        <v>16.530912000000001</v>
      </c>
      <c r="X211" s="151">
        <v>16.825386000000002</v>
      </c>
      <c r="Y211" s="151">
        <v>17.108689999999999</v>
      </c>
      <c r="Z211" s="151">
        <v>17.222024999999999</v>
      </c>
      <c r="AA211" s="151">
        <v>17.366146000000001</v>
      </c>
      <c r="AB211" s="151">
        <v>17.496670000000002</v>
      </c>
      <c r="AC211" s="151">
        <v>17.688658</v>
      </c>
      <c r="AD211" s="151">
        <v>17.867958000000002</v>
      </c>
      <c r="AE211" s="151">
        <v>17.986695999999998</v>
      </c>
      <c r="AF211" s="151">
        <v>18.089565</v>
      </c>
      <c r="AG211" s="153">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4" customFormat="1">
      <c r="A225" s="154" t="s">
        <v>6459</v>
      </c>
      <c r="B225" s="154" t="s">
        <v>7235</v>
      </c>
      <c r="C225" s="154" t="s">
        <v>7236</v>
      </c>
      <c r="F225" s="154">
        <v>9.1279810000000001</v>
      </c>
      <c r="G225" s="154">
        <v>9.3468029999999995</v>
      </c>
      <c r="H225" s="154">
        <v>9.5876459999999994</v>
      </c>
      <c r="I225" s="154">
        <v>9.8079889999999992</v>
      </c>
      <c r="J225" s="154">
        <v>10.023955000000001</v>
      </c>
      <c r="K225" s="154">
        <v>10.233446000000001</v>
      </c>
      <c r="L225" s="154">
        <v>10.426334000000001</v>
      </c>
      <c r="M225" s="154">
        <v>10.585993999999999</v>
      </c>
      <c r="N225" s="154">
        <v>10.698321999999999</v>
      </c>
      <c r="O225" s="154">
        <v>10.756053</v>
      </c>
      <c r="P225" s="154">
        <v>10.781209</v>
      </c>
      <c r="Q225" s="154">
        <v>10.763572999999999</v>
      </c>
      <c r="R225" s="154">
        <v>10.683064</v>
      </c>
      <c r="S225" s="154">
        <v>10.608274</v>
      </c>
      <c r="T225" s="154">
        <v>10.550203</v>
      </c>
      <c r="U225" s="154">
        <v>10.505644999999999</v>
      </c>
      <c r="V225" s="154">
        <v>10.473542999999999</v>
      </c>
      <c r="W225" s="154">
        <v>10.449609000000001</v>
      </c>
      <c r="X225" s="154">
        <v>10.432373</v>
      </c>
      <c r="Y225" s="154">
        <v>10.420355000000001</v>
      </c>
      <c r="Z225" s="154">
        <v>10.412753</v>
      </c>
      <c r="AA225" s="154">
        <v>10.407598</v>
      </c>
      <c r="AB225" s="154">
        <v>10.404016</v>
      </c>
      <c r="AC225" s="154">
        <v>10.400836</v>
      </c>
      <c r="AD225" s="154">
        <v>10.39828</v>
      </c>
      <c r="AE225" s="154">
        <v>10.395341999999999</v>
      </c>
      <c r="AF225" s="154">
        <v>10.393948</v>
      </c>
      <c r="AG225" s="156">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59">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59">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0"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1">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0"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1">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4" customFormat="1" ht="15" customHeight="1">
      <c r="B119" s="155" t="s">
        <v>6458</v>
      </c>
      <c r="C119" s="154" t="s">
        <v>6459</v>
      </c>
      <c r="D119" s="154" t="s">
        <v>7778</v>
      </c>
      <c r="E119" s="154" t="s">
        <v>7779</v>
      </c>
      <c r="G119" s="154">
        <v>8.0269100000000009</v>
      </c>
      <c r="H119" s="154">
        <v>8.1093650000000004</v>
      </c>
      <c r="I119" s="154">
        <v>8.2135390000000008</v>
      </c>
      <c r="J119" s="154">
        <v>8.3347049999999996</v>
      </c>
      <c r="K119" s="154">
        <v>8.4702009999999994</v>
      </c>
      <c r="L119" s="154">
        <v>8.6213639999999998</v>
      </c>
      <c r="M119" s="154">
        <v>8.7775839999999992</v>
      </c>
      <c r="N119" s="154">
        <v>8.9348960000000002</v>
      </c>
      <c r="O119" s="154">
        <v>9.0845920000000007</v>
      </c>
      <c r="P119" s="154">
        <v>9.2408459999999994</v>
      </c>
      <c r="Q119" s="154">
        <v>9.403511</v>
      </c>
      <c r="R119" s="154">
        <v>9.5731300000000008</v>
      </c>
      <c r="S119" s="154">
        <v>9.7428299999999997</v>
      </c>
      <c r="T119" s="154">
        <v>9.9062400000000004</v>
      </c>
      <c r="U119" s="154">
        <v>10.060589</v>
      </c>
      <c r="V119" s="154">
        <v>10.206059</v>
      </c>
      <c r="W119" s="154">
        <v>10.342311</v>
      </c>
      <c r="X119" s="154">
        <v>10.462132</v>
      </c>
      <c r="Y119" s="154">
        <v>10.572412</v>
      </c>
      <c r="Z119" s="154">
        <v>10.673792000000001</v>
      </c>
      <c r="AA119" s="154">
        <v>10.769824</v>
      </c>
      <c r="AB119" s="154">
        <v>10.858295</v>
      </c>
      <c r="AC119" s="154">
        <v>10.937979</v>
      </c>
      <c r="AD119" s="154">
        <v>11.006994000000001</v>
      </c>
      <c r="AE119" s="154">
        <v>11.066654</v>
      </c>
      <c r="AF119" s="154">
        <v>11.120628</v>
      </c>
      <c r="AG119" s="154">
        <v>11.170114999999999</v>
      </c>
      <c r="AH119" s="154">
        <v>11.214213000000001</v>
      </c>
      <c r="AI119" s="154">
        <v>11.253644</v>
      </c>
      <c r="AJ119" s="154">
        <v>11.290132</v>
      </c>
      <c r="AK119" s="154">
        <v>11.324723000000001</v>
      </c>
      <c r="AL119" s="156">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5"/>
  <cols>
    <col min="1" max="1" width="15.28515625" customWidth="1"/>
    <col min="2" max="2" width="43.7109375" customWidth="1"/>
  </cols>
  <sheetData>
    <row r="1" spans="1:31">
      <c r="A1" t="s">
        <v>6172</v>
      </c>
    </row>
    <row r="2" spans="1:31">
      <c r="A2" t="s">
        <v>10298</v>
      </c>
    </row>
    <row r="3" spans="1:31">
      <c r="A3" t="s">
        <v>10299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6175</v>
      </c>
    </row>
    <row r="7" spans="1:31">
      <c r="A7" t="s">
        <v>6176</v>
      </c>
    </row>
    <row r="8" spans="1:31">
      <c r="A8" t="s">
        <v>562</v>
      </c>
    </row>
    <row r="9" spans="1:31">
      <c r="A9" t="s">
        <v>669</v>
      </c>
      <c r="B9" t="s">
        <v>10300</v>
      </c>
      <c r="C9" t="s">
        <v>10301</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10302</v>
      </c>
    </row>
    <row r="10" spans="1:31">
      <c r="A10" t="s">
        <v>916</v>
      </c>
      <c r="B10" t="s">
        <v>10303</v>
      </c>
      <c r="C10" t="s">
        <v>10304</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8625</v>
      </c>
    </row>
    <row r="11" spans="1:31">
      <c r="A11" t="s">
        <v>684</v>
      </c>
      <c r="B11" t="s">
        <v>10305</v>
      </c>
      <c r="C11" t="s">
        <v>10306</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9024</v>
      </c>
    </row>
    <row r="12" spans="1:31">
      <c r="A12" t="s">
        <v>699</v>
      </c>
      <c r="B12" t="s">
        <v>10307</v>
      </c>
      <c r="C12" t="s">
        <v>10308</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10309</v>
      </c>
    </row>
    <row r="13" spans="1:31">
      <c r="A13" t="s">
        <v>2554</v>
      </c>
      <c r="B13" t="s">
        <v>10310</v>
      </c>
      <c r="C13" t="s">
        <v>10311</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10312</v>
      </c>
    </row>
    <row r="14" spans="1:31">
      <c r="A14" t="s">
        <v>1789</v>
      </c>
      <c r="B14" t="s">
        <v>10313</v>
      </c>
      <c r="C14" t="s">
        <v>10314</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10315</v>
      </c>
    </row>
    <row r="15" spans="1:31">
      <c r="A15" t="s">
        <v>2562</v>
      </c>
      <c r="B15" t="s">
        <v>10316</v>
      </c>
      <c r="C15" t="s">
        <v>10317</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10318</v>
      </c>
      <c r="C16" t="s">
        <v>10319</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10320</v>
      </c>
      <c r="C17" t="s">
        <v>10321</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10322</v>
      </c>
      <c r="C18" t="s">
        <v>10323</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10324</v>
      </c>
      <c r="C19" t="s">
        <v>10325</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10326</v>
      </c>
    </row>
    <row r="20" spans="1:31">
      <c r="A20" t="s">
        <v>2678</v>
      </c>
      <c r="B20" t="s">
        <v>10327</v>
      </c>
      <c r="C20" t="s">
        <v>10328</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10329</v>
      </c>
      <c r="C21" t="s">
        <v>10330</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8619</v>
      </c>
    </row>
    <row r="22" spans="1:31">
      <c r="A22" t="s">
        <v>566</v>
      </c>
    </row>
    <row r="23" spans="1:31">
      <c r="A23" t="s">
        <v>669</v>
      </c>
      <c r="B23" t="s">
        <v>10331</v>
      </c>
      <c r="C23" t="s">
        <v>10332</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8911</v>
      </c>
    </row>
    <row r="24" spans="1:31">
      <c r="A24" t="s">
        <v>916</v>
      </c>
      <c r="B24" t="s">
        <v>10333</v>
      </c>
      <c r="C24" t="s">
        <v>10334</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8633</v>
      </c>
    </row>
    <row r="25" spans="1:31">
      <c r="A25" t="s">
        <v>684</v>
      </c>
      <c r="B25" t="s">
        <v>10335</v>
      </c>
      <c r="C25" t="s">
        <v>10336</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8819</v>
      </c>
    </row>
    <row r="26" spans="1:31">
      <c r="A26" t="s">
        <v>699</v>
      </c>
      <c r="B26" t="s">
        <v>10337</v>
      </c>
      <c r="C26" t="s">
        <v>10338</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9473</v>
      </c>
    </row>
    <row r="27" spans="1:31">
      <c r="A27" t="s">
        <v>2554</v>
      </c>
      <c r="B27" t="s">
        <v>10339</v>
      </c>
      <c r="C27" t="s">
        <v>10340</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10341</v>
      </c>
    </row>
    <row r="28" spans="1:31">
      <c r="A28" t="s">
        <v>1789</v>
      </c>
      <c r="B28" t="s">
        <v>10342</v>
      </c>
      <c r="C28" t="s">
        <v>10343</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9463</v>
      </c>
    </row>
    <row r="29" spans="1:31">
      <c r="A29" t="s">
        <v>2562</v>
      </c>
      <c r="B29" t="s">
        <v>10344</v>
      </c>
      <c r="C29" t="s">
        <v>10345</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10346</v>
      </c>
      <c r="C30" t="s">
        <v>10347</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10348</v>
      </c>
    </row>
    <row r="31" spans="1:31">
      <c r="A31" t="s">
        <v>1805</v>
      </c>
      <c r="B31" t="s">
        <v>10349</v>
      </c>
      <c r="C31" t="s">
        <v>10350</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10351</v>
      </c>
      <c r="C32" t="s">
        <v>10352</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10353</v>
      </c>
      <c r="C33" t="s">
        <v>10354</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9260</v>
      </c>
    </row>
    <row r="34" spans="1:31">
      <c r="A34" t="s">
        <v>2678</v>
      </c>
      <c r="B34" t="s">
        <v>10355</v>
      </c>
      <c r="C34" t="s">
        <v>10356</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10357</v>
      </c>
      <c r="C35" t="s">
        <v>10358</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8650</v>
      </c>
    </row>
    <row r="36" spans="1:31">
      <c r="A36" t="s">
        <v>6239</v>
      </c>
    </row>
    <row r="37" spans="1:31">
      <c r="A37" t="s">
        <v>669</v>
      </c>
      <c r="B37" t="s">
        <v>10359</v>
      </c>
      <c r="C37" t="s">
        <v>10360</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8628</v>
      </c>
    </row>
    <row r="38" spans="1:31">
      <c r="A38" t="s">
        <v>916</v>
      </c>
      <c r="B38" t="s">
        <v>10361</v>
      </c>
      <c r="C38" t="s">
        <v>10362</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9339</v>
      </c>
    </row>
    <row r="39" spans="1:31">
      <c r="A39" t="s">
        <v>684</v>
      </c>
      <c r="B39" t="s">
        <v>10363</v>
      </c>
      <c r="C39" t="s">
        <v>10364</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10365</v>
      </c>
    </row>
    <row r="40" spans="1:31">
      <c r="A40" t="s">
        <v>699</v>
      </c>
      <c r="B40" t="s">
        <v>10366</v>
      </c>
      <c r="C40" t="s">
        <v>10367</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9693</v>
      </c>
    </row>
    <row r="41" spans="1:31">
      <c r="A41" t="s">
        <v>2554</v>
      </c>
      <c r="B41" t="s">
        <v>10368</v>
      </c>
      <c r="C41" t="s">
        <v>10369</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10370</v>
      </c>
      <c r="C42" t="s">
        <v>10371</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10372</v>
      </c>
    </row>
    <row r="43" spans="1:31">
      <c r="A43" t="s">
        <v>2562</v>
      </c>
      <c r="B43" t="s">
        <v>10373</v>
      </c>
      <c r="C43" t="s">
        <v>10374</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10375</v>
      </c>
      <c r="C44" t="s">
        <v>10376</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10377</v>
      </c>
      <c r="C45" t="s">
        <v>10378</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10379</v>
      </c>
      <c r="C46" t="s">
        <v>10380</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10381</v>
      </c>
      <c r="C47" t="s">
        <v>10382</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10383</v>
      </c>
      <c r="C48" t="s">
        <v>10384</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10385</v>
      </c>
      <c r="C49" t="s">
        <v>10386</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8570</v>
      </c>
    </row>
    <row r="50" spans="1:31">
      <c r="A50" t="s">
        <v>6272</v>
      </c>
      <c r="B50" t="s">
        <v>10387</v>
      </c>
      <c r="C50" t="s">
        <v>10388</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8570</v>
      </c>
    </row>
    <row r="51" spans="1:31">
      <c r="A51" t="s">
        <v>6275</v>
      </c>
    </row>
    <row r="52" spans="1:31">
      <c r="A52" t="s">
        <v>562</v>
      </c>
    </row>
    <row r="53" spans="1:31">
      <c r="A53" t="s">
        <v>669</v>
      </c>
      <c r="B53" t="s">
        <v>10389</v>
      </c>
      <c r="C53" t="s">
        <v>10390</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10391</v>
      </c>
    </row>
    <row r="54" spans="1:31">
      <c r="A54" t="s">
        <v>916</v>
      </c>
      <c r="B54" t="s">
        <v>10392</v>
      </c>
      <c r="C54" t="s">
        <v>10393</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8576</v>
      </c>
    </row>
    <row r="55" spans="1:31">
      <c r="A55" t="s">
        <v>684</v>
      </c>
      <c r="B55" t="s">
        <v>10394</v>
      </c>
      <c r="C55" t="s">
        <v>10395</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9210</v>
      </c>
    </row>
    <row r="56" spans="1:31">
      <c r="A56" t="s">
        <v>699</v>
      </c>
      <c r="B56" t="s">
        <v>10396</v>
      </c>
      <c r="C56" t="s">
        <v>10397</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10398</v>
      </c>
    </row>
    <row r="57" spans="1:31">
      <c r="A57" t="s">
        <v>2554</v>
      </c>
      <c r="B57" t="s">
        <v>10399</v>
      </c>
      <c r="C57" t="s">
        <v>10400</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10312</v>
      </c>
    </row>
    <row r="58" spans="1:31">
      <c r="A58" t="s">
        <v>1789</v>
      </c>
      <c r="B58" t="s">
        <v>10401</v>
      </c>
      <c r="C58" t="s">
        <v>10402</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10403</v>
      </c>
    </row>
    <row r="59" spans="1:31">
      <c r="A59" t="s">
        <v>2562</v>
      </c>
      <c r="B59" t="s">
        <v>10404</v>
      </c>
      <c r="C59" t="s">
        <v>10405</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10406</v>
      </c>
      <c r="C60" t="s">
        <v>10407</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10408</v>
      </c>
      <c r="C61" t="s">
        <v>10409</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10410</v>
      </c>
      <c r="C62" t="s">
        <v>10411</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10412</v>
      </c>
      <c r="C63" t="s">
        <v>10413</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10414</v>
      </c>
    </row>
    <row r="64" spans="1:31">
      <c r="A64" t="s">
        <v>2678</v>
      </c>
      <c r="B64" t="s">
        <v>10415</v>
      </c>
      <c r="C64" t="s">
        <v>10416</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10417</v>
      </c>
      <c r="C65" t="s">
        <v>10418</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8622</v>
      </c>
    </row>
    <row r="66" spans="1:31">
      <c r="A66" t="s">
        <v>566</v>
      </c>
    </row>
    <row r="67" spans="1:31">
      <c r="A67" t="s">
        <v>669</v>
      </c>
      <c r="B67" t="s">
        <v>10419</v>
      </c>
      <c r="C67" t="s">
        <v>10420</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8706</v>
      </c>
    </row>
    <row r="68" spans="1:31">
      <c r="A68" t="s">
        <v>916</v>
      </c>
      <c r="B68" t="s">
        <v>10421</v>
      </c>
      <c r="C68" t="s">
        <v>10422</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8658</v>
      </c>
    </row>
    <row r="69" spans="1:31">
      <c r="A69" t="s">
        <v>684</v>
      </c>
      <c r="B69" t="s">
        <v>10423</v>
      </c>
      <c r="C69" t="s">
        <v>10424</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10425</v>
      </c>
    </row>
    <row r="70" spans="1:31">
      <c r="A70" t="s">
        <v>699</v>
      </c>
      <c r="B70" t="s">
        <v>10426</v>
      </c>
      <c r="C70" t="s">
        <v>10427</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9454</v>
      </c>
    </row>
    <row r="71" spans="1:31">
      <c r="A71" t="s">
        <v>2554</v>
      </c>
      <c r="B71" t="s">
        <v>10428</v>
      </c>
      <c r="C71" t="s">
        <v>10429</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10341</v>
      </c>
    </row>
    <row r="72" spans="1:31">
      <c r="A72" t="s">
        <v>1789</v>
      </c>
      <c r="B72" t="s">
        <v>10430</v>
      </c>
      <c r="C72" t="s">
        <v>10431</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8973</v>
      </c>
    </row>
    <row r="73" spans="1:31">
      <c r="A73" t="s">
        <v>2562</v>
      </c>
      <c r="B73" t="s">
        <v>10432</v>
      </c>
      <c r="C73" t="s">
        <v>10433</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10434</v>
      </c>
      <c r="C74" t="s">
        <v>10435</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10348</v>
      </c>
    </row>
    <row r="75" spans="1:31">
      <c r="A75" t="s">
        <v>1805</v>
      </c>
      <c r="B75" t="s">
        <v>10436</v>
      </c>
      <c r="C75" t="s">
        <v>10437</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10438</v>
      </c>
      <c r="C76" t="s">
        <v>10439</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10440</v>
      </c>
      <c r="C77" t="s">
        <v>10441</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10442</v>
      </c>
    </row>
    <row r="78" spans="1:31">
      <c r="A78" t="s">
        <v>2678</v>
      </c>
      <c r="B78" t="s">
        <v>10443</v>
      </c>
      <c r="C78" t="s">
        <v>10444</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10445</v>
      </c>
      <c r="C79" t="s">
        <v>10446</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8908</v>
      </c>
    </row>
    <row r="80" spans="1:31">
      <c r="A80" t="s">
        <v>6239</v>
      </c>
    </row>
    <row r="81" spans="1:31">
      <c r="A81" t="s">
        <v>669</v>
      </c>
      <c r="B81" t="s">
        <v>10447</v>
      </c>
      <c r="C81" t="s">
        <v>10448</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8585</v>
      </c>
    </row>
    <row r="82" spans="1:31">
      <c r="A82" t="s">
        <v>916</v>
      </c>
      <c r="B82" t="s">
        <v>10449</v>
      </c>
      <c r="C82" t="s">
        <v>10450</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10451</v>
      </c>
    </row>
    <row r="83" spans="1:31">
      <c r="A83" t="s">
        <v>684</v>
      </c>
      <c r="B83" t="s">
        <v>10452</v>
      </c>
      <c r="C83" t="s">
        <v>10453</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10365</v>
      </c>
    </row>
    <row r="84" spans="1:31">
      <c r="A84" t="s">
        <v>699</v>
      </c>
      <c r="B84" t="s">
        <v>10454</v>
      </c>
      <c r="C84" t="s">
        <v>10455</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9037</v>
      </c>
    </row>
    <row r="85" spans="1:31">
      <c r="A85" t="s">
        <v>2554</v>
      </c>
      <c r="B85" t="s">
        <v>10456</v>
      </c>
      <c r="C85" t="s">
        <v>10457</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10458</v>
      </c>
      <c r="C86" t="s">
        <v>10459</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9693</v>
      </c>
    </row>
    <row r="87" spans="1:31">
      <c r="A87" t="s">
        <v>2562</v>
      </c>
      <c r="B87" t="s">
        <v>10460</v>
      </c>
      <c r="C87" t="s">
        <v>10461</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10462</v>
      </c>
      <c r="C88" t="s">
        <v>10463</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10464</v>
      </c>
      <c r="C89" t="s">
        <v>10465</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10466</v>
      </c>
      <c r="C90" t="s">
        <v>10467</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10468</v>
      </c>
      <c r="C91" t="s">
        <v>10469</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10470</v>
      </c>
      <c r="C92" t="s">
        <v>10471</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10472</v>
      </c>
      <c r="C93" t="s">
        <v>10473</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8633</v>
      </c>
    </row>
    <row r="94" spans="1:31">
      <c r="A94" t="s">
        <v>562</v>
      </c>
      <c r="B94" t="s">
        <v>566</v>
      </c>
      <c r="C94" t="s">
        <v>10474</v>
      </c>
    </row>
    <row r="95" spans="1:31">
      <c r="A95" t="s">
        <v>669</v>
      </c>
      <c r="B95" t="s">
        <v>10475</v>
      </c>
      <c r="C95" t="s">
        <v>10476</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8658</v>
      </c>
    </row>
    <row r="96" spans="1:31">
      <c r="A96" t="s">
        <v>916</v>
      </c>
      <c r="B96" t="s">
        <v>10477</v>
      </c>
      <c r="C96" t="s">
        <v>10478</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8633</v>
      </c>
    </row>
    <row r="97" spans="1:31">
      <c r="A97" t="s">
        <v>684</v>
      </c>
      <c r="B97" t="s">
        <v>10479</v>
      </c>
      <c r="C97" t="s">
        <v>10480</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8784</v>
      </c>
    </row>
    <row r="98" spans="1:31">
      <c r="A98" t="s">
        <v>699</v>
      </c>
      <c r="B98" t="s">
        <v>10481</v>
      </c>
      <c r="C98" t="s">
        <v>10482</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8670</v>
      </c>
    </row>
    <row r="99" spans="1:31">
      <c r="A99" t="s">
        <v>2554</v>
      </c>
      <c r="B99" t="s">
        <v>10483</v>
      </c>
      <c r="C99" t="s">
        <v>10484</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10485</v>
      </c>
    </row>
    <row r="100" spans="1:31">
      <c r="A100" t="s">
        <v>1789</v>
      </c>
      <c r="B100" t="s">
        <v>10486</v>
      </c>
      <c r="C100" t="s">
        <v>10487</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8800</v>
      </c>
    </row>
    <row r="101" spans="1:31">
      <c r="A101" t="s">
        <v>2562</v>
      </c>
      <c r="B101" t="s">
        <v>10488</v>
      </c>
      <c r="C101" t="s">
        <v>10489</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10490</v>
      </c>
      <c r="C102" t="s">
        <v>10491</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10348</v>
      </c>
    </row>
    <row r="103" spans="1:31">
      <c r="A103" t="s">
        <v>1805</v>
      </c>
      <c r="B103" t="s">
        <v>10492</v>
      </c>
      <c r="C103" t="s">
        <v>10493</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10494</v>
      </c>
      <c r="C104" t="s">
        <v>10495</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10496</v>
      </c>
      <c r="C105" t="s">
        <v>10497</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10498</v>
      </c>
    </row>
    <row r="106" spans="1:31">
      <c r="A106" t="s">
        <v>2678</v>
      </c>
      <c r="B106" t="s">
        <v>10499</v>
      </c>
      <c r="C106" t="s">
        <v>10500</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10501</v>
      </c>
      <c r="C107" t="s">
        <v>10502</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8585</v>
      </c>
    </row>
    <row r="108" spans="1:31">
      <c r="A108" t="s">
        <v>6398</v>
      </c>
    </row>
    <row r="109" spans="1:31">
      <c r="A109" t="s">
        <v>562</v>
      </c>
    </row>
    <row r="110" spans="1:31">
      <c r="A110" t="s">
        <v>669</v>
      </c>
      <c r="B110" t="s">
        <v>10503</v>
      </c>
      <c r="C110" t="s">
        <v>10504</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8567</v>
      </c>
    </row>
    <row r="111" spans="1:31">
      <c r="A111" t="s">
        <v>916</v>
      </c>
      <c r="B111" t="s">
        <v>10505</v>
      </c>
      <c r="C111" t="s">
        <v>10506</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8665</v>
      </c>
    </row>
    <row r="112" spans="1:31">
      <c r="A112" t="s">
        <v>684</v>
      </c>
      <c r="B112" t="s">
        <v>10507</v>
      </c>
      <c r="C112" t="s">
        <v>10508</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8603</v>
      </c>
    </row>
    <row r="113" spans="1:31">
      <c r="A113" t="s">
        <v>699</v>
      </c>
      <c r="B113" t="s">
        <v>10509</v>
      </c>
      <c r="C113" t="s">
        <v>10510</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8576</v>
      </c>
    </row>
    <row r="114" spans="1:31">
      <c r="A114" t="s">
        <v>2554</v>
      </c>
      <c r="B114" t="s">
        <v>10511</v>
      </c>
      <c r="C114" t="s">
        <v>10512</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8585</v>
      </c>
    </row>
    <row r="115" spans="1:31">
      <c r="A115" t="s">
        <v>1789</v>
      </c>
      <c r="B115" t="s">
        <v>10513</v>
      </c>
      <c r="C115" t="s">
        <v>10514</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8633</v>
      </c>
    </row>
    <row r="116" spans="1:31">
      <c r="A116" t="s">
        <v>2562</v>
      </c>
      <c r="B116" t="s">
        <v>10515</v>
      </c>
      <c r="C116" t="s">
        <v>10516</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10517</v>
      </c>
      <c r="C117" t="s">
        <v>10518</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10519</v>
      </c>
      <c r="C118" t="s">
        <v>10520</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10521</v>
      </c>
      <c r="C119" t="s">
        <v>10522</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10523</v>
      </c>
      <c r="C120" t="s">
        <v>10524</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8633</v>
      </c>
    </row>
    <row r="121" spans="1:31">
      <c r="A121" t="s">
        <v>2678</v>
      </c>
      <c r="B121" t="s">
        <v>10525</v>
      </c>
      <c r="C121" t="s">
        <v>10526</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10527</v>
      </c>
      <c r="C122" t="s">
        <v>10528</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8622</v>
      </c>
    </row>
    <row r="123" spans="1:31">
      <c r="A123" t="s">
        <v>566</v>
      </c>
    </row>
    <row r="124" spans="1:31">
      <c r="A124" t="s">
        <v>669</v>
      </c>
      <c r="B124" t="s">
        <v>10529</v>
      </c>
      <c r="C124" t="s">
        <v>10530</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8570</v>
      </c>
    </row>
    <row r="125" spans="1:31">
      <c r="A125" t="s">
        <v>916</v>
      </c>
      <c r="B125" t="s">
        <v>10531</v>
      </c>
      <c r="C125" t="s">
        <v>10532</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8576</v>
      </c>
    </row>
    <row r="126" spans="1:31">
      <c r="A126" t="s">
        <v>684</v>
      </c>
      <c r="B126" t="s">
        <v>10533</v>
      </c>
      <c r="C126" t="s">
        <v>10534</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8591</v>
      </c>
    </row>
    <row r="127" spans="1:31">
      <c r="A127" t="s">
        <v>699</v>
      </c>
      <c r="B127" t="s">
        <v>10535</v>
      </c>
      <c r="C127" t="s">
        <v>10536</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8603</v>
      </c>
    </row>
    <row r="128" spans="1:31">
      <c r="A128" t="s">
        <v>2554</v>
      </c>
      <c r="B128" t="s">
        <v>10537</v>
      </c>
      <c r="C128" t="s">
        <v>10538</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8585</v>
      </c>
    </row>
    <row r="129" spans="1:31">
      <c r="A129" t="s">
        <v>1789</v>
      </c>
      <c r="B129" t="s">
        <v>10539</v>
      </c>
      <c r="C129" t="s">
        <v>10540</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8682</v>
      </c>
    </row>
    <row r="130" spans="1:31">
      <c r="A130" t="s">
        <v>2562</v>
      </c>
      <c r="B130" t="s">
        <v>10541</v>
      </c>
      <c r="C130" t="s">
        <v>10542</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10543</v>
      </c>
      <c r="C131" t="s">
        <v>10544</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8585</v>
      </c>
    </row>
    <row r="132" spans="1:31">
      <c r="A132" t="s">
        <v>1805</v>
      </c>
      <c r="B132" t="s">
        <v>10545</v>
      </c>
      <c r="C132" t="s">
        <v>10546</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10547</v>
      </c>
      <c r="C133" t="s">
        <v>10548</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10549</v>
      </c>
      <c r="C134" t="s">
        <v>10550</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8567</v>
      </c>
    </row>
    <row r="135" spans="1:31">
      <c r="A135" t="s">
        <v>2678</v>
      </c>
      <c r="B135" t="s">
        <v>10551</v>
      </c>
      <c r="C135" t="s">
        <v>10552</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10553</v>
      </c>
      <c r="C136" t="s">
        <v>10554</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8625</v>
      </c>
    </row>
    <row r="137" spans="1:31">
      <c r="A137" t="s">
        <v>6239</v>
      </c>
    </row>
    <row r="138" spans="1:31">
      <c r="A138" t="s">
        <v>669</v>
      </c>
      <c r="B138" t="s">
        <v>10555</v>
      </c>
      <c r="C138" t="s">
        <v>10556</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8628</v>
      </c>
    </row>
    <row r="139" spans="1:31">
      <c r="A139" t="s">
        <v>916</v>
      </c>
      <c r="B139" t="s">
        <v>10557</v>
      </c>
      <c r="C139" t="s">
        <v>10558</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8570</v>
      </c>
    </row>
    <row r="140" spans="1:31">
      <c r="A140" t="s">
        <v>684</v>
      </c>
      <c r="B140" t="s">
        <v>10559</v>
      </c>
      <c r="C140" t="s">
        <v>10560</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8860</v>
      </c>
    </row>
    <row r="141" spans="1:31">
      <c r="A141" t="s">
        <v>699</v>
      </c>
      <c r="B141" t="s">
        <v>10561</v>
      </c>
      <c r="C141" t="s">
        <v>10562</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8628</v>
      </c>
    </row>
    <row r="142" spans="1:31">
      <c r="A142" t="s">
        <v>2554</v>
      </c>
      <c r="B142" t="s">
        <v>10563</v>
      </c>
      <c r="C142" t="s">
        <v>10564</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10565</v>
      </c>
      <c r="C143" t="s">
        <v>10566</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8567</v>
      </c>
    </row>
    <row r="144" spans="1:31">
      <c r="A144" t="s">
        <v>2562</v>
      </c>
      <c r="B144" t="s">
        <v>10567</v>
      </c>
      <c r="C144" t="s">
        <v>10568</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10569</v>
      </c>
      <c r="C145" t="s">
        <v>10570</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10571</v>
      </c>
      <c r="C146" t="s">
        <v>10572</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10573</v>
      </c>
      <c r="C147" t="s">
        <v>10574</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10575</v>
      </c>
      <c r="C148" t="s">
        <v>10576</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10577</v>
      </c>
      <c r="C149" t="s">
        <v>10578</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10579</v>
      </c>
      <c r="C150" t="s">
        <v>10580</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8628</v>
      </c>
    </row>
    <row r="151" spans="1:31">
      <c r="A151" t="s">
        <v>6494</v>
      </c>
      <c r="B151" t="s">
        <v>10581</v>
      </c>
      <c r="C151" t="s">
        <v>10582</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8628</v>
      </c>
    </row>
    <row r="152" spans="1:31">
      <c r="A152" t="s">
        <v>6497</v>
      </c>
    </row>
    <row r="153" spans="1:31">
      <c r="A153" t="s">
        <v>562</v>
      </c>
    </row>
    <row r="154" spans="1:31">
      <c r="A154" t="s">
        <v>669</v>
      </c>
      <c r="B154" t="s">
        <v>10583</v>
      </c>
      <c r="C154" t="s">
        <v>10584</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8658</v>
      </c>
    </row>
    <row r="155" spans="1:31">
      <c r="A155" t="s">
        <v>916</v>
      </c>
      <c r="B155" t="s">
        <v>10585</v>
      </c>
      <c r="C155" t="s">
        <v>10586</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9292</v>
      </c>
    </row>
    <row r="156" spans="1:31">
      <c r="A156" t="s">
        <v>684</v>
      </c>
      <c r="B156" t="s">
        <v>10587</v>
      </c>
      <c r="C156" t="s">
        <v>10588</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8653</v>
      </c>
    </row>
    <row r="157" spans="1:31">
      <c r="A157" t="s">
        <v>699</v>
      </c>
      <c r="B157" t="s">
        <v>10589</v>
      </c>
      <c r="C157" t="s">
        <v>10590</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10591</v>
      </c>
    </row>
    <row r="158" spans="1:31">
      <c r="A158" t="s">
        <v>2554</v>
      </c>
      <c r="B158" t="s">
        <v>10592</v>
      </c>
      <c r="C158" t="s">
        <v>10593</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10594</v>
      </c>
    </row>
    <row r="159" spans="1:31">
      <c r="A159" t="s">
        <v>1789</v>
      </c>
      <c r="B159" t="s">
        <v>10595</v>
      </c>
      <c r="C159" t="s">
        <v>10596</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10597</v>
      </c>
    </row>
    <row r="160" spans="1:31">
      <c r="A160" t="s">
        <v>2562</v>
      </c>
      <c r="B160" t="s">
        <v>10598</v>
      </c>
      <c r="C160" t="s">
        <v>10599</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10600</v>
      </c>
      <c r="C161" t="s">
        <v>10601</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10602</v>
      </c>
      <c r="C162" t="s">
        <v>10603</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10604</v>
      </c>
      <c r="C163" t="s">
        <v>10605</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10606</v>
      </c>
      <c r="C164" t="s">
        <v>10607</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10608</v>
      </c>
    </row>
    <row r="165" spans="1:31">
      <c r="A165" t="s">
        <v>2678</v>
      </c>
      <c r="B165" t="s">
        <v>10609</v>
      </c>
      <c r="C165" t="s">
        <v>10610</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10611</v>
      </c>
      <c r="C166" t="s">
        <v>10612</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9292</v>
      </c>
    </row>
    <row r="167" spans="1:31">
      <c r="A167" t="s">
        <v>566</v>
      </c>
    </row>
    <row r="168" spans="1:31">
      <c r="A168" t="s">
        <v>669</v>
      </c>
      <c r="B168" t="s">
        <v>10613</v>
      </c>
      <c r="C168" t="s">
        <v>10614</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8643</v>
      </c>
    </row>
    <row r="169" spans="1:31">
      <c r="A169" t="s">
        <v>916</v>
      </c>
      <c r="B169" t="s">
        <v>10615</v>
      </c>
      <c r="C169" t="s">
        <v>10616</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8628</v>
      </c>
    </row>
    <row r="170" spans="1:31">
      <c r="A170" t="s">
        <v>684</v>
      </c>
      <c r="B170" t="s">
        <v>10617</v>
      </c>
      <c r="C170" t="s">
        <v>10618</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8775</v>
      </c>
    </row>
    <row r="171" spans="1:31">
      <c r="A171" t="s">
        <v>699</v>
      </c>
      <c r="B171" t="s">
        <v>10619</v>
      </c>
      <c r="C171" t="s">
        <v>10620</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9711</v>
      </c>
    </row>
    <row r="172" spans="1:31">
      <c r="A172" t="s">
        <v>2554</v>
      </c>
      <c r="B172" t="s">
        <v>10621</v>
      </c>
      <c r="C172" t="s">
        <v>10622</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10623</v>
      </c>
    </row>
    <row r="173" spans="1:31">
      <c r="A173" t="s">
        <v>1789</v>
      </c>
      <c r="B173" t="s">
        <v>10624</v>
      </c>
      <c r="C173" t="s">
        <v>10625</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10626</v>
      </c>
    </row>
    <row r="174" spans="1:31">
      <c r="A174" t="s">
        <v>2562</v>
      </c>
      <c r="B174" t="s">
        <v>10627</v>
      </c>
      <c r="C174" t="s">
        <v>10628</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10629</v>
      </c>
      <c r="C175" t="s">
        <v>10630</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8703</v>
      </c>
    </row>
    <row r="176" spans="1:31">
      <c r="A176" t="s">
        <v>1805</v>
      </c>
      <c r="B176" t="s">
        <v>10631</v>
      </c>
      <c r="C176" t="s">
        <v>10632</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10633</v>
      </c>
      <c r="C177" t="s">
        <v>10634</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10635</v>
      </c>
      <c r="C178" t="s">
        <v>10636</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10637</v>
      </c>
    </row>
    <row r="179" spans="1:31">
      <c r="A179" t="s">
        <v>2678</v>
      </c>
      <c r="B179" t="s">
        <v>10638</v>
      </c>
      <c r="C179" t="s">
        <v>10639</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10640</v>
      </c>
      <c r="C180" t="s">
        <v>10641</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8622</v>
      </c>
    </row>
    <row r="181" spans="1:31">
      <c r="A181" t="s">
        <v>6239</v>
      </c>
    </row>
    <row r="182" spans="1:31">
      <c r="A182" t="s">
        <v>669</v>
      </c>
      <c r="B182" t="s">
        <v>10642</v>
      </c>
      <c r="C182" t="s">
        <v>10643</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8608</v>
      </c>
    </row>
    <row r="183" spans="1:31">
      <c r="A183" t="s">
        <v>916</v>
      </c>
      <c r="B183" t="s">
        <v>10644</v>
      </c>
      <c r="C183" t="s">
        <v>10645</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10646</v>
      </c>
    </row>
    <row r="184" spans="1:31">
      <c r="A184" t="s">
        <v>684</v>
      </c>
      <c r="B184" t="s">
        <v>10647</v>
      </c>
      <c r="C184" t="s">
        <v>10648</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10649</v>
      </c>
    </row>
    <row r="185" spans="1:31">
      <c r="A185" t="s">
        <v>699</v>
      </c>
      <c r="B185" t="s">
        <v>10650</v>
      </c>
      <c r="C185" t="s">
        <v>10651</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9463</v>
      </c>
    </row>
    <row r="186" spans="1:31">
      <c r="A186" t="s">
        <v>2554</v>
      </c>
      <c r="B186" t="s">
        <v>10652</v>
      </c>
      <c r="C186" t="s">
        <v>10653</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10654</v>
      </c>
      <c r="C187" t="s">
        <v>10655</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10656</v>
      </c>
    </row>
    <row r="188" spans="1:31">
      <c r="A188" t="s">
        <v>2562</v>
      </c>
      <c r="B188" t="s">
        <v>10657</v>
      </c>
      <c r="C188" t="s">
        <v>10658</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10659</v>
      </c>
      <c r="C189" t="s">
        <v>10660</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10661</v>
      </c>
      <c r="C190" t="s">
        <v>10662</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10663</v>
      </c>
      <c r="C191" t="s">
        <v>10664</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10665</v>
      </c>
      <c r="C192" t="s">
        <v>10666</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10667</v>
      </c>
      <c r="C193" t="s">
        <v>10668</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10669</v>
      </c>
      <c r="C194" t="s">
        <v>10670</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8608</v>
      </c>
    </row>
    <row r="195" spans="1:31">
      <c r="A195" t="s">
        <v>6589</v>
      </c>
      <c r="B195" t="s">
        <v>10671</v>
      </c>
      <c r="C195" t="s">
        <v>10672</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8579</v>
      </c>
    </row>
    <row r="196" spans="1:31">
      <c r="A196" t="s">
        <v>6592</v>
      </c>
    </row>
    <row r="197" spans="1:31">
      <c r="A197" t="s">
        <v>6398</v>
      </c>
    </row>
    <row r="198" spans="1:31">
      <c r="A198" t="s">
        <v>562</v>
      </c>
    </row>
    <row r="199" spans="1:31">
      <c r="A199" t="s">
        <v>669</v>
      </c>
      <c r="B199" t="s">
        <v>10673</v>
      </c>
      <c r="C199" t="s">
        <v>10674</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8567</v>
      </c>
    </row>
    <row r="200" spans="1:31">
      <c r="A200" t="s">
        <v>916</v>
      </c>
      <c r="B200" t="s">
        <v>10675</v>
      </c>
      <c r="C200" t="s">
        <v>10676</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8665</v>
      </c>
    </row>
    <row r="201" spans="1:31">
      <c r="A201" t="s">
        <v>684</v>
      </c>
      <c r="B201" t="s">
        <v>10677</v>
      </c>
      <c r="C201" t="s">
        <v>10678</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8665</v>
      </c>
    </row>
    <row r="202" spans="1:31">
      <c r="A202" t="s">
        <v>699</v>
      </c>
      <c r="B202" t="s">
        <v>10679</v>
      </c>
      <c r="C202" t="s">
        <v>10680</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8576</v>
      </c>
    </row>
    <row r="203" spans="1:31">
      <c r="A203" t="s">
        <v>2554</v>
      </c>
      <c r="B203" t="s">
        <v>10681</v>
      </c>
      <c r="C203" t="s">
        <v>10682</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8665</v>
      </c>
    </row>
    <row r="204" spans="1:31">
      <c r="A204" t="s">
        <v>1789</v>
      </c>
      <c r="B204" t="s">
        <v>10683</v>
      </c>
      <c r="C204" t="s">
        <v>10684</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8585</v>
      </c>
    </row>
    <row r="205" spans="1:31">
      <c r="A205" t="s">
        <v>2562</v>
      </c>
      <c r="B205" t="s">
        <v>10685</v>
      </c>
      <c r="C205" t="s">
        <v>10686</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10687</v>
      </c>
      <c r="C206" t="s">
        <v>10688</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10689</v>
      </c>
      <c r="C207" t="s">
        <v>10690</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10691</v>
      </c>
      <c r="C208" t="s">
        <v>10692</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10693</v>
      </c>
      <c r="C209" t="s">
        <v>10694</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8633</v>
      </c>
    </row>
    <row r="210" spans="1:31">
      <c r="A210" t="s">
        <v>2678</v>
      </c>
      <c r="B210" t="s">
        <v>10695</v>
      </c>
      <c r="C210" t="s">
        <v>10696</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10697</v>
      </c>
      <c r="C211" t="s">
        <v>10698</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8600</v>
      </c>
    </row>
    <row r="212" spans="1:31">
      <c r="A212" t="s">
        <v>566</v>
      </c>
    </row>
    <row r="213" spans="1:31">
      <c r="A213" t="s">
        <v>669</v>
      </c>
      <c r="B213" t="s">
        <v>10699</v>
      </c>
      <c r="C213" t="s">
        <v>10700</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8622</v>
      </c>
    </row>
    <row r="214" spans="1:31">
      <c r="A214" t="s">
        <v>916</v>
      </c>
      <c r="B214" t="s">
        <v>10701</v>
      </c>
      <c r="C214" t="s">
        <v>10702</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8622</v>
      </c>
    </row>
    <row r="215" spans="1:31">
      <c r="A215" t="s">
        <v>684</v>
      </c>
      <c r="B215" t="s">
        <v>10703</v>
      </c>
      <c r="C215" t="s">
        <v>10704</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8608</v>
      </c>
    </row>
    <row r="216" spans="1:31">
      <c r="A216" t="s">
        <v>699</v>
      </c>
      <c r="B216" t="s">
        <v>10705</v>
      </c>
      <c r="C216" t="s">
        <v>10706</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8570</v>
      </c>
    </row>
    <row r="217" spans="1:31">
      <c r="A217" t="s">
        <v>2554</v>
      </c>
      <c r="B217" t="s">
        <v>10707</v>
      </c>
      <c r="C217" t="s">
        <v>10708</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8625</v>
      </c>
    </row>
    <row r="218" spans="1:31">
      <c r="A218" t="s">
        <v>1789</v>
      </c>
      <c r="B218" t="s">
        <v>10709</v>
      </c>
      <c r="C218" t="s">
        <v>10710</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8633</v>
      </c>
    </row>
    <row r="219" spans="1:31">
      <c r="A219" t="s">
        <v>2562</v>
      </c>
      <c r="B219" t="s">
        <v>10711</v>
      </c>
      <c r="C219" t="s">
        <v>10712</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10713</v>
      </c>
      <c r="C220" t="s">
        <v>10714</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8585</v>
      </c>
    </row>
    <row r="221" spans="1:31">
      <c r="A221" t="s">
        <v>1805</v>
      </c>
      <c r="B221" t="s">
        <v>10715</v>
      </c>
      <c r="C221" t="s">
        <v>10716</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10717</v>
      </c>
      <c r="C222" t="s">
        <v>10718</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10719</v>
      </c>
      <c r="C223" t="s">
        <v>10720</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8567</v>
      </c>
    </row>
    <row r="224" spans="1:31">
      <c r="A224" t="s">
        <v>2678</v>
      </c>
      <c r="B224" t="s">
        <v>10721</v>
      </c>
      <c r="C224" t="s">
        <v>10722</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10723</v>
      </c>
      <c r="C225" t="s">
        <v>10724</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8622</v>
      </c>
    </row>
    <row r="226" spans="1:31">
      <c r="A226" t="s">
        <v>6239</v>
      </c>
    </row>
    <row r="227" spans="1:31" s="36" customFormat="1">
      <c r="A227" s="36" t="s">
        <v>669</v>
      </c>
      <c r="B227" s="36" t="s">
        <v>10725</v>
      </c>
      <c r="C227" s="36" t="s">
        <v>10726</v>
      </c>
      <c r="D227" s="36" t="s">
        <v>6402</v>
      </c>
      <c r="E227" s="36">
        <v>6.9770060000000003</v>
      </c>
      <c r="F227" s="36">
        <v>7.1109780000000002</v>
      </c>
      <c r="G227" s="36">
        <v>7.2955300000000003</v>
      </c>
      <c r="H227" s="36">
        <v>7.4186639999999997</v>
      </c>
      <c r="I227" s="36">
        <v>7.4927789999999996</v>
      </c>
      <c r="J227" s="36">
        <v>7.5834159999999997</v>
      </c>
      <c r="K227" s="36">
        <v>7.6653849999999997</v>
      </c>
      <c r="L227" s="36">
        <v>7.9378399999999996</v>
      </c>
      <c r="M227" s="36">
        <v>8.0344110000000004</v>
      </c>
      <c r="N227" s="36">
        <v>8.0786079999999991</v>
      </c>
      <c r="O227" s="36">
        <v>8.1083540000000003</v>
      </c>
      <c r="P227" s="36">
        <v>8.1106020000000001</v>
      </c>
      <c r="Q227" s="36">
        <v>8.11252</v>
      </c>
      <c r="R227" s="36">
        <v>8.1118170000000003</v>
      </c>
      <c r="S227" s="36">
        <v>8.1111109999999993</v>
      </c>
      <c r="T227" s="36">
        <v>8.1083800000000004</v>
      </c>
      <c r="U227" s="36">
        <v>8.1065570000000005</v>
      </c>
      <c r="V227" s="36">
        <v>8.1034670000000002</v>
      </c>
      <c r="W227" s="36">
        <v>8.1017309999999991</v>
      </c>
      <c r="X227" s="36">
        <v>8.1001720000000006</v>
      </c>
      <c r="Y227" s="36">
        <v>8.096959</v>
      </c>
      <c r="Z227" s="36">
        <v>8.0953909999999993</v>
      </c>
      <c r="AA227" s="36">
        <v>8.0922509999999992</v>
      </c>
      <c r="AB227" s="36">
        <v>8.0913930000000001</v>
      </c>
      <c r="AC227" s="36">
        <v>8.0899479999999997</v>
      </c>
      <c r="AD227" s="36">
        <v>8.0880690000000008</v>
      </c>
      <c r="AE227" s="36" t="s">
        <v>8622</v>
      </c>
    </row>
    <row r="228" spans="1:31">
      <c r="A228" t="s">
        <v>916</v>
      </c>
      <c r="B228" t="s">
        <v>10727</v>
      </c>
      <c r="C228" t="s">
        <v>10728</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8625</v>
      </c>
    </row>
    <row r="229" spans="1:31">
      <c r="A229" t="s">
        <v>684</v>
      </c>
      <c r="B229" t="s">
        <v>10729</v>
      </c>
      <c r="C229" t="s">
        <v>10730</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8585</v>
      </c>
    </row>
    <row r="230" spans="1:31">
      <c r="A230" t="s">
        <v>699</v>
      </c>
      <c r="B230" t="s">
        <v>10731</v>
      </c>
      <c r="C230" t="s">
        <v>10732</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8603</v>
      </c>
    </row>
    <row r="231" spans="1:31">
      <c r="A231" t="s">
        <v>2554</v>
      </c>
      <c r="B231" t="s">
        <v>10733</v>
      </c>
      <c r="C231" t="s">
        <v>10734</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10735</v>
      </c>
      <c r="C232" t="s">
        <v>10736</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8576</v>
      </c>
    </row>
    <row r="233" spans="1:31">
      <c r="A233" t="s">
        <v>2562</v>
      </c>
      <c r="B233" t="s">
        <v>10737</v>
      </c>
      <c r="C233" t="s">
        <v>10738</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10739</v>
      </c>
      <c r="C234" t="s">
        <v>10740</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10741</v>
      </c>
      <c r="C235" t="s">
        <v>10742</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10743</v>
      </c>
      <c r="C236" t="s">
        <v>10744</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10745</v>
      </c>
      <c r="C237" t="s">
        <v>10746</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10747</v>
      </c>
      <c r="C238" t="s">
        <v>10748</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10749</v>
      </c>
      <c r="C239" t="s">
        <v>10750</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8622</v>
      </c>
    </row>
    <row r="240" spans="1:31">
      <c r="A240" t="s">
        <v>6494</v>
      </c>
      <c r="B240" t="s">
        <v>10751</v>
      </c>
      <c r="C240" t="s">
        <v>10752</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8628</v>
      </c>
    </row>
    <row r="241" spans="1:31">
      <c r="A241" t="s">
        <v>6686</v>
      </c>
    </row>
    <row r="242" spans="1:31">
      <c r="A242" t="s">
        <v>562</v>
      </c>
    </row>
    <row r="243" spans="1:31">
      <c r="A243" t="s">
        <v>669</v>
      </c>
      <c r="B243" t="s">
        <v>10753</v>
      </c>
      <c r="C243" t="s">
        <v>10754</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10755</v>
      </c>
    </row>
    <row r="244" spans="1:31">
      <c r="A244" t="s">
        <v>916</v>
      </c>
      <c r="B244" t="s">
        <v>10756</v>
      </c>
      <c r="C244" t="s">
        <v>10757</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10758</v>
      </c>
    </row>
    <row r="245" spans="1:31">
      <c r="A245" t="s">
        <v>684</v>
      </c>
      <c r="B245" t="s">
        <v>10759</v>
      </c>
      <c r="C245" t="s">
        <v>10760</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8600</v>
      </c>
    </row>
    <row r="246" spans="1:31">
      <c r="A246" t="s">
        <v>699</v>
      </c>
      <c r="B246" t="s">
        <v>10761</v>
      </c>
      <c r="C246" t="s">
        <v>10762</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10763</v>
      </c>
    </row>
    <row r="247" spans="1:31">
      <c r="A247" t="s">
        <v>2554</v>
      </c>
      <c r="B247" t="s">
        <v>10764</v>
      </c>
      <c r="C247" t="s">
        <v>10765</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8600</v>
      </c>
    </row>
    <row r="248" spans="1:31">
      <c r="A248" t="s">
        <v>1789</v>
      </c>
      <c r="B248" t="s">
        <v>10766</v>
      </c>
      <c r="C248" t="s">
        <v>10767</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10315</v>
      </c>
    </row>
    <row r="249" spans="1:31">
      <c r="A249" t="s">
        <v>2562</v>
      </c>
      <c r="B249" t="s">
        <v>10768</v>
      </c>
      <c r="C249" t="s">
        <v>10769</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10770</v>
      </c>
      <c r="C250" t="s">
        <v>10771</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10772</v>
      </c>
      <c r="C251" t="s">
        <v>10773</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10774</v>
      </c>
      <c r="C252" t="s">
        <v>10775</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10776</v>
      </c>
      <c r="C253" t="s">
        <v>10777</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10778</v>
      </c>
    </row>
    <row r="254" spans="1:31">
      <c r="A254" t="s">
        <v>2678</v>
      </c>
      <c r="B254" t="s">
        <v>10779</v>
      </c>
      <c r="C254" t="s">
        <v>10780</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10781</v>
      </c>
      <c r="C255" t="s">
        <v>10782</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8608</v>
      </c>
    </row>
    <row r="256" spans="1:31">
      <c r="A256" t="s">
        <v>566</v>
      </c>
    </row>
    <row r="257" spans="1:31">
      <c r="A257" t="s">
        <v>669</v>
      </c>
      <c r="B257" t="s">
        <v>10783</v>
      </c>
      <c r="C257" t="s">
        <v>10784</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8638</v>
      </c>
    </row>
    <row r="258" spans="1:31">
      <c r="A258" t="s">
        <v>916</v>
      </c>
      <c r="B258" t="s">
        <v>10785</v>
      </c>
      <c r="C258" t="s">
        <v>10786</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8650</v>
      </c>
    </row>
    <row r="259" spans="1:31">
      <c r="A259" t="s">
        <v>684</v>
      </c>
      <c r="B259" t="s">
        <v>10787</v>
      </c>
      <c r="C259" t="s">
        <v>10788</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8665</v>
      </c>
    </row>
    <row r="260" spans="1:31">
      <c r="A260" t="s">
        <v>699</v>
      </c>
      <c r="B260" t="s">
        <v>10789</v>
      </c>
      <c r="C260" t="s">
        <v>10790</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8585</v>
      </c>
    </row>
    <row r="261" spans="1:31">
      <c r="A261" t="s">
        <v>2554</v>
      </c>
      <c r="B261" t="s">
        <v>10791</v>
      </c>
      <c r="C261" t="s">
        <v>10792</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8665</v>
      </c>
    </row>
    <row r="262" spans="1:31">
      <c r="A262" t="s">
        <v>1789</v>
      </c>
      <c r="B262" t="s">
        <v>10793</v>
      </c>
      <c r="C262" t="s">
        <v>10794</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8665</v>
      </c>
    </row>
    <row r="263" spans="1:31">
      <c r="A263" t="s">
        <v>2562</v>
      </c>
      <c r="B263" t="s">
        <v>10795</v>
      </c>
      <c r="C263" t="s">
        <v>10796</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10797</v>
      </c>
      <c r="C264" t="s">
        <v>10798</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10799</v>
      </c>
    </row>
    <row r="265" spans="1:31">
      <c r="A265" t="s">
        <v>1805</v>
      </c>
      <c r="B265" t="s">
        <v>10800</v>
      </c>
      <c r="C265" t="s">
        <v>10801</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10802</v>
      </c>
      <c r="C266" t="s">
        <v>10803</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10804</v>
      </c>
      <c r="C267" t="s">
        <v>10805</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10806</v>
      </c>
    </row>
    <row r="268" spans="1:31">
      <c r="A268" t="s">
        <v>2678</v>
      </c>
      <c r="B268" t="s">
        <v>10807</v>
      </c>
      <c r="C268" t="s">
        <v>10808</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10809</v>
      </c>
      <c r="C269" t="s">
        <v>10810</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8665</v>
      </c>
    </row>
    <row r="270" spans="1:31">
      <c r="A270" t="s">
        <v>6239</v>
      </c>
    </row>
    <row r="271" spans="1:31">
      <c r="A271" t="s">
        <v>669</v>
      </c>
      <c r="B271" t="s">
        <v>10811</v>
      </c>
      <c r="C271" t="s">
        <v>10812</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8633</v>
      </c>
    </row>
    <row r="272" spans="1:31">
      <c r="A272" t="s">
        <v>916</v>
      </c>
      <c r="B272" t="s">
        <v>10813</v>
      </c>
      <c r="C272" t="s">
        <v>10814</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8665</v>
      </c>
    </row>
    <row r="273" spans="1:31">
      <c r="A273" t="s">
        <v>684</v>
      </c>
      <c r="B273" t="s">
        <v>10815</v>
      </c>
      <c r="C273" t="s">
        <v>10816</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10817</v>
      </c>
      <c r="C274" t="s">
        <v>10818</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9037</v>
      </c>
    </row>
    <row r="275" spans="1:31">
      <c r="A275" t="s">
        <v>2554</v>
      </c>
      <c r="B275" t="s">
        <v>10819</v>
      </c>
      <c r="C275" t="s">
        <v>10820</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10821</v>
      </c>
      <c r="C276" t="s">
        <v>10822</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8665</v>
      </c>
    </row>
    <row r="277" spans="1:31">
      <c r="A277" t="s">
        <v>2562</v>
      </c>
      <c r="B277" t="s">
        <v>10823</v>
      </c>
      <c r="C277" t="s">
        <v>10824</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10825</v>
      </c>
      <c r="C278" t="s">
        <v>10826</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10827</v>
      </c>
      <c r="C279" t="s">
        <v>10828</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10829</v>
      </c>
      <c r="C280" t="s">
        <v>10830</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10831</v>
      </c>
      <c r="C281" t="s">
        <v>10832</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10833</v>
      </c>
      <c r="C282" t="s">
        <v>10834</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10835</v>
      </c>
      <c r="C283" t="s">
        <v>10836</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8665</v>
      </c>
    </row>
    <row r="284" spans="1:31">
      <c r="A284" t="s">
        <v>1774</v>
      </c>
      <c r="B284" t="s">
        <v>10837</v>
      </c>
      <c r="C284" t="s">
        <v>10838</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8625</v>
      </c>
    </row>
    <row r="285" spans="1:31">
      <c r="A285" t="s">
        <v>6780</v>
      </c>
    </row>
    <row r="286" spans="1:31">
      <c r="A286" t="s">
        <v>6782</v>
      </c>
      <c r="B286" t="s">
        <v>10839</v>
      </c>
      <c r="C286" t="s">
        <v>10840</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8585</v>
      </c>
    </row>
    <row r="287" spans="1:31">
      <c r="A287" t="s">
        <v>6787</v>
      </c>
      <c r="B287" t="s">
        <v>10841</v>
      </c>
      <c r="C287" t="s">
        <v>10842</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8633</v>
      </c>
    </row>
    <row r="288" spans="1:31">
      <c r="A288" t="s">
        <v>3416</v>
      </c>
    </row>
    <row r="289" spans="1:31">
      <c r="A289" t="s">
        <v>887</v>
      </c>
      <c r="B289" t="s">
        <v>10843</v>
      </c>
      <c r="C289" t="s">
        <v>10844</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8650</v>
      </c>
    </row>
    <row r="290" spans="1:31">
      <c r="A290" t="s">
        <v>649</v>
      </c>
      <c r="B290" t="s">
        <v>10845</v>
      </c>
      <c r="C290" t="s">
        <v>10846</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10847</v>
      </c>
      <c r="C291" t="s">
        <v>10848</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10849</v>
      </c>
      <c r="C292" t="s">
        <v>10850</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10851</v>
      </c>
      <c r="C294" t="s">
        <v>10852</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8588</v>
      </c>
    </row>
    <row r="295" spans="1:31">
      <c r="A295" t="s">
        <v>6787</v>
      </c>
      <c r="B295" t="s">
        <v>10853</v>
      </c>
      <c r="C295" t="s">
        <v>10854</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8591</v>
      </c>
    </row>
    <row r="296" spans="1:31">
      <c r="A296" t="s">
        <v>3416</v>
      </c>
    </row>
    <row r="297" spans="1:31">
      <c r="A297" t="s">
        <v>887</v>
      </c>
      <c r="B297" t="s">
        <v>10855</v>
      </c>
      <c r="C297" t="s">
        <v>8833</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8834</v>
      </c>
    </row>
    <row r="298" spans="1:31">
      <c r="A298" t="s">
        <v>649</v>
      </c>
      <c r="B298" t="s">
        <v>10856</v>
      </c>
      <c r="C298" t="s">
        <v>8836</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8837</v>
      </c>
    </row>
    <row r="299" spans="1:31">
      <c r="A299" t="s">
        <v>452</v>
      </c>
      <c r="B299" t="s">
        <v>10857</v>
      </c>
      <c r="C299" t="s">
        <v>8839</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10858</v>
      </c>
      <c r="C300" t="s">
        <v>8841</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8842</v>
      </c>
    </row>
    <row r="301" spans="1:31">
      <c r="A301" t="s">
        <v>605</v>
      </c>
    </row>
    <row r="302" spans="1:31">
      <c r="A302" t="s">
        <v>6819</v>
      </c>
      <c r="B302" t="s">
        <v>10859</v>
      </c>
      <c r="C302" t="s">
        <v>10860</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8853</v>
      </c>
    </row>
    <row r="303" spans="1:31">
      <c r="A303" t="s">
        <v>6824</v>
      </c>
      <c r="B303" t="s">
        <v>10861</v>
      </c>
      <c r="C303" t="s">
        <v>10862</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9292</v>
      </c>
    </row>
    <row r="304" spans="1:31">
      <c r="A304" t="s">
        <v>6828</v>
      </c>
      <c r="B304" t="s">
        <v>10863</v>
      </c>
      <c r="C304" t="s">
        <v>10864</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8976</v>
      </c>
    </row>
    <row r="305" spans="1:31">
      <c r="A305" t="s">
        <v>3416</v>
      </c>
    </row>
    <row r="306" spans="1:31">
      <c r="A306" t="s">
        <v>887</v>
      </c>
      <c r="B306" t="s">
        <v>10865</v>
      </c>
      <c r="C306" t="s">
        <v>8846</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8579</v>
      </c>
    </row>
    <row r="307" spans="1:31">
      <c r="A307" t="s">
        <v>649</v>
      </c>
      <c r="B307" t="s">
        <v>10866</v>
      </c>
      <c r="C307" t="s">
        <v>8848</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8603</v>
      </c>
    </row>
    <row r="308" spans="1:31">
      <c r="A308" t="s">
        <v>452</v>
      </c>
      <c r="B308" t="s">
        <v>10867</v>
      </c>
      <c r="C308" t="s">
        <v>8850</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10868</v>
      </c>
      <c r="C309" t="s">
        <v>8852</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8853</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ustomWidth="1"/>
    <col min="246" max="246" width="37.7109375" style="67" customWidth="1"/>
    <col min="247" max="273" width="12.140625" style="67" customWidth="1"/>
    <col min="274" max="274" width="12.7109375" style="67" customWidth="1"/>
    <col min="275" max="276" width="9.140625" style="67" customWidth="1"/>
    <col min="277" max="278" width="13.42578125" style="67" customWidth="1"/>
    <col min="279" max="279" width="13.85546875" style="67" customWidth="1"/>
    <col min="280" max="501" width="9.140625" style="67" customWidth="1"/>
    <col min="502" max="502" width="37.7109375" style="67" customWidth="1"/>
    <col min="503" max="529" width="12.140625" style="67" customWidth="1"/>
    <col min="530" max="530" width="12.7109375" style="67" customWidth="1"/>
    <col min="531" max="532" width="9.140625" style="67" customWidth="1"/>
    <col min="533" max="534" width="13.42578125" style="67" customWidth="1"/>
    <col min="535" max="535" width="13.85546875" style="67" customWidth="1"/>
    <col min="536" max="757" width="9.140625" style="67" customWidth="1"/>
    <col min="758" max="758" width="37.7109375" style="67" customWidth="1"/>
    <col min="759" max="785" width="12.140625" style="67" customWidth="1"/>
    <col min="786" max="786" width="12.7109375" style="67" customWidth="1"/>
    <col min="787" max="788" width="9.140625" style="67" customWidth="1"/>
    <col min="789" max="790" width="13.42578125" style="67" customWidth="1"/>
    <col min="791" max="791" width="13.85546875" style="67" customWidth="1"/>
    <col min="792" max="1013" width="9.140625" style="67" customWidth="1"/>
    <col min="1014" max="1014" width="37.7109375" style="67" customWidth="1"/>
    <col min="1015" max="1041" width="12.140625" style="67" customWidth="1"/>
    <col min="1042" max="1042" width="12.7109375" style="67" customWidth="1"/>
    <col min="1043" max="1044" width="9.140625" style="67" customWidth="1"/>
    <col min="1045" max="1046" width="13.42578125" style="67" customWidth="1"/>
    <col min="1047" max="1047" width="13.85546875" style="67" customWidth="1"/>
    <col min="1048" max="1269" width="9.140625" style="67" customWidth="1"/>
    <col min="1270" max="1270" width="37.7109375" style="67" customWidth="1"/>
    <col min="1271" max="1297" width="12.140625" style="67" customWidth="1"/>
    <col min="1298" max="1298" width="12.7109375" style="67" customWidth="1"/>
    <col min="1299" max="1300" width="9.140625" style="67" customWidth="1"/>
    <col min="1301" max="1302" width="13.42578125" style="67" customWidth="1"/>
    <col min="1303" max="1303" width="13.85546875" style="67" customWidth="1"/>
    <col min="1304" max="1525" width="9.140625" style="67" customWidth="1"/>
    <col min="1526" max="1526" width="37.7109375" style="67" customWidth="1"/>
    <col min="1527" max="1553" width="12.140625" style="67" customWidth="1"/>
    <col min="1554" max="1554" width="12.7109375" style="67" customWidth="1"/>
    <col min="1555" max="1556" width="9.140625" style="67" customWidth="1"/>
    <col min="1557" max="1558" width="13.42578125" style="67" customWidth="1"/>
    <col min="1559" max="1559" width="13.85546875" style="67" customWidth="1"/>
    <col min="1560" max="1781" width="9.140625" style="67" customWidth="1"/>
    <col min="1782" max="1782" width="37.7109375" style="67" customWidth="1"/>
    <col min="1783" max="1809" width="12.140625" style="67" customWidth="1"/>
    <col min="1810" max="1810" width="12.7109375" style="67" customWidth="1"/>
    <col min="1811" max="1812" width="9.140625" style="67" customWidth="1"/>
    <col min="1813" max="1814" width="13.42578125" style="67" customWidth="1"/>
    <col min="1815" max="1815" width="13.85546875" style="67" customWidth="1"/>
    <col min="1816" max="2037" width="9.140625" style="67" customWidth="1"/>
    <col min="2038" max="2038" width="37.7109375" style="67" customWidth="1"/>
    <col min="2039" max="2065" width="12.140625" style="67" customWidth="1"/>
    <col min="2066" max="2066" width="12.7109375" style="67" customWidth="1"/>
    <col min="2067" max="2068" width="9.140625" style="67" customWidth="1"/>
    <col min="2069" max="2070" width="13.42578125" style="67" customWidth="1"/>
    <col min="2071" max="2071" width="13.85546875" style="67" customWidth="1"/>
    <col min="2072" max="2293" width="9.140625" style="67" customWidth="1"/>
    <col min="2294" max="2294" width="37.7109375" style="67" customWidth="1"/>
    <col min="2295" max="2321" width="12.140625" style="67" customWidth="1"/>
    <col min="2322" max="2322" width="12.7109375" style="67" customWidth="1"/>
    <col min="2323" max="2324" width="9.140625" style="67" customWidth="1"/>
    <col min="2325" max="2326" width="13.42578125" style="67" customWidth="1"/>
    <col min="2327" max="2327" width="13.85546875" style="67" customWidth="1"/>
    <col min="2328" max="2549" width="9.140625" style="67" customWidth="1"/>
    <col min="2550" max="2550" width="37.7109375" style="67" customWidth="1"/>
    <col min="2551" max="2577" width="12.140625" style="67" customWidth="1"/>
    <col min="2578" max="2578" width="12.7109375" style="67" customWidth="1"/>
    <col min="2579" max="2580" width="9.140625" style="67" customWidth="1"/>
    <col min="2581" max="2582" width="13.42578125" style="67" customWidth="1"/>
    <col min="2583" max="2583" width="13.85546875" style="67" customWidth="1"/>
    <col min="2584" max="2805" width="9.140625" style="67" customWidth="1"/>
    <col min="2806" max="2806" width="37.7109375" style="67" customWidth="1"/>
    <col min="2807" max="2833" width="12.140625" style="67" customWidth="1"/>
    <col min="2834" max="2834" width="12.7109375" style="67" customWidth="1"/>
    <col min="2835" max="2836" width="9.140625" style="67" customWidth="1"/>
    <col min="2837" max="2838" width="13.42578125" style="67" customWidth="1"/>
    <col min="2839" max="2839" width="13.85546875" style="67" customWidth="1"/>
    <col min="2840" max="3061" width="9.140625" style="67" customWidth="1"/>
    <col min="3062" max="3062" width="37.7109375" style="67" customWidth="1"/>
    <col min="3063" max="3089" width="12.140625" style="67" customWidth="1"/>
    <col min="3090" max="3090" width="12.7109375" style="67" customWidth="1"/>
    <col min="3091" max="3092" width="9.140625" style="67" customWidth="1"/>
    <col min="3093" max="3094" width="13.42578125" style="67" customWidth="1"/>
    <col min="3095" max="3095" width="13.85546875" style="67" customWidth="1"/>
    <col min="3096" max="3317" width="9.140625" style="67" customWidth="1"/>
    <col min="3318" max="3318" width="37.7109375" style="67" customWidth="1"/>
    <col min="3319" max="3345" width="12.140625" style="67" customWidth="1"/>
    <col min="3346" max="3346" width="12.7109375" style="67" customWidth="1"/>
    <col min="3347" max="3348" width="9.140625" style="67" customWidth="1"/>
    <col min="3349" max="3350" width="13.42578125" style="67" customWidth="1"/>
    <col min="3351" max="3351" width="13.85546875" style="67" customWidth="1"/>
    <col min="3352" max="3573" width="9.140625" style="67" customWidth="1"/>
    <col min="3574" max="3574" width="37.7109375" style="67" customWidth="1"/>
    <col min="3575" max="3601" width="12.140625" style="67" customWidth="1"/>
    <col min="3602" max="3602" width="12.7109375" style="67" customWidth="1"/>
    <col min="3603" max="3604" width="9.140625" style="67" customWidth="1"/>
    <col min="3605" max="3606" width="13.42578125" style="67" customWidth="1"/>
    <col min="3607" max="3607" width="13.85546875" style="67" customWidth="1"/>
    <col min="3608" max="3829" width="9.140625" style="67" customWidth="1"/>
    <col min="3830" max="3830" width="37.7109375" style="67" customWidth="1"/>
    <col min="3831" max="3857" width="12.140625" style="67" customWidth="1"/>
    <col min="3858" max="3858" width="12.7109375" style="67" customWidth="1"/>
    <col min="3859" max="3860" width="9.140625" style="67" customWidth="1"/>
    <col min="3861" max="3862" width="13.42578125" style="67" customWidth="1"/>
    <col min="3863" max="3863" width="13.85546875" style="67" customWidth="1"/>
    <col min="3864" max="4085" width="9.140625" style="67" customWidth="1"/>
    <col min="4086" max="4086" width="37.7109375" style="67" customWidth="1"/>
    <col min="4087" max="4113" width="12.140625" style="67" customWidth="1"/>
    <col min="4114" max="4114" width="12.7109375" style="67" customWidth="1"/>
    <col min="4115" max="4116" width="9.140625" style="67" customWidth="1"/>
    <col min="4117" max="4118" width="13.42578125" style="67" customWidth="1"/>
    <col min="4119" max="4119" width="13.85546875" style="67" customWidth="1"/>
    <col min="4120" max="4341" width="9.140625" style="67" customWidth="1"/>
    <col min="4342" max="4342" width="37.7109375" style="67" customWidth="1"/>
    <col min="4343" max="4369" width="12.140625" style="67" customWidth="1"/>
    <col min="4370" max="4370" width="12.7109375" style="67" customWidth="1"/>
    <col min="4371" max="4372" width="9.140625" style="67" customWidth="1"/>
    <col min="4373" max="4374" width="13.42578125" style="67" customWidth="1"/>
    <col min="4375" max="4375" width="13.85546875" style="67" customWidth="1"/>
    <col min="4376" max="4597" width="9.140625" style="67" customWidth="1"/>
    <col min="4598" max="4598" width="37.7109375" style="67" customWidth="1"/>
    <col min="4599" max="4625" width="12.140625" style="67" customWidth="1"/>
    <col min="4626" max="4626" width="12.7109375" style="67" customWidth="1"/>
    <col min="4627" max="4628" width="9.140625" style="67" customWidth="1"/>
    <col min="4629" max="4630" width="13.42578125" style="67" customWidth="1"/>
    <col min="4631" max="4631" width="13.85546875" style="67" customWidth="1"/>
    <col min="4632" max="4853" width="9.140625" style="67" customWidth="1"/>
    <col min="4854" max="4854" width="37.7109375" style="67" customWidth="1"/>
    <col min="4855" max="4881" width="12.140625" style="67" customWidth="1"/>
    <col min="4882" max="4882" width="12.7109375" style="67" customWidth="1"/>
    <col min="4883" max="4884" width="9.140625" style="67" customWidth="1"/>
    <col min="4885" max="4886" width="13.42578125" style="67" customWidth="1"/>
    <col min="4887" max="4887" width="13.85546875" style="67" customWidth="1"/>
    <col min="4888" max="5109" width="9.140625" style="67" customWidth="1"/>
    <col min="5110" max="5110" width="37.7109375" style="67" customWidth="1"/>
    <col min="5111" max="5137" width="12.140625" style="67" customWidth="1"/>
    <col min="5138" max="5138" width="12.7109375" style="67" customWidth="1"/>
    <col min="5139" max="5140" width="9.140625" style="67" customWidth="1"/>
    <col min="5141" max="5142" width="13.42578125" style="67" customWidth="1"/>
    <col min="5143" max="5143" width="13.85546875" style="67" customWidth="1"/>
    <col min="5144" max="5365" width="9.140625" style="67" customWidth="1"/>
    <col min="5366" max="5366" width="37.7109375" style="67" customWidth="1"/>
    <col min="5367" max="5393" width="12.140625" style="67" customWidth="1"/>
    <col min="5394" max="5394" width="12.7109375" style="67" customWidth="1"/>
    <col min="5395" max="5396" width="9.140625" style="67" customWidth="1"/>
    <col min="5397" max="5398" width="13.42578125" style="67" customWidth="1"/>
    <col min="5399" max="5399" width="13.85546875" style="67" customWidth="1"/>
    <col min="5400" max="5621" width="9.140625" style="67" customWidth="1"/>
    <col min="5622" max="5622" width="37.7109375" style="67" customWidth="1"/>
    <col min="5623" max="5649" width="12.140625" style="67" customWidth="1"/>
    <col min="5650" max="5650" width="12.7109375" style="67" customWidth="1"/>
    <col min="5651" max="5652" width="9.140625" style="67" customWidth="1"/>
    <col min="5653" max="5654" width="13.42578125" style="67" customWidth="1"/>
    <col min="5655" max="5655" width="13.85546875" style="67" customWidth="1"/>
    <col min="5656" max="5877" width="9.140625" style="67" customWidth="1"/>
    <col min="5878" max="5878" width="37.7109375" style="67" customWidth="1"/>
    <col min="5879" max="5905" width="12.140625" style="67" customWidth="1"/>
    <col min="5906" max="5906" width="12.7109375" style="67" customWidth="1"/>
    <col min="5907" max="5908" width="9.140625" style="67" customWidth="1"/>
    <col min="5909" max="5910" width="13.42578125" style="67" customWidth="1"/>
    <col min="5911" max="5911" width="13.85546875" style="67" customWidth="1"/>
    <col min="5912" max="6133" width="9.140625" style="67" customWidth="1"/>
    <col min="6134" max="6134" width="37.7109375" style="67" customWidth="1"/>
    <col min="6135" max="6161" width="12.140625" style="67" customWidth="1"/>
    <col min="6162" max="6162" width="12.7109375" style="67" customWidth="1"/>
    <col min="6163" max="6164" width="9.140625" style="67" customWidth="1"/>
    <col min="6165" max="6166" width="13.42578125" style="67" customWidth="1"/>
    <col min="6167" max="6167" width="13.85546875" style="67" customWidth="1"/>
    <col min="6168" max="6389" width="9.140625" style="67" customWidth="1"/>
    <col min="6390" max="6390" width="37.7109375" style="67" customWidth="1"/>
    <col min="6391" max="6417" width="12.140625" style="67" customWidth="1"/>
    <col min="6418" max="6418" width="12.7109375" style="67" customWidth="1"/>
    <col min="6419" max="6420" width="9.140625" style="67" customWidth="1"/>
    <col min="6421" max="6422" width="13.42578125" style="67" customWidth="1"/>
    <col min="6423" max="6423" width="13.85546875" style="67" customWidth="1"/>
    <col min="6424" max="6645" width="9.140625" style="67" customWidth="1"/>
    <col min="6646" max="6646" width="37.7109375" style="67" customWidth="1"/>
    <col min="6647" max="6673" width="12.140625" style="67" customWidth="1"/>
    <col min="6674" max="6674" width="12.7109375" style="67" customWidth="1"/>
    <col min="6675" max="6676" width="9.140625" style="67" customWidth="1"/>
    <col min="6677" max="6678" width="13.42578125" style="67" customWidth="1"/>
    <col min="6679" max="6679" width="13.85546875" style="67" customWidth="1"/>
    <col min="6680" max="6901" width="9.140625" style="67" customWidth="1"/>
    <col min="6902" max="6902" width="37.7109375" style="67" customWidth="1"/>
    <col min="6903" max="6929" width="12.140625" style="67" customWidth="1"/>
    <col min="6930" max="6930" width="12.7109375" style="67" customWidth="1"/>
    <col min="6931" max="6932" width="9.140625" style="67" customWidth="1"/>
    <col min="6933" max="6934" width="13.42578125" style="67" customWidth="1"/>
    <col min="6935" max="6935" width="13.85546875" style="67" customWidth="1"/>
    <col min="6936" max="7157" width="9.140625" style="67" customWidth="1"/>
    <col min="7158" max="7158" width="37.7109375" style="67" customWidth="1"/>
    <col min="7159" max="7185" width="12.140625" style="67" customWidth="1"/>
    <col min="7186" max="7186" width="12.7109375" style="67" customWidth="1"/>
    <col min="7187" max="7188" width="9.140625" style="67" customWidth="1"/>
    <col min="7189" max="7190" width="13.42578125" style="67" customWidth="1"/>
    <col min="7191" max="7191" width="13.85546875" style="67" customWidth="1"/>
    <col min="7192" max="7413" width="9.140625" style="67" customWidth="1"/>
    <col min="7414" max="7414" width="37.7109375" style="67" customWidth="1"/>
    <col min="7415" max="7441" width="12.140625" style="67" customWidth="1"/>
    <col min="7442" max="7442" width="12.7109375" style="67" customWidth="1"/>
    <col min="7443" max="7444" width="9.140625" style="67" customWidth="1"/>
    <col min="7445" max="7446" width="13.42578125" style="67" customWidth="1"/>
    <col min="7447" max="7447" width="13.85546875" style="67" customWidth="1"/>
    <col min="7448" max="7669" width="9.140625" style="67" customWidth="1"/>
    <col min="7670" max="7670" width="37.7109375" style="67" customWidth="1"/>
    <col min="7671" max="7697" width="12.140625" style="67" customWidth="1"/>
    <col min="7698" max="7698" width="12.7109375" style="67" customWidth="1"/>
    <col min="7699" max="7700" width="9.140625" style="67" customWidth="1"/>
    <col min="7701" max="7702" width="13.42578125" style="67" customWidth="1"/>
    <col min="7703" max="7703" width="13.85546875" style="67" customWidth="1"/>
    <col min="7704" max="7925" width="9.140625" style="67" customWidth="1"/>
    <col min="7926" max="7926" width="37.7109375" style="67" customWidth="1"/>
    <col min="7927" max="7953" width="12.140625" style="67" customWidth="1"/>
    <col min="7954" max="7954" width="12.7109375" style="67" customWidth="1"/>
    <col min="7955" max="7956" width="9.140625" style="67" customWidth="1"/>
    <col min="7957" max="7958" width="13.42578125" style="67" customWidth="1"/>
    <col min="7959" max="7959" width="13.85546875" style="67" customWidth="1"/>
    <col min="7960" max="8181" width="9.140625" style="67" customWidth="1"/>
    <col min="8182" max="8182" width="37.7109375" style="67" customWidth="1"/>
    <col min="8183" max="8209" width="12.140625" style="67" customWidth="1"/>
    <col min="8210" max="8210" width="12.7109375" style="67" customWidth="1"/>
    <col min="8211" max="8212" width="9.140625" style="67" customWidth="1"/>
    <col min="8213" max="8214" width="13.42578125" style="67" customWidth="1"/>
    <col min="8215" max="8215" width="13.85546875" style="67" customWidth="1"/>
    <col min="8216" max="8437" width="9.140625" style="67" customWidth="1"/>
    <col min="8438" max="8438" width="37.7109375" style="67" customWidth="1"/>
    <col min="8439" max="8465" width="12.140625" style="67" customWidth="1"/>
    <col min="8466" max="8466" width="12.7109375" style="67" customWidth="1"/>
    <col min="8467" max="8468" width="9.140625" style="67" customWidth="1"/>
    <col min="8469" max="8470" width="13.42578125" style="67" customWidth="1"/>
    <col min="8471" max="8471" width="13.85546875" style="67" customWidth="1"/>
    <col min="8472" max="8693" width="9.140625" style="67" customWidth="1"/>
    <col min="8694" max="8694" width="37.7109375" style="67" customWidth="1"/>
    <col min="8695" max="8721" width="12.140625" style="67" customWidth="1"/>
    <col min="8722" max="8722" width="12.7109375" style="67" customWidth="1"/>
    <col min="8723" max="8724" width="9.140625" style="67" customWidth="1"/>
    <col min="8725" max="8726" width="13.42578125" style="67" customWidth="1"/>
    <col min="8727" max="8727" width="13.85546875" style="67" customWidth="1"/>
    <col min="8728" max="8949" width="9.140625" style="67" customWidth="1"/>
    <col min="8950" max="8950" width="37.7109375" style="67" customWidth="1"/>
    <col min="8951" max="8977" width="12.140625" style="67" customWidth="1"/>
    <col min="8978" max="8978" width="12.7109375" style="67" customWidth="1"/>
    <col min="8979" max="8980" width="9.140625" style="67" customWidth="1"/>
    <col min="8981" max="8982" width="13.42578125" style="67" customWidth="1"/>
    <col min="8983" max="8983" width="13.85546875" style="67" customWidth="1"/>
    <col min="8984" max="9205" width="9.140625" style="67" customWidth="1"/>
    <col min="9206" max="9206" width="37.7109375" style="67" customWidth="1"/>
    <col min="9207" max="9233" width="12.140625" style="67" customWidth="1"/>
    <col min="9234" max="9234" width="12.7109375" style="67" customWidth="1"/>
    <col min="9235" max="9236" width="9.140625" style="67" customWidth="1"/>
    <col min="9237" max="9238" width="13.42578125" style="67" customWidth="1"/>
    <col min="9239" max="9239" width="13.85546875" style="67" customWidth="1"/>
    <col min="9240" max="9461" width="9.140625" style="67" customWidth="1"/>
    <col min="9462" max="9462" width="37.7109375" style="67" customWidth="1"/>
    <col min="9463" max="9489" width="12.140625" style="67" customWidth="1"/>
    <col min="9490" max="9490" width="12.7109375" style="67" customWidth="1"/>
    <col min="9491" max="9492" width="9.140625" style="67" customWidth="1"/>
    <col min="9493" max="9494" width="13.42578125" style="67" customWidth="1"/>
    <col min="9495" max="9495" width="13.85546875" style="67" customWidth="1"/>
    <col min="9496" max="9717" width="9.140625" style="67" customWidth="1"/>
    <col min="9718" max="9718" width="37.7109375" style="67" customWidth="1"/>
    <col min="9719" max="9745" width="12.140625" style="67" customWidth="1"/>
    <col min="9746" max="9746" width="12.7109375" style="67" customWidth="1"/>
    <col min="9747" max="9748" width="9.140625" style="67" customWidth="1"/>
    <col min="9749" max="9750" width="13.42578125" style="67" customWidth="1"/>
    <col min="9751" max="9751" width="13.85546875" style="67" customWidth="1"/>
    <col min="9752" max="9973" width="9.140625" style="67" customWidth="1"/>
    <col min="9974" max="9974" width="37.7109375" style="67" customWidth="1"/>
    <col min="9975" max="10001" width="12.140625" style="67" customWidth="1"/>
    <col min="10002" max="10002" width="12.7109375" style="67" customWidth="1"/>
    <col min="10003" max="10004" width="9.140625" style="67" customWidth="1"/>
    <col min="10005" max="10006" width="13.42578125" style="67" customWidth="1"/>
    <col min="10007" max="10007" width="13.85546875" style="67" customWidth="1"/>
    <col min="10008" max="10229" width="9.140625" style="67" customWidth="1"/>
    <col min="10230" max="10230" width="37.7109375" style="67" customWidth="1"/>
    <col min="10231" max="10257" width="12.140625" style="67" customWidth="1"/>
    <col min="10258" max="10258" width="12.7109375" style="67" customWidth="1"/>
    <col min="10259" max="10260" width="9.140625" style="67" customWidth="1"/>
    <col min="10261" max="10262" width="13.42578125" style="67" customWidth="1"/>
    <col min="10263" max="10263" width="13.85546875" style="67" customWidth="1"/>
    <col min="10264" max="10485" width="9.140625" style="67" customWidth="1"/>
    <col min="10486" max="10486" width="37.7109375" style="67" customWidth="1"/>
    <col min="10487" max="10513" width="12.140625" style="67" customWidth="1"/>
    <col min="10514" max="10514" width="12.7109375" style="67" customWidth="1"/>
    <col min="10515" max="10516" width="9.140625" style="67" customWidth="1"/>
    <col min="10517" max="10518" width="13.42578125" style="67" customWidth="1"/>
    <col min="10519" max="10519" width="13.85546875" style="67" customWidth="1"/>
    <col min="10520" max="10741" width="9.140625" style="67" customWidth="1"/>
    <col min="10742" max="10742" width="37.7109375" style="67" customWidth="1"/>
    <col min="10743" max="10769" width="12.140625" style="67" customWidth="1"/>
    <col min="10770" max="10770" width="12.7109375" style="67" customWidth="1"/>
    <col min="10771" max="10772" width="9.140625" style="67" customWidth="1"/>
    <col min="10773" max="10774" width="13.42578125" style="67" customWidth="1"/>
    <col min="10775" max="10775" width="13.85546875" style="67" customWidth="1"/>
    <col min="10776" max="10997" width="9.140625" style="67" customWidth="1"/>
    <col min="10998" max="10998" width="37.7109375" style="67" customWidth="1"/>
    <col min="10999" max="11025" width="12.140625" style="67" customWidth="1"/>
    <col min="11026" max="11026" width="12.7109375" style="67" customWidth="1"/>
    <col min="11027" max="11028" width="9.140625" style="67" customWidth="1"/>
    <col min="11029" max="11030" width="13.42578125" style="67" customWidth="1"/>
    <col min="11031" max="11031" width="13.85546875" style="67" customWidth="1"/>
    <col min="11032" max="11253" width="9.140625" style="67" customWidth="1"/>
    <col min="11254" max="11254" width="37.7109375" style="67" customWidth="1"/>
    <col min="11255" max="11281" width="12.140625" style="67" customWidth="1"/>
    <col min="11282" max="11282" width="12.7109375" style="67" customWidth="1"/>
    <col min="11283" max="11284" width="9.140625" style="67" customWidth="1"/>
    <col min="11285" max="11286" width="13.42578125" style="67" customWidth="1"/>
    <col min="11287" max="11287" width="13.85546875" style="67" customWidth="1"/>
    <col min="11288" max="11509" width="9.140625" style="67" customWidth="1"/>
    <col min="11510" max="11510" width="37.7109375" style="67" customWidth="1"/>
    <col min="11511" max="11537" width="12.140625" style="67" customWidth="1"/>
    <col min="11538" max="11538" width="12.7109375" style="67" customWidth="1"/>
    <col min="11539" max="11540" width="9.140625" style="67" customWidth="1"/>
    <col min="11541" max="11542" width="13.42578125" style="67" customWidth="1"/>
    <col min="11543" max="11543" width="13.85546875" style="67" customWidth="1"/>
    <col min="11544" max="11765" width="9.140625" style="67" customWidth="1"/>
    <col min="11766" max="11766" width="37.7109375" style="67" customWidth="1"/>
    <col min="11767" max="11793" width="12.140625" style="67" customWidth="1"/>
    <col min="11794" max="11794" width="12.7109375" style="67" customWidth="1"/>
    <col min="11795" max="11796" width="9.140625" style="67" customWidth="1"/>
    <col min="11797" max="11798" width="13.42578125" style="67" customWidth="1"/>
    <col min="11799" max="11799" width="13.85546875" style="67" customWidth="1"/>
    <col min="11800" max="12021" width="9.140625" style="67" customWidth="1"/>
    <col min="12022" max="12022" width="37.7109375" style="67" customWidth="1"/>
    <col min="12023" max="12049" width="12.140625" style="67" customWidth="1"/>
    <col min="12050" max="12050" width="12.7109375" style="67" customWidth="1"/>
    <col min="12051" max="12052" width="9.140625" style="67" customWidth="1"/>
    <col min="12053" max="12054" width="13.42578125" style="67" customWidth="1"/>
    <col min="12055" max="12055" width="13.85546875" style="67" customWidth="1"/>
    <col min="12056" max="12277" width="9.140625" style="67" customWidth="1"/>
    <col min="12278" max="12278" width="37.7109375" style="67" customWidth="1"/>
    <col min="12279" max="12305" width="12.140625" style="67" customWidth="1"/>
    <col min="12306" max="12306" width="12.7109375" style="67" customWidth="1"/>
    <col min="12307" max="12308" width="9.140625" style="67" customWidth="1"/>
    <col min="12309" max="12310" width="13.42578125" style="67" customWidth="1"/>
    <col min="12311" max="12311" width="13.85546875" style="67" customWidth="1"/>
    <col min="12312" max="12533" width="9.140625" style="67" customWidth="1"/>
    <col min="12534" max="12534" width="37.7109375" style="67" customWidth="1"/>
    <col min="12535" max="12561" width="12.140625" style="67" customWidth="1"/>
    <col min="12562" max="12562" width="12.7109375" style="67" customWidth="1"/>
    <col min="12563" max="12564" width="9.140625" style="67" customWidth="1"/>
    <col min="12565" max="12566" width="13.42578125" style="67" customWidth="1"/>
    <col min="12567" max="12567" width="13.85546875" style="67" customWidth="1"/>
    <col min="12568" max="12789" width="9.140625" style="67" customWidth="1"/>
    <col min="12790" max="12790" width="37.7109375" style="67" customWidth="1"/>
    <col min="12791" max="12817" width="12.140625" style="67" customWidth="1"/>
    <col min="12818" max="12818" width="12.7109375" style="67" customWidth="1"/>
    <col min="12819" max="12820" width="9.140625" style="67" customWidth="1"/>
    <col min="12821" max="12822" width="13.42578125" style="67" customWidth="1"/>
    <col min="12823" max="12823" width="13.85546875" style="67" customWidth="1"/>
    <col min="12824" max="13045" width="9.140625" style="67" customWidth="1"/>
    <col min="13046" max="13046" width="37.7109375" style="67" customWidth="1"/>
    <col min="13047" max="13073" width="12.140625" style="67" customWidth="1"/>
    <col min="13074" max="13074" width="12.7109375" style="67" customWidth="1"/>
    <col min="13075" max="13076" width="9.140625" style="67" customWidth="1"/>
    <col min="13077" max="13078" width="13.42578125" style="67" customWidth="1"/>
    <col min="13079" max="13079" width="13.85546875" style="67" customWidth="1"/>
    <col min="13080" max="13301" width="9.140625" style="67" customWidth="1"/>
    <col min="13302" max="13302" width="37.7109375" style="67" customWidth="1"/>
    <col min="13303" max="13329" width="12.140625" style="67" customWidth="1"/>
    <col min="13330" max="13330" width="12.7109375" style="67" customWidth="1"/>
    <col min="13331" max="13332" width="9.140625" style="67" customWidth="1"/>
    <col min="13333" max="13334" width="13.42578125" style="67" customWidth="1"/>
    <col min="13335" max="13335" width="13.85546875" style="67" customWidth="1"/>
    <col min="13336" max="13557" width="9.140625" style="67" customWidth="1"/>
    <col min="13558" max="13558" width="37.7109375" style="67" customWidth="1"/>
    <col min="13559" max="13585" width="12.140625" style="67" customWidth="1"/>
    <col min="13586" max="13586" width="12.7109375" style="67" customWidth="1"/>
    <col min="13587" max="13588" width="9.140625" style="67" customWidth="1"/>
    <col min="13589" max="13590" width="13.42578125" style="67" customWidth="1"/>
    <col min="13591" max="13591" width="13.85546875" style="67" customWidth="1"/>
    <col min="13592" max="13813" width="9.140625" style="67" customWidth="1"/>
    <col min="13814" max="13814" width="37.7109375" style="67" customWidth="1"/>
    <col min="13815" max="13841" width="12.140625" style="67" customWidth="1"/>
    <col min="13842" max="13842" width="12.7109375" style="67" customWidth="1"/>
    <col min="13843" max="13844" width="9.140625" style="67" customWidth="1"/>
    <col min="13845" max="13846" width="13.42578125" style="67" customWidth="1"/>
    <col min="13847" max="13847" width="13.85546875" style="67" customWidth="1"/>
    <col min="13848" max="14069" width="9.140625" style="67" customWidth="1"/>
    <col min="14070" max="14070" width="37.7109375" style="67" customWidth="1"/>
    <col min="14071" max="14097" width="12.140625" style="67" customWidth="1"/>
    <col min="14098" max="14098" width="12.7109375" style="67" customWidth="1"/>
    <col min="14099" max="14100" width="9.140625" style="67" customWidth="1"/>
    <col min="14101" max="14102" width="13.42578125" style="67" customWidth="1"/>
    <col min="14103" max="14103" width="13.85546875" style="67" customWidth="1"/>
    <col min="14104" max="14325" width="9.140625" style="67" customWidth="1"/>
    <col min="14326" max="14326" width="37.7109375" style="67" customWidth="1"/>
    <col min="14327" max="14353" width="12.140625" style="67" customWidth="1"/>
    <col min="14354" max="14354" width="12.7109375" style="67" customWidth="1"/>
    <col min="14355" max="14356" width="9.140625" style="67" customWidth="1"/>
    <col min="14357" max="14358" width="13.42578125" style="67" customWidth="1"/>
    <col min="14359" max="14359" width="13.85546875" style="67" customWidth="1"/>
    <col min="14360" max="14581" width="9.140625" style="67" customWidth="1"/>
    <col min="14582" max="14582" width="37.7109375" style="67" customWidth="1"/>
    <col min="14583" max="14609" width="12.140625" style="67" customWidth="1"/>
    <col min="14610" max="14610" width="12.7109375" style="67" customWidth="1"/>
    <col min="14611" max="14612" width="9.140625" style="67" customWidth="1"/>
    <col min="14613" max="14614" width="13.42578125" style="67" customWidth="1"/>
    <col min="14615" max="14615" width="13.85546875" style="67" customWidth="1"/>
    <col min="14616" max="14837" width="9.140625" style="67" customWidth="1"/>
    <col min="14838" max="14838" width="37.7109375" style="67" customWidth="1"/>
    <col min="14839" max="14865" width="12.140625" style="67" customWidth="1"/>
    <col min="14866" max="14866" width="12.7109375" style="67" customWidth="1"/>
    <col min="14867" max="14868" width="9.140625" style="67" customWidth="1"/>
    <col min="14869" max="14870" width="13.42578125" style="67" customWidth="1"/>
    <col min="14871" max="14871" width="13.85546875" style="67" customWidth="1"/>
    <col min="14872" max="15093" width="9.140625" style="67" customWidth="1"/>
    <col min="15094" max="15094" width="37.7109375" style="67" customWidth="1"/>
    <col min="15095" max="15121" width="12.140625" style="67" customWidth="1"/>
    <col min="15122" max="15122" width="12.7109375" style="67" customWidth="1"/>
    <col min="15123" max="15124" width="9.140625" style="67" customWidth="1"/>
    <col min="15125" max="15126" width="13.42578125" style="67" customWidth="1"/>
    <col min="15127" max="15127" width="13.85546875" style="67" customWidth="1"/>
    <col min="15128" max="15349" width="9.140625" style="67" customWidth="1"/>
    <col min="15350" max="15350" width="37.7109375" style="67" customWidth="1"/>
    <col min="15351" max="15377" width="12.140625" style="67" customWidth="1"/>
    <col min="15378" max="15378" width="12.7109375" style="67" customWidth="1"/>
    <col min="15379" max="15380" width="9.140625" style="67" customWidth="1"/>
    <col min="15381" max="15382" width="13.42578125" style="67" customWidth="1"/>
    <col min="15383" max="15383" width="13.85546875" style="67" customWidth="1"/>
    <col min="15384" max="15605" width="9.140625" style="67" customWidth="1"/>
    <col min="15606" max="15606" width="37.7109375" style="67" customWidth="1"/>
    <col min="15607" max="15633" width="12.140625" style="67" customWidth="1"/>
    <col min="15634" max="15634" width="12.7109375" style="67" customWidth="1"/>
    <col min="15635" max="15636" width="9.140625" style="67" customWidth="1"/>
    <col min="15637" max="15638" width="13.42578125" style="67" customWidth="1"/>
    <col min="15639" max="15639" width="13.85546875" style="67" customWidth="1"/>
    <col min="15640" max="15861" width="9.140625" style="67" customWidth="1"/>
    <col min="15862" max="15862" width="37.7109375" style="67" customWidth="1"/>
    <col min="15863" max="15889" width="12.140625" style="67" customWidth="1"/>
    <col min="15890" max="15890" width="12.7109375" style="67" customWidth="1"/>
    <col min="15891" max="15892" width="9.140625" style="67" customWidth="1"/>
    <col min="15893" max="15894" width="13.42578125" style="67" customWidth="1"/>
    <col min="15895" max="15895" width="13.85546875" style="67" customWidth="1"/>
    <col min="15896" max="16117" width="9.140625" style="67" customWidth="1"/>
    <col min="16118" max="16118" width="37.7109375" style="67" customWidth="1"/>
    <col min="16119" max="16145" width="12.140625" style="67" customWidth="1"/>
    <col min="16146" max="16146" width="12.7109375" style="67" customWidth="1"/>
    <col min="16147" max="16148" width="9.140625" style="67" customWidth="1"/>
    <col min="16149" max="16150" width="13.42578125" style="67" customWidth="1"/>
    <col min="16151" max="16151" width="13.85546875" style="67" customWidth="1"/>
    <col min="16152" max="16384" width="9.1406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40625" defaultRowHeight="15"/>
  <cols>
    <col min="1" max="1" width="41.140625" customWidth="1"/>
    <col min="2" max="6" width="10.4257812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heetViews>
  <sheetFormatPr defaultRowHeight="15"/>
  <sheetData>
    <row r="1" spans="1:12">
      <c r="A1" t="s">
        <v>8479</v>
      </c>
      <c r="B1" t="s">
        <v>3</v>
      </c>
      <c r="C1" t="s">
        <v>4</v>
      </c>
      <c r="D1" t="s">
        <v>5</v>
      </c>
      <c r="E1" t="s">
        <v>6</v>
      </c>
      <c r="F1" t="s">
        <v>7</v>
      </c>
      <c r="G1" t="s">
        <v>8</v>
      </c>
      <c r="H1" t="s">
        <v>9</v>
      </c>
      <c r="K1" t="s">
        <v>8480</v>
      </c>
      <c r="L1">
        <f t="array" ref="L1:L7">TRANSPOSE(B3:H3)</f>
        <v>3.3199658675940884E-3</v>
      </c>
    </row>
    <row r="2" spans="1:12">
      <c r="A2" t="s">
        <v>8481</v>
      </c>
      <c r="B2">
        <v>1.4644871483406822E-3</v>
      </c>
      <c r="C2">
        <v>2.8599578430961074E-4</v>
      </c>
      <c r="D2">
        <v>3.0811518665027502E-4</v>
      </c>
      <c r="E2">
        <v>3.4955084322389854E-4</v>
      </c>
      <c r="F2">
        <v>5.4440152139639993E-4</v>
      </c>
      <c r="G2">
        <v>2.4597247808457096E-4</v>
      </c>
      <c r="H2">
        <v>9.5477617242703441E-4</v>
      </c>
      <c r="L2">
        <v>2.3489662423758803E-3</v>
      </c>
    </row>
    <row r="3" spans="1:12">
      <c r="A3" t="s">
        <v>8482</v>
      </c>
      <c r="B3">
        <v>3.3199658675940884E-3</v>
      </c>
      <c r="C3">
        <v>2.3489662423758803E-3</v>
      </c>
      <c r="D3">
        <v>8.5179832440752728E-4</v>
      </c>
      <c r="E3">
        <v>1.0331389660993618E-3</v>
      </c>
      <c r="F3">
        <v>2.2908937619214613E-3</v>
      </c>
      <c r="G3">
        <v>1.8294441155202029E-3</v>
      </c>
      <c r="H3">
        <v>3.099416898298085E-3</v>
      </c>
      <c r="L3">
        <v>8.5179832440752728E-4</v>
      </c>
    </row>
    <row r="4" spans="1:12">
      <c r="A4" t="s">
        <v>8483</v>
      </c>
      <c r="B4">
        <v>9.7898292792220369E-4</v>
      </c>
      <c r="C4">
        <v>3.0464933987873528E-4</v>
      </c>
      <c r="D4">
        <v>3.0464933987873528E-4</v>
      </c>
      <c r="E4">
        <v>3.0464933987873528E-4</v>
      </c>
      <c r="F4">
        <v>0</v>
      </c>
      <c r="G4">
        <v>0</v>
      </c>
      <c r="H4">
        <v>9.1394801963620568E-4</v>
      </c>
      <c r="L4">
        <v>1.0331389660993618E-3</v>
      </c>
    </row>
    <row r="5" spans="1:12">
      <c r="A5" t="s">
        <v>8484</v>
      </c>
      <c r="B5">
        <v>6.7428486606874269E-4</v>
      </c>
      <c r="C5">
        <v>5.0586266198922429E-5</v>
      </c>
      <c r="D5">
        <v>5.0586266198922429E-5</v>
      </c>
      <c r="E5">
        <v>5.0586266198922429E-5</v>
      </c>
      <c r="F5">
        <v>0</v>
      </c>
      <c r="G5">
        <v>0</v>
      </c>
      <c r="H5">
        <v>1.5175879859676727E-4</v>
      </c>
      <c r="L5">
        <v>2.2908937619214613E-3</v>
      </c>
    </row>
    <row r="6" spans="1:12">
      <c r="A6" t="s">
        <v>8485</v>
      </c>
      <c r="B6">
        <v>3.8151653664103207E-5</v>
      </c>
      <c r="C6">
        <v>0</v>
      </c>
      <c r="D6">
        <v>1.1872400950049923E-5</v>
      </c>
      <c r="E6">
        <v>1.1872399173210917E-5</v>
      </c>
      <c r="F6">
        <v>0</v>
      </c>
      <c r="G6">
        <v>0</v>
      </c>
      <c r="H6">
        <v>3.5617197519632745E-5</v>
      </c>
      <c r="L6">
        <v>1.8294441155202029E-3</v>
      </c>
    </row>
    <row r="7" spans="1:12">
      <c r="A7" t="s">
        <v>8486</v>
      </c>
      <c r="B7">
        <v>5.8028780082485321E-3</v>
      </c>
      <c r="C7">
        <v>1.8223914406069774E-3</v>
      </c>
      <c r="D7">
        <v>1.8223914406069774E-3</v>
      </c>
      <c r="E7">
        <v>1.8223914406069774E-3</v>
      </c>
      <c r="F7">
        <v>4.0116590528098328E-3</v>
      </c>
      <c r="G7">
        <v>1.4123533664704075E-3</v>
      </c>
      <c r="H7">
        <v>5.467174321820931E-3</v>
      </c>
      <c r="L7">
        <v>3.099416898298085E-3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heetViews>
  <sheetFormatPr defaultRowHeight="15"/>
  <cols>
    <col min="1" max="1" width="21.42578125" customWidth="1"/>
    <col min="2" max="8" width="11.8554687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3.0636736837912965E-4</v>
      </c>
      <c r="C2" s="100">
        <v>7.273085411263018E-5</v>
      </c>
      <c r="D2" s="101">
        <v>9.5098581742816967E-5</v>
      </c>
      <c r="E2" s="100">
        <v>9.3478062847081558E-5</v>
      </c>
      <c r="F2" s="100">
        <v>3.8357149864294821E-5</v>
      </c>
      <c r="G2" s="100">
        <v>1.4090027704705712E-3</v>
      </c>
      <c r="H2" s="100">
        <v>8.379890176963306E-5</v>
      </c>
    </row>
    <row r="3" spans="1:8" ht="15.75" customHeight="1" thickBot="1">
      <c r="A3" t="s">
        <v>8482</v>
      </c>
      <c r="B3" s="100">
        <v>1.6283396676658034E-3</v>
      </c>
      <c r="C3" s="100">
        <v>7.7263481523290941E-4</v>
      </c>
      <c r="D3" s="100">
        <v>6.720672001062452E-4</v>
      </c>
      <c r="E3" s="101">
        <v>7.5059325437243547E-4</v>
      </c>
      <c r="F3" s="100">
        <v>0</v>
      </c>
      <c r="G3" s="100">
        <v>6.8755018426906603E-4</v>
      </c>
      <c r="H3" s="100">
        <v>0</v>
      </c>
    </row>
    <row r="4" spans="1:8">
      <c r="A4" t="s">
        <v>8483</v>
      </c>
      <c r="B4" s="100">
        <v>2.9962432880267732E-4</v>
      </c>
      <c r="C4" s="100">
        <v>9.3239985476639982E-5</v>
      </c>
      <c r="D4" s="100">
        <v>9.3239985476639982E-5</v>
      </c>
      <c r="E4" s="100">
        <v>9.3239985476639982E-5</v>
      </c>
      <c r="F4">
        <v>0</v>
      </c>
      <c r="G4">
        <v>0</v>
      </c>
      <c r="H4" s="100">
        <v>2.7971995642991991E-4</v>
      </c>
    </row>
    <row r="5" spans="1:8">
      <c r="A5" t="s">
        <v>8484</v>
      </c>
      <c r="B5" s="100">
        <v>1.0840496025738076E-2</v>
      </c>
      <c r="C5" s="100">
        <v>3.3734500000000001E-3</v>
      </c>
      <c r="D5" s="100">
        <v>3.3734500000000001E-3</v>
      </c>
      <c r="E5" s="100">
        <v>3.3734500000000001E-3</v>
      </c>
      <c r="F5">
        <v>0</v>
      </c>
      <c r="G5">
        <v>0</v>
      </c>
      <c r="H5" s="100">
        <v>1.0120349999999998E-2</v>
      </c>
    </row>
    <row r="6" spans="1:8">
      <c r="A6" t="s">
        <v>8485</v>
      </c>
      <c r="B6" s="100">
        <v>1.5610349625283874E-2</v>
      </c>
      <c r="C6" s="100">
        <v>4.8577789999999996E-3</v>
      </c>
      <c r="D6" s="100">
        <v>4.8577789999999996E-3</v>
      </c>
      <c r="E6" s="100">
        <v>4.8577789999999996E-3</v>
      </c>
      <c r="F6">
        <v>0</v>
      </c>
      <c r="G6">
        <v>0</v>
      </c>
      <c r="H6" s="100">
        <v>1.4573336999999997E-2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workbookViewId="0"/>
  </sheetViews>
  <sheetFormatPr defaultColWidth="9.140625" defaultRowHeight="15"/>
  <cols>
    <col min="1" max="1" width="27.855468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D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4" t="s">
        <v>8499</v>
      </c>
      <c r="C134" s="145">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5"/>
  <sheetViews>
    <sheetView workbookViewId="0">
      <selection activeCell="A3" sqref="A3"/>
    </sheetView>
  </sheetViews>
  <sheetFormatPr defaultRowHeight="15"/>
  <cols>
    <col min="1" max="1" width="16.7109375" customWidth="1"/>
    <col min="2" max="2" width="17.5703125" customWidth="1"/>
    <col min="3" max="32" width="8.85546875" customWidth="1"/>
    <col min="33" max="33" width="11.71093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s="199">
        <v>1</v>
      </c>
      <c r="C3" s="199">
        <v>1</v>
      </c>
      <c r="D3" s="199">
        <v>1</v>
      </c>
      <c r="E3" s="199">
        <v>1</v>
      </c>
      <c r="F3" s="199">
        <v>1</v>
      </c>
      <c r="G3" s="199">
        <f>'AEO 2026 Table 47'!E227/'AEO 2026 Table 47'!$E$232</f>
        <v>1.0966138825822049</v>
      </c>
      <c r="H3" s="199">
        <f>'AEO 2026 Table 47'!F227/'AEO 2026 Table 47'!$E$232</f>
        <v>1.1050524041832082</v>
      </c>
      <c r="I3" s="199">
        <f>'AEO 2026 Table 47'!G227/'AEO 2026 Table 47'!$E$232</f>
        <v>1.1139226993761353</v>
      </c>
      <c r="J3" s="199">
        <f>'AEO 2026 Table 47'!H227/'AEO 2026 Table 47'!$E$232</f>
        <v>1.123127835046015</v>
      </c>
      <c r="K3" s="199">
        <f>'AEO 2026 Table 47'!I227/'AEO 2026 Table 47'!$E$232</f>
        <v>1.1325188260482097</v>
      </c>
      <c r="L3" s="199">
        <f>'AEO 2026 Table 47'!J227/'AEO 2026 Table 47'!$E$232</f>
        <v>1.1419982754129556</v>
      </c>
      <c r="M3" s="199">
        <f>'AEO 2026 Table 47'!K227/'AEO 2026 Table 47'!$E$232</f>
        <v>1.1515528191075881</v>
      </c>
      <c r="N3" s="199">
        <f>'AEO 2026 Table 47'!L227/'AEO 2026 Table 47'!$E$232</f>
        <v>1.1611791850753292</v>
      </c>
      <c r="O3" s="199">
        <f>'AEO 2026 Table 47'!M227/'AEO 2026 Table 47'!$E$232</f>
        <v>1.170874138869249</v>
      </c>
      <c r="P3" s="199">
        <f>'AEO 2026 Table 47'!N227/'AEO 2026 Table 47'!$E$232</f>
        <v>1.1806363265348183</v>
      </c>
      <c r="Q3" s="199">
        <f>'AEO 2026 Table 47'!O227/'AEO 2026 Table 47'!$E$232</f>
        <v>1.1904653719735576</v>
      </c>
      <c r="R3" s="199">
        <f>'AEO 2026 Table 47'!P227/'AEO 2026 Table 47'!$E$232</f>
        <v>1.2003731348242095</v>
      </c>
      <c r="S3" s="199">
        <f>'AEO 2026 Table 47'!Q227/'AEO 2026 Table 47'!$E$232</f>
        <v>1.2103550266853156</v>
      </c>
      <c r="T3" s="199">
        <f>'AEO 2026 Table 47'!R227/'AEO 2026 Table 47'!$E$232</f>
        <v>1.2204062585695605</v>
      </c>
      <c r="U3" s="199">
        <f>'AEO 2026 Table 47'!S227/'AEO 2026 Table 47'!$E$232</f>
        <v>1.2305275074542092</v>
      </c>
      <c r="V3" s="199">
        <f>'AEO 2026 Table 47'!T227/'AEO 2026 Table 47'!$E$232</f>
        <v>1.2407126554706496</v>
      </c>
      <c r="W3" s="199">
        <f>'AEO 2026 Table 47'!U227/'AEO 2026 Table 47'!$E$232</f>
        <v>1.2509573774863589</v>
      </c>
      <c r="X3" s="199">
        <f>'AEO 2026 Table 47'!V227/'AEO 2026 Table 47'!$E$232</f>
        <v>1.2612594043738399</v>
      </c>
      <c r="Y3" s="199">
        <f>'AEO 2026 Table 47'!W227/'AEO 2026 Table 47'!$E$232</f>
        <v>1.2716232117050073</v>
      </c>
      <c r="Z3" s="199">
        <f>'AEO 2026 Table 47'!X227/'AEO 2026 Table 47'!$E$232</f>
        <v>1.2820531120757674</v>
      </c>
      <c r="AA3" s="199">
        <f>'AEO 2026 Table 47'!Y227/'AEO 2026 Table 47'!$E$232</f>
        <v>1.2925504343674179</v>
      </c>
      <c r="AB3" s="199">
        <f>'AEO 2026 Table 47'!Z227/'AEO 2026 Table 47'!$E$232</f>
        <v>1.3031170214625112</v>
      </c>
      <c r="AC3" s="199">
        <f>'AEO 2026 Table 47'!AA227/'AEO 2026 Table 47'!$E$232</f>
        <v>1.3137539891198722</v>
      </c>
      <c r="AD3" s="199">
        <f>'AEO 2026 Table 47'!AB227/'AEO 2026 Table 47'!$E$232</f>
        <v>1.3244587798698355</v>
      </c>
      <c r="AE3" s="199">
        <f>'AEO 2026 Table 47'!AC227/'AEO 2026 Table 47'!$E$232</f>
        <v>1.3352317698108809</v>
      </c>
      <c r="AF3" s="199">
        <f>'AEO 2026 Table 47'!AD227/'AEO 2026 Table 47'!$E$232</f>
        <v>1.3460651987777001</v>
      </c>
    </row>
    <row r="4" spans="1:36">
      <c r="A4" t="s">
        <v>8501</v>
      </c>
      <c r="B4" s="199">
        <f>INDEX('AEO 2021 Table 49'!$202:$202,MATCH(B$2,'AEO 2021 Table 49'!$1:$1,0))/INDEX('AEO 2021 Table 49'!$131:$131,MATCH(B$2,'AEO 2021 Table 49'!$1:$1,0))</f>
        <v>1.0500638212832756</v>
      </c>
      <c r="C4" s="199">
        <f>INDEX('AEO 2022 Table 49'!$202:$202,MATCH(C$2,'AEO 2022 Table 49'!$1:$1,0))/INDEX('AEO 2022 Table 49'!$131:$131,MATCH(C$2,'AEO 2022 Table 49'!$1:$1,0))</f>
        <v>1.0525253236136047</v>
      </c>
      <c r="D4" s="199">
        <f>INDEX('AEO 2023 Table 49'!$202:$202,MATCH(D$2,'AEO 2023 Table 49'!$1:$1,0))/INDEX('AEO 2023 Table 49'!$131:$131,MATCH(D$2,'AEO 2023 Table 49'!$1:$1,0))</f>
        <v>1.0591397201918633</v>
      </c>
      <c r="E4" s="199">
        <f>INDEX('AEO 2023 Table 49'!$202:$202,MATCH(E$2,'AEO 2023 Table 49'!$1:$1,0))/INDEX('AEO 2023 Table 49'!$131:$131,MATCH(E$2,'AEO 2023 Table 49'!$1:$1,0))</f>
        <v>1.0826978209893183</v>
      </c>
      <c r="F4" s="199">
        <f>INDEX('AEO 2025 Table 49'!240:240,MATCH(F2,'AEO 2025 Table 49'!1:1,0))/INDEX('AEO 2025 Table 49'!151:151,MATCH(F2,'AEO 2025 Table 49'!1:1,0))</f>
        <v>1.0035467223822134</v>
      </c>
      <c r="G4" s="199">
        <f>INDEX('AEO 2026 Table 49'!240:240,MATCH(G2,'AEO 2026 Table 49'!5:5,0))/INDEX('AEO 2026 Table 49'!151:151,MATCH(G2,'AEO 2026 Table 49'!5:5,0))</f>
        <v>1.0201265126437191</v>
      </c>
      <c r="H4" s="199">
        <f>INDEX('AEO 2026 Table 49'!240:240,MATCH(H2,'AEO 2026 Table 49'!5:5,0))/INDEX('AEO 2026 Table 49'!151:151,MATCH(H2,'AEO 2026 Table 49'!5:5,0))</f>
        <v>1.026252865562483</v>
      </c>
      <c r="I4" s="199">
        <f>INDEX('AEO 2026 Table 49'!240:240,MATCH(I2,'AEO 2026 Table 49'!5:5,0))/INDEX('AEO 2026 Table 49'!151:151,MATCH(I2,'AEO 2026 Table 49'!5:5,0))</f>
        <v>1.0384349562420903</v>
      </c>
      <c r="J4" s="199">
        <f>INDEX('AEO 2026 Table 49'!240:240,MATCH(J2,'AEO 2026 Table 49'!5:5,0))/INDEX('AEO 2026 Table 49'!151:151,MATCH(J2,'AEO 2026 Table 49'!5:5,0))</f>
        <v>1.0473655947019247</v>
      </c>
      <c r="K4" s="199">
        <f>INDEX('AEO 2026 Table 49'!240:240,MATCH(K2,'AEO 2026 Table 49'!5:5,0))/INDEX('AEO 2026 Table 49'!151:151,MATCH(K2,'AEO 2026 Table 49'!5:5,0))</f>
        <v>1.0526269436643148</v>
      </c>
      <c r="L4" s="199">
        <f>INDEX('AEO 2026 Table 49'!240:240,MATCH(L2,'AEO 2026 Table 49'!5:5,0))/INDEX('AEO 2026 Table 49'!151:151,MATCH(L2,'AEO 2026 Table 49'!5:5,0))</f>
        <v>1.0572657490799169</v>
      </c>
      <c r="M4" s="199">
        <f>INDEX('AEO 2026 Table 49'!240:240,MATCH(M2,'AEO 2026 Table 49'!5:5,0))/INDEX('AEO 2026 Table 49'!151:151,MATCH(M2,'AEO 2026 Table 49'!5:5,0))</f>
        <v>1.0589004049636024</v>
      </c>
      <c r="N4" s="199">
        <f>INDEX('AEO 2026 Table 49'!240:240,MATCH(N2,'AEO 2026 Table 49'!5:5,0))/INDEX('AEO 2026 Table 49'!151:151,MATCH(N2,'AEO 2026 Table 49'!5:5,0))</f>
        <v>1.0757392746583705</v>
      </c>
      <c r="O4" s="199">
        <f>INDEX('AEO 2026 Table 49'!240:240,MATCH(O2,'AEO 2026 Table 49'!5:5,0))/INDEX('AEO 2026 Table 49'!151:151,MATCH(O2,'AEO 2026 Table 49'!5:5,0))</f>
        <v>1.0746116208920544</v>
      </c>
      <c r="P4" s="199">
        <f>INDEX('AEO 2026 Table 49'!240:240,MATCH(P2,'AEO 2026 Table 49'!5:5,0))/INDEX('AEO 2026 Table 49'!151:151,MATCH(P2,'AEO 2026 Table 49'!5:5,0))</f>
        <v>1.0690462871245494</v>
      </c>
      <c r="Q4" s="199">
        <f>INDEX('AEO 2026 Table 49'!240:240,MATCH(Q2,'AEO 2026 Table 49'!5:5,0))/INDEX('AEO 2026 Table 49'!151:151,MATCH(Q2,'AEO 2026 Table 49'!5:5,0))</f>
        <v>1.0625177241349943</v>
      </c>
      <c r="R4" s="199">
        <f>INDEX('AEO 2026 Table 49'!240:240,MATCH(R2,'AEO 2026 Table 49'!5:5,0))/INDEX('AEO 2026 Table 49'!151:151,MATCH(R2,'AEO 2026 Table 49'!5:5,0))</f>
        <v>1.0538915436023499</v>
      </c>
      <c r="S4" s="199">
        <f>INDEX('AEO 2026 Table 49'!240:240,MATCH(S2,'AEO 2026 Table 49'!5:5,0))/INDEX('AEO 2026 Table 49'!151:151,MATCH(S2,'AEO 2026 Table 49'!5:5,0))</f>
        <v>1.0474125799570002</v>
      </c>
      <c r="T4" s="199">
        <f>INDEX('AEO 2026 Table 49'!240:240,MATCH(T2,'AEO 2026 Table 49'!5:5,0))/INDEX('AEO 2026 Table 49'!151:151,MATCH(T2,'AEO 2026 Table 49'!5:5,0))</f>
        <v>1.0414391723297971</v>
      </c>
      <c r="U4" s="199">
        <f>INDEX('AEO 2026 Table 49'!240:240,MATCH(U2,'AEO 2026 Table 49'!5:5,0))/INDEX('AEO 2026 Table 49'!151:151,MATCH(U2,'AEO 2026 Table 49'!5:5,0))</f>
        <v>1.03549021024952</v>
      </c>
      <c r="V4" s="199">
        <f>INDEX('AEO 2026 Table 49'!240:240,MATCH(V2,'AEO 2026 Table 49'!5:5,0))/INDEX('AEO 2026 Table 49'!151:151,MATCH(V2,'AEO 2026 Table 49'!5:5,0))</f>
        <v>1.0301604018931976</v>
      </c>
      <c r="W4" s="199">
        <f>INDEX('AEO 2026 Table 49'!240:240,MATCH(W2,'AEO 2026 Table 49'!5:5,0))/INDEX('AEO 2026 Table 49'!151:151,MATCH(W2,'AEO 2026 Table 49'!5:5,0))</f>
        <v>1.0268827072161759</v>
      </c>
      <c r="X4" s="199">
        <f>INDEX('AEO 2026 Table 49'!240:240,MATCH(X2,'AEO 2026 Table 49'!5:5,0))/INDEX('AEO 2026 Table 49'!151:151,MATCH(X2,'AEO 2026 Table 49'!5:5,0))</f>
        <v>1.0257532109824066</v>
      </c>
      <c r="Y4" s="199">
        <f>INDEX('AEO 2026 Table 49'!240:240,MATCH(Y2,'AEO 2026 Table 49'!5:5,0))/INDEX('AEO 2026 Table 49'!151:151,MATCH(Y2,'AEO 2026 Table 49'!5:5,0))</f>
        <v>1.0249705068748403</v>
      </c>
      <c r="Z4" s="199">
        <f>INDEX('AEO 2026 Table 49'!240:240,MATCH(Z2,'AEO 2026 Table 49'!5:5,0))/INDEX('AEO 2026 Table 49'!151:151,MATCH(Z2,'AEO 2026 Table 49'!5:5,0))</f>
        <v>1.0256322148588921</v>
      </c>
      <c r="AA4" s="199">
        <f>INDEX('AEO 2026 Table 49'!240:240,MATCH(AA2,'AEO 2026 Table 49'!5:5,0))/INDEX('AEO 2026 Table 49'!151:151,MATCH(AA2,'AEO 2026 Table 49'!5:5,0))</f>
        <v>1.0264143270913459</v>
      </c>
      <c r="AB4" s="199">
        <f>INDEX('AEO 2026 Table 49'!240:240,MATCH(AB2,'AEO 2026 Table 49'!5:5,0))/INDEX('AEO 2026 Table 49'!151:151,MATCH(AB2,'AEO 2026 Table 49'!5:5,0))</f>
        <v>1.0257902296427706</v>
      </c>
      <c r="AC4" s="199">
        <f>INDEX('AEO 2026 Table 49'!240:240,MATCH(AC2,'AEO 2026 Table 49'!5:5,0))/INDEX('AEO 2026 Table 49'!151:151,MATCH(AC2,'AEO 2026 Table 49'!5:5,0))</f>
        <v>1.0260068538906018</v>
      </c>
      <c r="AD4" s="199">
        <f>INDEX('AEO 2026 Table 49'!240:240,MATCH(AD2,'AEO 2026 Table 49'!5:5,0))/INDEX('AEO 2026 Table 49'!151:151,MATCH(AD2,'AEO 2026 Table 49'!5:5,0))</f>
        <v>1.0262647727093797</v>
      </c>
      <c r="AE4" s="199">
        <f>INDEX('AEO 2026 Table 49'!240:240,MATCH(AE2,'AEO 2026 Table 49'!5:5,0))/INDEX('AEO 2026 Table 49'!151:151,MATCH(AE2,'AEO 2026 Table 49'!5:5,0))</f>
        <v>1.0245948809355625</v>
      </c>
      <c r="AF4" s="199">
        <f>INDEX('AEO 2026 Table 49'!240:240,MATCH(AF2,'AEO 2026 Table 49'!5:5,0))/INDEX('AEO 2026 Table 49'!151:151,MATCH(AF2,'AEO 2026 Table 49'!5:5,0))</f>
        <v>1.0207223479699412</v>
      </c>
    </row>
    <row r="5" spans="1:36">
      <c r="A5" t="s">
        <v>10871</v>
      </c>
      <c r="B5" s="199">
        <v>1</v>
      </c>
      <c r="C5" s="199">
        <v>1</v>
      </c>
      <c r="D5" s="199">
        <v>1</v>
      </c>
      <c r="E5" s="199">
        <v>1</v>
      </c>
      <c r="F5" s="199">
        <v>1</v>
      </c>
      <c r="G5" s="199">
        <f>AVERAGE(F5,H5)</f>
        <v>1.0201931689564208</v>
      </c>
      <c r="H5" s="199">
        <f>('AEO 2026 Table 7'!F14/'AEO 2026 Table 7'!F49)/('AEO 2026 Table 7'!$E$14/'AEO 2026 Table 7'!$E$49)</f>
        <v>1.0403863379128417</v>
      </c>
      <c r="I5" s="199">
        <f>('AEO 2026 Table 7'!G14/'AEO 2026 Table 7'!G49)/('AEO 2026 Table 7'!$E$14/'AEO 2026 Table 7'!$E$49)</f>
        <v>1.0737241559640753</v>
      </c>
      <c r="J5" s="199">
        <f>('AEO 2026 Table 7'!H14/'AEO 2026 Table 7'!H49)/('AEO 2026 Table 7'!$E$14/'AEO 2026 Table 7'!$E$49)</f>
        <v>1.0996419491906284</v>
      </c>
      <c r="K5" s="199">
        <f>('AEO 2026 Table 7'!I14/'AEO 2026 Table 7'!I49)/('AEO 2026 Table 7'!$E$14/'AEO 2026 Table 7'!$E$49)</f>
        <v>1.1240552749305353</v>
      </c>
      <c r="L5" s="199">
        <f>('AEO 2026 Table 7'!J14/'AEO 2026 Table 7'!J49)/('AEO 2026 Table 7'!$E$14/'AEO 2026 Table 7'!$E$49)</f>
        <v>1.1450386767320841</v>
      </c>
      <c r="M5" s="199">
        <f>('AEO 2026 Table 7'!K14/'AEO 2026 Table 7'!K49)/('AEO 2026 Table 7'!$E$14/'AEO 2026 Table 7'!$E$49)</f>
        <v>1.1627163059088401</v>
      </c>
      <c r="N5" s="199">
        <f>('AEO 2026 Table 7'!L14/'AEO 2026 Table 7'!L49)/('AEO 2026 Table 7'!$E$14/'AEO 2026 Table 7'!$E$49)</f>
        <v>1.1764390857333684</v>
      </c>
      <c r="O5" s="199">
        <f>('AEO 2026 Table 7'!M14/'AEO 2026 Table 7'!M49)/('AEO 2026 Table 7'!$E$14/'AEO 2026 Table 7'!$E$49)</f>
        <v>1.1887202858240298</v>
      </c>
      <c r="P5" s="199">
        <f>('AEO 2026 Table 7'!N14/'AEO 2026 Table 7'!N49)/('AEO 2026 Table 7'!$E$14/'AEO 2026 Table 7'!$E$49)</f>
        <v>1.1968404006666076</v>
      </c>
      <c r="Q5" s="199">
        <f>('AEO 2026 Table 7'!O14/'AEO 2026 Table 7'!O49)/('AEO 2026 Table 7'!$E$14/'AEO 2026 Table 7'!$E$49)</f>
        <v>1.1998652088905175</v>
      </c>
      <c r="R5" s="199">
        <f>('AEO 2026 Table 7'!P14/'AEO 2026 Table 7'!P49)/('AEO 2026 Table 7'!$E$14/'AEO 2026 Table 7'!$E$49)</f>
        <v>1.1994629027980293</v>
      </c>
      <c r="S5" s="199">
        <f>('AEO 2026 Table 7'!Q14/'AEO 2026 Table 7'!Q49)/('AEO 2026 Table 7'!$E$14/'AEO 2026 Table 7'!$E$49)</f>
        <v>1.1989658297762384</v>
      </c>
      <c r="T5" s="199">
        <f>('AEO 2026 Table 7'!R14/'AEO 2026 Table 7'!R49)/('AEO 2026 Table 7'!$E$14/'AEO 2026 Table 7'!$E$49)</f>
        <v>1.1985870328048873</v>
      </c>
      <c r="U5" s="199">
        <f>('AEO 2026 Table 7'!S14/'AEO 2026 Table 7'!S49)/('AEO 2026 Table 7'!$E$14/'AEO 2026 Table 7'!$E$49)</f>
        <v>1.1982525353075888</v>
      </c>
      <c r="V5" s="199">
        <f>('AEO 2026 Table 7'!T14/'AEO 2026 Table 7'!T49)/('AEO 2026 Table 7'!$E$14/'AEO 2026 Table 7'!$E$49)</f>
        <v>1.1980627170840872</v>
      </c>
      <c r="W5" s="199">
        <f>('AEO 2026 Table 7'!U14/'AEO 2026 Table 7'!U49)/('AEO 2026 Table 7'!$E$14/'AEO 2026 Table 7'!$E$49)</f>
        <v>1.1976539836476554</v>
      </c>
      <c r="X5" s="199">
        <f>('AEO 2026 Table 7'!V14/'AEO 2026 Table 7'!V49)/('AEO 2026 Table 7'!$E$14/'AEO 2026 Table 7'!$E$49)</f>
        <v>1.1971636348609438</v>
      </c>
      <c r="Y5" s="199">
        <f>('AEO 2026 Table 7'!W14/'AEO 2026 Table 7'!W49)/('AEO 2026 Table 7'!$E$14/'AEO 2026 Table 7'!$E$49)</f>
        <v>1.1967526081036861</v>
      </c>
      <c r="Z5" s="199">
        <f>('AEO 2026 Table 7'!X14/'AEO 2026 Table 7'!X49)/('AEO 2026 Table 7'!$E$14/'AEO 2026 Table 7'!$E$49)</f>
        <v>1.196387675892481</v>
      </c>
      <c r="AA5" s="199">
        <f>('AEO 2026 Table 7'!Y14/'AEO 2026 Table 7'!Y49)/('AEO 2026 Table 7'!$E$14/'AEO 2026 Table 7'!$E$49)</f>
        <v>1.1960410400036274</v>
      </c>
      <c r="AB5" s="199">
        <f>('AEO 2026 Table 7'!Z14/'AEO 2026 Table 7'!Z49)/('AEO 2026 Table 7'!$E$14/'AEO 2026 Table 7'!$E$49)</f>
        <v>1.1956133173186021</v>
      </c>
      <c r="AC5" s="199">
        <f>('AEO 2026 Table 7'!AA14/'AEO 2026 Table 7'!AA49)/('AEO 2026 Table 7'!$E$14/'AEO 2026 Table 7'!$E$49)</f>
        <v>1.1950333024188893</v>
      </c>
      <c r="AD5" s="199">
        <f>('AEO 2026 Table 7'!AB14/'AEO 2026 Table 7'!AB49)/('AEO 2026 Table 7'!$E$14/'AEO 2026 Table 7'!$E$49)</f>
        <v>1.1944308197449971</v>
      </c>
      <c r="AE5" s="199">
        <f>('AEO 2026 Table 7'!AC14/'AEO 2026 Table 7'!AC49)/('AEO 2026 Table 7'!$E$14/'AEO 2026 Table 7'!$E$49)</f>
        <v>1.1938203988636145</v>
      </c>
      <c r="AF5" s="199">
        <f>('AEO 2026 Table 7'!AD14/'AEO 2026 Table 7'!AD49)/('AEO 2026 Table 7'!$E$14/'AEO 2026 Table 7'!$E$49)</f>
        <v>1.1933941237370267</v>
      </c>
    </row>
    <row r="6" spans="1:36">
      <c r="G6" s="43"/>
      <c r="H6" s="43"/>
      <c r="I6" s="43"/>
      <c r="J6" s="43"/>
      <c r="K6" s="43"/>
      <c r="L6" s="43"/>
      <c r="M6" s="43"/>
      <c r="N6" s="43"/>
      <c r="O6" s="43"/>
      <c r="P6" s="43"/>
      <c r="Q6" s="43"/>
      <c r="R6" s="43"/>
      <c r="S6" s="43"/>
      <c r="T6" s="43"/>
      <c r="U6" s="43"/>
      <c r="V6" s="43"/>
      <c r="W6" s="43"/>
      <c r="X6" s="43"/>
      <c r="Y6" s="43"/>
      <c r="Z6" s="43"/>
      <c r="AA6" s="43"/>
      <c r="AB6" s="43"/>
      <c r="AC6" s="43"/>
      <c r="AD6" s="43"/>
      <c r="AE6" s="43"/>
      <c r="AF6" s="43"/>
    </row>
    <row r="8" spans="1:36">
      <c r="A8" s="2" t="s">
        <v>8502</v>
      </c>
      <c r="B8" s="3"/>
      <c r="D8" s="2" t="s">
        <v>8503</v>
      </c>
    </row>
    <row r="9" spans="1:36">
      <c r="A9" t="s">
        <v>8504</v>
      </c>
      <c r="B9" s="12">
        <v>0.68595041322314043</v>
      </c>
      <c r="D9" s="8" t="s">
        <v>8505</v>
      </c>
    </row>
    <row r="10" spans="1:36">
      <c r="A10" t="s">
        <v>8482</v>
      </c>
      <c r="B10" s="12">
        <v>0.68881036513545346</v>
      </c>
    </row>
    <row r="12" spans="1:36">
      <c r="A12" s="2" t="s">
        <v>8506</v>
      </c>
      <c r="B12" s="3"/>
      <c r="D12" s="2" t="s">
        <v>8503</v>
      </c>
    </row>
    <row r="13" spans="1:36">
      <c r="A13" t="s">
        <v>8507</v>
      </c>
      <c r="B13">
        <v>0.55000000000000004</v>
      </c>
      <c r="D13" s="8" t="s">
        <v>8508</v>
      </c>
    </row>
    <row r="15" spans="1:36">
      <c r="A15" s="2" t="s">
        <v>8509</v>
      </c>
      <c r="B15" s="3"/>
      <c r="D15" s="2" t="s">
        <v>8503</v>
      </c>
    </row>
    <row r="16" spans="1:36">
      <c r="A16" t="s">
        <v>54</v>
      </c>
      <c r="B16">
        <v>1.67</v>
      </c>
      <c r="D16" s="8" t="s">
        <v>8510</v>
      </c>
    </row>
    <row r="17" spans="1:5">
      <c r="A17" t="s">
        <v>8511</v>
      </c>
      <c r="B17">
        <v>1</v>
      </c>
    </row>
    <row r="18" spans="1:5">
      <c r="A18" t="s">
        <v>8501</v>
      </c>
      <c r="B18">
        <v>16</v>
      </c>
    </row>
    <row r="19" spans="1:5">
      <c r="A19" t="s">
        <v>87</v>
      </c>
      <c r="B19">
        <v>48.656731685074099</v>
      </c>
    </row>
    <row r="21" spans="1:5">
      <c r="A21" s="2" t="s">
        <v>8512</v>
      </c>
      <c r="B21" s="3"/>
      <c r="D21" s="2" t="s">
        <v>8503</v>
      </c>
    </row>
    <row r="22" spans="1:5">
      <c r="A22" t="s">
        <v>8513</v>
      </c>
      <c r="B22">
        <v>120476</v>
      </c>
      <c r="D22" t="s">
        <v>8514</v>
      </c>
      <c r="E22" t="s">
        <v>8515</v>
      </c>
    </row>
    <row r="23" spans="1:5">
      <c r="A23" t="s">
        <v>8516</v>
      </c>
      <c r="B23">
        <v>137452</v>
      </c>
      <c r="D23" s="5">
        <v>2017</v>
      </c>
      <c r="E23" t="s">
        <v>8517</v>
      </c>
    </row>
    <row r="25" spans="1:5">
      <c r="A25" s="2" t="s">
        <v>8518</v>
      </c>
      <c r="B25" s="3"/>
      <c r="D25" s="2" t="s">
        <v>8503</v>
      </c>
    </row>
    <row r="26" spans="1:5">
      <c r="A26" t="s">
        <v>8519</v>
      </c>
      <c r="B26" s="16">
        <v>0.2</v>
      </c>
      <c r="D26" s="8" t="s">
        <v>8520</v>
      </c>
    </row>
    <row r="27" spans="1:5">
      <c r="A27" t="s">
        <v>8521</v>
      </c>
      <c r="B27" s="16">
        <v>0.6</v>
      </c>
      <c r="D27" s="8" t="s">
        <v>8522</v>
      </c>
    </row>
    <row r="28" spans="1:5">
      <c r="A28" t="s">
        <v>8523</v>
      </c>
      <c r="B28">
        <f>B27/B26</f>
        <v>2.9999999999999996</v>
      </c>
    </row>
    <row r="30" spans="1:5">
      <c r="A30" s="2" t="s">
        <v>8524</v>
      </c>
      <c r="B30" s="2"/>
      <c r="D30" s="2" t="s">
        <v>8503</v>
      </c>
    </row>
    <row r="31" spans="1:5">
      <c r="A31" t="s">
        <v>8525</v>
      </c>
      <c r="B31" s="17">
        <v>0.22500000000000001</v>
      </c>
      <c r="D31" s="18" t="s">
        <v>8526</v>
      </c>
    </row>
    <row r="32" spans="1:5">
      <c r="A32" t="s">
        <v>8527</v>
      </c>
      <c r="B32">
        <f>1-B31</f>
        <v>0.77500000000000002</v>
      </c>
      <c r="D32" s="18" t="s">
        <v>8528</v>
      </c>
    </row>
    <row r="35" spans="1:32">
      <c r="A35" s="2" t="s">
        <v>8529</v>
      </c>
    </row>
    <row r="36" spans="1:32">
      <c r="B36">
        <v>2020</v>
      </c>
      <c r="C36">
        <v>2021</v>
      </c>
      <c r="D36">
        <v>2022</v>
      </c>
      <c r="E36">
        <v>2023</v>
      </c>
      <c r="F36">
        <v>2024</v>
      </c>
      <c r="G36">
        <v>2025</v>
      </c>
      <c r="H36">
        <v>2026</v>
      </c>
      <c r="I36">
        <v>2027</v>
      </c>
      <c r="J36">
        <v>2028</v>
      </c>
      <c r="K36">
        <v>2029</v>
      </c>
      <c r="L36">
        <v>2030</v>
      </c>
      <c r="M36">
        <v>2031</v>
      </c>
      <c r="N36">
        <v>2032</v>
      </c>
      <c r="O36">
        <v>2033</v>
      </c>
      <c r="P36">
        <v>2034</v>
      </c>
      <c r="Q36">
        <v>2035</v>
      </c>
      <c r="R36">
        <v>2036</v>
      </c>
      <c r="S36">
        <v>2037</v>
      </c>
      <c r="T36">
        <v>2038</v>
      </c>
      <c r="U36">
        <v>2039</v>
      </c>
      <c r="V36">
        <v>2040</v>
      </c>
      <c r="W36">
        <v>2041</v>
      </c>
      <c r="X36">
        <v>2042</v>
      </c>
      <c r="Y36">
        <v>2043</v>
      </c>
      <c r="Z36">
        <v>2044</v>
      </c>
      <c r="AA36">
        <v>2045</v>
      </c>
      <c r="AB36">
        <v>2046</v>
      </c>
      <c r="AC36">
        <v>2047</v>
      </c>
      <c r="AD36">
        <v>2048</v>
      </c>
      <c r="AE36">
        <v>2049</v>
      </c>
      <c r="AF36">
        <v>2050</v>
      </c>
    </row>
    <row r="37" spans="1:32">
      <c r="A37" t="s">
        <v>8530</v>
      </c>
      <c r="B37" s="133">
        <f>'AEO 2021 Table 7'!C45/'AEO 2021 Table 7'!$C$46</f>
        <v>1.0824483640629017</v>
      </c>
      <c r="C37" s="133">
        <f>'AEO 2022 Table 7'!C45/'AEO 2021 Table 7'!$C$46</f>
        <v>1.0872968142103272</v>
      </c>
      <c r="D37" s="133">
        <f>'AEO 2023 Table 7'!C45/'AEO 2021 Table 7'!$C$46</f>
        <v>1.1267090409330913</v>
      </c>
      <c r="E37" s="133">
        <f>'AEO 2023 Table 7'!D45/'AEO 2021 Table 7'!$C$46</f>
        <v>1.1487845795328631</v>
      </c>
      <c r="F37" s="36">
        <f>'AEO 2025 Table 7'!F35/'AEO 2023 Table 7'!$D$46</f>
        <v>1.0046768448134209</v>
      </c>
      <c r="G37" s="36">
        <f>'AEO 2026 Table 7'!E35/'AEO 2023 Table 7'!$D$46</f>
        <v>1.075829284985677</v>
      </c>
      <c r="H37" s="36">
        <f>'AEO 2026 Table 7'!F35/'AEO 2023 Table 7'!$D$46</f>
        <v>1.0791772891709557</v>
      </c>
      <c r="I37" s="36">
        <f>'AEO 2026 Table 7'!G35/'AEO 2023 Table 7'!$D$46</f>
        <v>1.0834572037725883</v>
      </c>
      <c r="J37" s="36">
        <f>'AEO 2026 Table 7'!H35/'AEO 2023 Table 7'!$D$46</f>
        <v>1.0887959151211439</v>
      </c>
      <c r="K37" s="36">
        <f>'AEO 2026 Table 7'!I35/'AEO 2023 Table 7'!$D$46</f>
        <v>1.0935779756267339</v>
      </c>
      <c r="L37" s="36">
        <f>'AEO 2026 Table 7'!J35/'AEO 2023 Table 7'!$D$46</f>
        <v>1.0974127300772407</v>
      </c>
      <c r="M37" s="36">
        <f>'AEO 2026 Table 7'!K35/'AEO 2023 Table 7'!$D$46</f>
        <v>1.1004616502665414</v>
      </c>
      <c r="N37" s="36">
        <f>'AEO 2026 Table 7'!L35/'AEO 2023 Table 7'!$D$46</f>
        <v>1.1038588329376191</v>
      </c>
      <c r="O37" s="36">
        <f>'AEO 2026 Table 7'!M35/'AEO 2023 Table 7'!$D$46</f>
        <v>1.1082124423028372</v>
      </c>
      <c r="P37" s="36">
        <f>'AEO 2026 Table 7'!N35/'AEO 2023 Table 7'!$D$46</f>
        <v>1.1123030854027454</v>
      </c>
      <c r="Q37" s="36">
        <f>'AEO 2026 Table 7'!O35/'AEO 2023 Table 7'!$D$46</f>
        <v>1.1196867899582492</v>
      </c>
      <c r="R37" s="36">
        <f>'AEO 2026 Table 7'!P35/'AEO 2023 Table 7'!$D$46</f>
        <v>1.1274926706544532</v>
      </c>
      <c r="S37" s="36">
        <f>'AEO 2026 Table 7'!Q35/'AEO 2023 Table 7'!$D$46</f>
        <v>1.1356554237157044</v>
      </c>
      <c r="T37" s="36">
        <f>'AEO 2026 Table 7'!R35/'AEO 2023 Table 7'!$D$46</f>
        <v>1.1418923355986568</v>
      </c>
      <c r="U37" s="36">
        <f>'AEO 2026 Table 7'!S35/'AEO 2023 Table 7'!$D$46</f>
        <v>1.1486860442547999</v>
      </c>
      <c r="V37" s="36">
        <f>'AEO 2026 Table 7'!T35/'AEO 2023 Table 7'!$D$46</f>
        <v>1.1598028628591526</v>
      </c>
      <c r="W37" s="36">
        <f>'AEO 2026 Table 7'!U35/'AEO 2023 Table 7'!$D$46</f>
        <v>1.1688323684913295</v>
      </c>
      <c r="X37" s="36">
        <f>'AEO 2026 Table 7'!V35/'AEO 2023 Table 7'!$D$46</f>
        <v>1.1712194221454955</v>
      </c>
      <c r="Y37" s="36">
        <f>'AEO 2026 Table 7'!W35/'AEO 2023 Table 7'!$D$46</f>
        <v>1.1759314361431223</v>
      </c>
      <c r="Z37" s="36">
        <f>'AEO 2026 Table 7'!X35/'AEO 2023 Table 7'!$D$46</f>
        <v>1.1840716429846232</v>
      </c>
      <c r="AA37" s="36">
        <f>'AEO 2026 Table 7'!Y35/'AEO 2023 Table 7'!$D$46</f>
        <v>1.1926663495116445</v>
      </c>
      <c r="AB37" s="36">
        <f>'AEO 2026 Table 7'!Z35/'AEO 2023 Table 7'!$D$46</f>
        <v>1.1994159142747485</v>
      </c>
      <c r="AC37" s="36">
        <f>'AEO 2026 Table 7'!AA35/'AEO 2023 Table 7'!$D$46</f>
        <v>1.2044634948245845</v>
      </c>
      <c r="AD37" s="36">
        <f>'AEO 2026 Table 7'!AB35/'AEO 2023 Table 7'!$D$46</f>
        <v>1.2122552202889709</v>
      </c>
      <c r="AE37" s="36">
        <f>'AEO 2026 Table 7'!AC35/'AEO 2023 Table 7'!$D$46</f>
        <v>1.2222197738373373</v>
      </c>
      <c r="AF37" s="36">
        <f>'AEO 2026 Table 7'!AD35/'AEO 2023 Table 7'!$D$46</f>
        <v>1.2349059260805038</v>
      </c>
    </row>
    <row r="38" spans="1:32">
      <c r="A38" t="s">
        <v>8531</v>
      </c>
      <c r="B38" s="133">
        <f>'AEO 2021 Table 49'!G179/'AEO 2021 Table 49'!$G$108</f>
        <v>1.1551211424645451</v>
      </c>
      <c r="C38" s="133">
        <f>'AEO 2022 Table 49'!H179/'AEO 2021 Table 49'!$G$108</f>
        <v>1.193752733646247</v>
      </c>
      <c r="D38" s="133">
        <f>'AEO 2023 Table 49'!H179/'AEO 2021 Table 49'!$G$108</f>
        <v>1.1741944400829096</v>
      </c>
      <c r="E38" s="133">
        <f>'AEO 2023 Table 49'!I179/'AEO 2021 Table 49'!$G$108</f>
        <v>1.2256389614975995</v>
      </c>
      <c r="F38" s="36">
        <f>'AEO 2025 Table 49'!F211/'AEO 2023 Table 49'!$I$108</f>
        <v>0.95339543724456977</v>
      </c>
      <c r="G38" s="36">
        <f>'AEO 2026 Table 49'!E211/'AEO 2023 Table 49'!$I$108</f>
        <v>0.95469214157734139</v>
      </c>
      <c r="H38" s="36">
        <f>'AEO 2026 Table 49'!F211/'AEO 2023 Table 49'!$I$108</f>
        <v>0.96326282678953579</v>
      </c>
      <c r="I38" s="36">
        <f>'AEO 2026 Table 49'!G211/'AEO 2023 Table 49'!$I$108</f>
        <v>0.97062086998014674</v>
      </c>
      <c r="J38" s="36">
        <f>'AEO 2026 Table 49'!H211/'AEO 2023 Table 49'!$I$108</f>
        <v>0.97625981011849683</v>
      </c>
      <c r="K38" s="36">
        <f>'AEO 2026 Table 49'!I211/'AEO 2023 Table 49'!$I$108</f>
        <v>0.98106395680866931</v>
      </c>
      <c r="L38" s="36">
        <f>'AEO 2026 Table 49'!J211/'AEO 2023 Table 49'!$I$108</f>
        <v>0.98470087527722383</v>
      </c>
      <c r="M38" s="36">
        <f>'AEO 2026 Table 49'!K211/'AEO 2023 Table 49'!$I$108</f>
        <v>0.98721432398751874</v>
      </c>
      <c r="N38" s="36">
        <f>'AEO 2026 Table 49'!L211/'AEO 2023 Table 49'!$I$108</f>
        <v>0.9887480293397618</v>
      </c>
      <c r="O38" s="36">
        <f>'AEO 2026 Table 49'!M211/'AEO 2023 Table 49'!$I$108</f>
        <v>0.99050722032638194</v>
      </c>
      <c r="P38" s="36">
        <f>'AEO 2026 Table 49'!N211/'AEO 2023 Table 49'!$I$108</f>
        <v>0.99232873833482493</v>
      </c>
      <c r="Q38" s="36">
        <f>'AEO 2026 Table 49'!O211/'AEO 2023 Table 49'!$I$108</f>
        <v>0.99482865646763396</v>
      </c>
      <c r="R38" s="36">
        <f>'AEO 2026 Table 49'!P211/'AEO 2023 Table 49'!$I$108</f>
        <v>0.99811514737353857</v>
      </c>
      <c r="S38" s="36">
        <f>'AEO 2026 Table 49'!Q211/'AEO 2023 Table 49'!$I$108</f>
        <v>1.0003386962640852</v>
      </c>
      <c r="T38" s="36">
        <f>'AEO 2026 Table 49'!R211/'AEO 2023 Table 49'!$I$108</f>
        <v>1.0019675474856695</v>
      </c>
      <c r="U38" s="36">
        <f>'AEO 2026 Table 49'!S211/'AEO 2023 Table 49'!$I$108</f>
        <v>1.0029696019023415</v>
      </c>
      <c r="V38" s="36">
        <f>'AEO 2026 Table 49'!T211/'AEO 2023 Table 49'!$I$108</f>
        <v>1.0092127399023567</v>
      </c>
      <c r="W38" s="36">
        <f>'AEO 2026 Table 49'!U211/'AEO 2023 Table 49'!$I$108</f>
        <v>1.0266753175997188</v>
      </c>
      <c r="X38" s="36">
        <f>'AEO 2026 Table 49'!V211/'AEO 2023 Table 49'!$I$108</f>
        <v>1.0553769831202446</v>
      </c>
      <c r="Y38" s="36">
        <f>'AEO 2026 Table 49'!W211/'AEO 2023 Table 49'!$I$108</f>
        <v>1.0863626533030621</v>
      </c>
      <c r="Z38" s="36">
        <f>'AEO 2026 Table 49'!X211/'AEO 2023 Table 49'!$I$108</f>
        <v>1.1253198488173879</v>
      </c>
      <c r="AA38" s="36">
        <f>'AEO 2026 Table 49'!Y211/'AEO 2023 Table 49'!$I$108</f>
        <v>1.1636451375746655</v>
      </c>
      <c r="AB38" s="36">
        <f>'AEO 2026 Table 49'!Z211/'AEO 2023 Table 49'!$I$108</f>
        <v>1.1875766987622038</v>
      </c>
      <c r="AC38" s="36">
        <f>'AEO 2026 Table 49'!AA211/'AEO 2023 Table 49'!$I$108</f>
        <v>1.2122198387774115</v>
      </c>
      <c r="AD38" s="36">
        <f>'AEO 2026 Table 49'!AB211/'AEO 2023 Table 49'!$I$108</f>
        <v>1.237964353405729</v>
      </c>
      <c r="AE38" s="36">
        <f>'AEO 2026 Table 49'!AC211/'AEO 2023 Table 49'!$I$108</f>
        <v>1.2558117608787103</v>
      </c>
      <c r="AF38" s="36">
        <f>'AEO 2026 Table 49'!AD211/'AEO 2023 Table 49'!$I$108</f>
        <v>1.2684551499141203</v>
      </c>
    </row>
    <row r="39" spans="1:32">
      <c r="A39" t="s">
        <v>8532</v>
      </c>
      <c r="B39" s="133">
        <f>'AEO 2021 Table 49'!G190/'AEO 2021 Table 49'!$G$119</f>
        <v>1.1072114923426324</v>
      </c>
      <c r="C39" s="133">
        <f>'AEO 2022 Table 49'!H190/'AEO 2021 Table 49'!$G$119</f>
        <v>1.1579343732519736</v>
      </c>
      <c r="D39" s="133">
        <f>'AEO 2023 Table 49'!H190/'AEO 2021 Table 49'!$G$119</f>
        <v>1.1866063030481218</v>
      </c>
      <c r="E39" s="133">
        <f>'AEO 2023 Table 49'!I190/'AEO 2021 Table 49'!$G$119</f>
        <v>1.2319239906763624</v>
      </c>
      <c r="F39" s="36">
        <f>'AEO 2025 Table 49'!F225/'AEO 2023 Table 49'!$I$119</f>
        <v>1.0944242636570416</v>
      </c>
      <c r="G39" s="36">
        <f>'AEO 2026 Table 49'!E225/'AEO 2023 Table 49'!$I$119</f>
        <v>1.1298428943985095</v>
      </c>
      <c r="H39" s="36">
        <f>'AEO 2026 Table 49'!F225/'AEO 2023 Table 49'!$I$119</f>
        <v>1.1567276838239129</v>
      </c>
      <c r="I39" s="36">
        <f>'AEO 2026 Table 49'!G225/'AEO 2023 Table 49'!$I$119</f>
        <v>1.1828500435408631</v>
      </c>
      <c r="J39" s="36">
        <f>'AEO 2026 Table 49'!H225/'AEO 2023 Table 49'!$I$119</f>
        <v>1.2090502168890109</v>
      </c>
      <c r="K39" s="36">
        <f>'AEO 2026 Table 49'!I225/'AEO 2023 Table 49'!$I$119</f>
        <v>1.2422593721363175</v>
      </c>
      <c r="L39" s="36">
        <f>'AEO 2026 Table 49'!J225/'AEO 2023 Table 49'!$I$119</f>
        <v>1.2658390605484768</v>
      </c>
      <c r="M39" s="36">
        <f>'AEO 2026 Table 49'!K225/'AEO 2023 Table 49'!$I$119</f>
        <v>1.2857547940210836</v>
      </c>
      <c r="N39" s="36">
        <f>'AEO 2026 Table 49'!L225/'AEO 2023 Table 49'!$I$119</f>
        <v>1.3011230461314935</v>
      </c>
      <c r="O39" s="36">
        <f>'AEO 2026 Table 49'!M225/'AEO 2023 Table 49'!$I$119</f>
        <v>1.3115957537497118</v>
      </c>
      <c r="P39" s="36">
        <f>'AEO 2026 Table 49'!N225/'AEO 2023 Table 49'!$I$119</f>
        <v>1.3183760906647501</v>
      </c>
      <c r="Q39" s="36">
        <f>'AEO 2026 Table 49'!O225/'AEO 2023 Table 49'!$I$119</f>
        <v>1.3210303867625226</v>
      </c>
      <c r="R39" s="36">
        <f>'AEO 2026 Table 49'!P225/'AEO 2023 Table 49'!$I$119</f>
        <v>1.3160927581647062</v>
      </c>
      <c r="S39" s="36">
        <f>'AEO 2026 Table 49'!Q225/'AEO 2023 Table 49'!$I$119</f>
        <v>1.3113057211243386</v>
      </c>
      <c r="T39" s="36">
        <f>'AEO 2026 Table 49'!R225/'AEO 2023 Table 49'!$I$119</f>
        <v>1.3072052185250156</v>
      </c>
      <c r="U39" s="36">
        <f>'AEO 2026 Table 49'!S225/'AEO 2023 Table 49'!$I$119</f>
        <v>1.3032621416541403</v>
      </c>
      <c r="V39" s="36">
        <f>'AEO 2026 Table 49'!T225/'AEO 2023 Table 49'!$I$119</f>
        <v>1.3012538545623666</v>
      </c>
      <c r="W39" s="36">
        <f>'AEO 2026 Table 49'!U225/'AEO 2023 Table 49'!$I$119</f>
        <v>1.2998484132913357</v>
      </c>
      <c r="X39" s="36">
        <f>'AEO 2026 Table 49'!V225/'AEO 2023 Table 49'!$I$119</f>
        <v>1.2981378322800916</v>
      </c>
      <c r="Y39" s="36">
        <f>'AEO 2026 Table 49'!W225/'AEO 2023 Table 49'!$I$119</f>
        <v>1.2976498484912249</v>
      </c>
      <c r="Z39" s="36">
        <f>'AEO 2026 Table 49'!X225/'AEO 2023 Table 49'!$I$119</f>
        <v>1.2973184511466478</v>
      </c>
      <c r="AA39" s="36">
        <f>'AEO 2026 Table 49'!Y225/'AEO 2023 Table 49'!$I$119</f>
        <v>1.2970302169873271</v>
      </c>
      <c r="AB39" s="36">
        <f>'AEO 2026 Table 49'!Z225/'AEO 2023 Table 49'!$I$119</f>
        <v>1.296653018707284</v>
      </c>
      <c r="AC39" s="36">
        <f>'AEO 2026 Table 49'!AA225/'AEO 2023 Table 49'!$I$119</f>
        <v>1.2963831289016972</v>
      </c>
      <c r="AD39" s="36">
        <f>'AEO 2026 Table 49'!AB225/'AEO 2023 Table 49'!$I$119</f>
        <v>1.2962102363651993</v>
      </c>
      <c r="AE39" s="36">
        <f>'AEO 2026 Table 49'!AC225/'AEO 2023 Table 49'!$I$119</f>
        <v>1.2961402160868951</v>
      </c>
      <c r="AF39" s="36">
        <f>'AEO 2026 Table 49'!AD225/'AEO 2023 Table 49'!$I$119</f>
        <v>1.2962005246485166</v>
      </c>
    </row>
    <row r="41" spans="1:32">
      <c r="A41" t="s">
        <v>8533</v>
      </c>
      <c r="B41" s="134">
        <f>INDEX('AEO 2021 Table 44'!63:63,MATCH('Calculations Etc'!B36,'AEO 2021 Table 44'!5:5,0))*1000</f>
        <v>728740.60100000002</v>
      </c>
      <c r="C41" s="134">
        <f>INDEX('AEO 2022 Table 44'!63:63,MATCH('Calculations Etc'!C36,'AEO 2022 Table 44'!5:5,0))*1000</f>
        <v>958632.69000000006</v>
      </c>
      <c r="D41" s="134">
        <f>INDEX('AEO 2023 Table 44'!63:63,MATCH('Calculations Etc'!D36,'AEO 2023 Table 44'!5:5,0))*1000</f>
        <v>642293.94500000007</v>
      </c>
      <c r="E41" s="134">
        <f>INDEX('AEO 2023 Table 44'!63:63,MATCH('Calculations Etc'!E36,'AEO 2023 Table 44'!5:5,0))*1000</f>
        <v>652158.81299999997</v>
      </c>
      <c r="F41" s="157">
        <f>'AEO 2025 Table 44'!F66*1000</f>
        <v>472289.185</v>
      </c>
      <c r="G41" s="157">
        <f>'AEO 2026 Table 44'!E62*1000</f>
        <v>493783.44700000004</v>
      </c>
      <c r="H41" s="157">
        <f>'AEO 2026 Table 44'!F62*1000</f>
        <v>493123.99299999996</v>
      </c>
      <c r="I41" s="157">
        <f>'AEO 2026 Table 44'!G62*1000</f>
        <v>518817.32199999999</v>
      </c>
      <c r="J41" s="157">
        <f>'AEO 2026 Table 44'!H62*1000</f>
        <v>535295.77600000007</v>
      </c>
      <c r="K41" s="157">
        <f>'AEO 2026 Table 44'!I62*1000</f>
        <v>556920.40999999992</v>
      </c>
      <c r="L41" s="157">
        <f>'AEO 2026 Table 44'!J62*1000</f>
        <v>583183.89899999998</v>
      </c>
      <c r="M41" s="157">
        <f>'AEO 2026 Table 44'!K62*1000</f>
        <v>602573.60800000001</v>
      </c>
      <c r="N41" s="157">
        <f>'AEO 2026 Table 44'!L62*1000</f>
        <v>618862.36599999992</v>
      </c>
      <c r="O41" s="157">
        <f>'AEO 2026 Table 44'!M62*1000</f>
        <v>625640.68599999999</v>
      </c>
      <c r="P41" s="157">
        <f>'AEO 2026 Table 44'!N62*1000</f>
        <v>627945.92299999995</v>
      </c>
      <c r="Q41" s="157">
        <f>'AEO 2026 Table 44'!O62*1000</f>
        <v>629381.77499999991</v>
      </c>
      <c r="R41" s="157">
        <f>'AEO 2026 Table 44'!P62*1000</f>
        <v>620038.32999999996</v>
      </c>
      <c r="S41" s="157">
        <f>'AEO 2026 Table 44'!Q62*1000</f>
        <v>620377.07499999995</v>
      </c>
      <c r="T41" s="157">
        <f>'AEO 2026 Table 44'!R62*1000</f>
        <v>620005.85899999994</v>
      </c>
      <c r="U41" s="157">
        <f>'AEO 2026 Table 44'!S62*1000</f>
        <v>618316.58900000004</v>
      </c>
      <c r="V41" s="157">
        <f>'AEO 2026 Table 44'!T62*1000</f>
        <v>616658.81299999997</v>
      </c>
      <c r="W41" s="157">
        <f>'AEO 2026 Table 44'!U62*1000</f>
        <v>612083.25199999998</v>
      </c>
      <c r="X41" s="157">
        <f>'AEO 2026 Table 44'!V62*1000</f>
        <v>607433.777</v>
      </c>
      <c r="Y41" s="157">
        <f>'AEO 2026 Table 44'!W62*1000</f>
        <v>603528.32000000007</v>
      </c>
      <c r="Z41" s="157">
        <f>'AEO 2026 Table 44'!X62*1000</f>
        <v>600100.52499999991</v>
      </c>
      <c r="AA41" s="157">
        <f>'AEO 2026 Table 44'!Y62*1000</f>
        <v>598050.72</v>
      </c>
      <c r="AB41" s="157">
        <f>'AEO 2026 Table 44'!Z62*1000</f>
        <v>594118.652</v>
      </c>
      <c r="AC41" s="157">
        <f>'AEO 2026 Table 44'!AA62*1000</f>
        <v>591487.36599999992</v>
      </c>
      <c r="AD41" s="157">
        <f>'AEO 2026 Table 44'!AB62*1000</f>
        <v>586556.76300000004</v>
      </c>
      <c r="AE41" s="157">
        <f>'AEO 2026 Table 44'!AC62*1000</f>
        <v>581137.69500000007</v>
      </c>
      <c r="AF41" s="157">
        <f>'AEO 2026 Table 44'!AD62*1000</f>
        <v>572231.01799999992</v>
      </c>
    </row>
    <row r="42" spans="1:32">
      <c r="A42" t="s">
        <v>8534</v>
      </c>
      <c r="B42" s="134">
        <f>'AEO 2021 Table 49'!G214*1000</f>
        <v>207952.133</v>
      </c>
      <c r="C42" s="134">
        <f>'AEO 2022 Table 49'!H214*1000</f>
        <v>273346.58799999999</v>
      </c>
      <c r="D42" s="134">
        <f>'AEO 2023 Table 49'!H214*1000</f>
        <v>252122.97100000002</v>
      </c>
      <c r="E42" s="134">
        <f>'AEO 2023 Table 49'!I214*1000</f>
        <v>262199.43200000003</v>
      </c>
      <c r="F42" s="157">
        <f>'AEO 2025 Table 49'!F255*1000</f>
        <v>218362.99099999998</v>
      </c>
      <c r="G42" s="157">
        <f>'AEO 2026 Table 49'!E255*1000</f>
        <v>312050.38500000001</v>
      </c>
      <c r="H42" s="157">
        <f>'AEO 2026 Table 49'!F255*1000</f>
        <v>306403.90000000002</v>
      </c>
      <c r="I42" s="157">
        <f>'AEO 2026 Table 49'!G255*1000</f>
        <v>320476.837</v>
      </c>
      <c r="J42" s="157">
        <f>'AEO 2026 Table 49'!H255*1000</f>
        <v>328085.35800000001</v>
      </c>
      <c r="K42" s="157">
        <f>'AEO 2026 Table 49'!I255*1000</f>
        <v>338568.97</v>
      </c>
      <c r="L42" s="157">
        <f>'AEO 2026 Table 49'!J255*1000</f>
        <v>351839.32499999995</v>
      </c>
      <c r="M42" s="157">
        <f>'AEO 2026 Table 49'!K255*1000</f>
        <v>361365.723</v>
      </c>
      <c r="N42" s="157">
        <f>'AEO 2026 Table 49'!L255*1000</f>
        <v>368813.446</v>
      </c>
      <c r="O42" s="157">
        <f>'AEO 2026 Table 49'!M255*1000</f>
        <v>377510.62</v>
      </c>
      <c r="P42" s="157">
        <f>'AEO 2026 Table 49'!N255*1000</f>
        <v>383870.728</v>
      </c>
      <c r="Q42" s="157">
        <f>'AEO 2026 Table 49'!O255*1000</f>
        <v>389673.55300000001</v>
      </c>
      <c r="R42" s="157">
        <f>'AEO 2026 Table 49'!P255*1000</f>
        <v>389136.81</v>
      </c>
      <c r="S42" s="157">
        <f>'AEO 2026 Table 49'!Q255*1000</f>
        <v>393802.734</v>
      </c>
      <c r="T42" s="157">
        <f>'AEO 2026 Table 49'!R255*1000</f>
        <v>398507.32399999996</v>
      </c>
      <c r="U42" s="157">
        <f>'AEO 2026 Table 49'!S255*1000</f>
        <v>402226.04399999999</v>
      </c>
      <c r="V42" s="157">
        <f>'AEO 2026 Table 49'!T255*1000</f>
        <v>405974.12100000004</v>
      </c>
      <c r="W42" s="157">
        <f>'AEO 2026 Table 49'!U255*1000</f>
        <v>407935.76</v>
      </c>
      <c r="X42" s="157">
        <f>'AEO 2026 Table 49'!V255*1000</f>
        <v>409608.49</v>
      </c>
      <c r="Y42" s="157">
        <f>'AEO 2026 Table 49'!W255*1000</f>
        <v>411735.07699999999</v>
      </c>
      <c r="Z42" s="157">
        <f>'AEO 2026 Table 49'!X255*1000</f>
        <v>414104.00399999996</v>
      </c>
      <c r="AA42" s="157">
        <f>'AEO 2026 Table 49'!Y255*1000</f>
        <v>417378.54</v>
      </c>
      <c r="AB42" s="157">
        <f>'AEO 2026 Table 49'!Z255*1000</f>
        <v>419377.56300000002</v>
      </c>
      <c r="AC42" s="157">
        <f>'AEO 2026 Table 49'!AA255*1000</f>
        <v>422123.19900000002</v>
      </c>
      <c r="AD42" s="157">
        <f>'AEO 2026 Table 49'!AB255*1000</f>
        <v>423376.92299999995</v>
      </c>
      <c r="AE42" s="157">
        <f>'AEO 2026 Table 49'!AC255*1000</f>
        <v>424120.636</v>
      </c>
      <c r="AF42" s="157">
        <f>'AEO 2026 Table 49'!AD255*1000</f>
        <v>422369.87299999996</v>
      </c>
    </row>
    <row r="43" spans="1:32">
      <c r="A43" t="s">
        <v>8535</v>
      </c>
      <c r="B43" s="134">
        <f>'AEO 2021 Table 49'!G225*1000</f>
        <v>143058.48700000002</v>
      </c>
      <c r="C43" s="134">
        <f>'AEO 2022 Table 49'!H225*1000</f>
        <v>196087.09700000001</v>
      </c>
      <c r="D43" s="134">
        <f>'AEO 2023 Table 49'!H225*1000</f>
        <v>180619.82699999999</v>
      </c>
      <c r="E43" s="134">
        <f>'AEO 2023 Table 49'!I225*1000</f>
        <v>186493.5</v>
      </c>
      <c r="F43" s="157">
        <f>'AEO 2025 Table 49'!F269*1000</f>
        <v>177219.742</v>
      </c>
      <c r="G43" s="157">
        <f>'AEO 2026 Table 49'!E269*1000</f>
        <v>156405.94500000001</v>
      </c>
      <c r="H43" s="157">
        <f>'AEO 2026 Table 49'!F269*1000</f>
        <v>164229.43100000001</v>
      </c>
      <c r="I43" s="157">
        <f>'AEO 2026 Table 49'!G269*1000</f>
        <v>178638.367</v>
      </c>
      <c r="J43" s="157">
        <f>'AEO 2026 Table 49'!H269*1000</f>
        <v>179715.378</v>
      </c>
      <c r="K43" s="157">
        <f>'AEO 2026 Table 49'!I269*1000</f>
        <v>178580.71899999998</v>
      </c>
      <c r="L43" s="157">
        <f>'AEO 2026 Table 49'!J269*1000</f>
        <v>179681.09100000001</v>
      </c>
      <c r="M43" s="157">
        <f>'AEO 2026 Table 49'!K269*1000</f>
        <v>181161.54499999998</v>
      </c>
      <c r="N43" s="157">
        <f>'AEO 2026 Table 49'!L269*1000</f>
        <v>183476.12</v>
      </c>
      <c r="O43" s="157">
        <f>'AEO 2026 Table 49'!M269*1000</f>
        <v>185848.17499999999</v>
      </c>
      <c r="P43" s="157">
        <f>'AEO 2026 Table 49'!N269*1000</f>
        <v>186167.511</v>
      </c>
      <c r="Q43" s="157">
        <f>'AEO 2026 Table 49'!O269*1000</f>
        <v>186667.16</v>
      </c>
      <c r="R43" s="157">
        <f>'AEO 2026 Table 49'!P269*1000</f>
        <v>184377.91399999999</v>
      </c>
      <c r="S43" s="157">
        <f>'AEO 2026 Table 49'!Q269*1000</f>
        <v>181587.158</v>
      </c>
      <c r="T43" s="157">
        <f>'AEO 2026 Table 49'!R269*1000</f>
        <v>178869.75100000002</v>
      </c>
      <c r="U43" s="157">
        <f>'AEO 2026 Table 49'!S269*1000</f>
        <v>177039.23</v>
      </c>
      <c r="V43" s="157">
        <f>'AEO 2026 Table 49'!T269*1000</f>
        <v>176846.78600000002</v>
      </c>
      <c r="W43" s="157">
        <f>'AEO 2026 Table 49'!U269*1000</f>
        <v>177093.90300000002</v>
      </c>
      <c r="X43" s="157">
        <f>'AEO 2026 Table 49'!V269*1000</f>
        <v>176942.429</v>
      </c>
      <c r="Y43" s="157">
        <f>'AEO 2026 Table 49'!W269*1000</f>
        <v>177721.43600000002</v>
      </c>
      <c r="Z43" s="157">
        <f>'AEO 2026 Table 49'!X269*1000</f>
        <v>177980.66700000002</v>
      </c>
      <c r="AA43" s="157">
        <f>'AEO 2026 Table 49'!Y269*1000</f>
        <v>177507.94999999998</v>
      </c>
      <c r="AB43" s="157">
        <f>'AEO 2026 Table 49'!Z269*1000</f>
        <v>175603.897</v>
      </c>
      <c r="AC43" s="157">
        <f>'AEO 2026 Table 49'!AA269*1000</f>
        <v>172634.003</v>
      </c>
      <c r="AD43" s="157">
        <f>'AEO 2026 Table 49'!AB269*1000</f>
        <v>169477.386</v>
      </c>
      <c r="AE43" s="157">
        <f>'AEO 2026 Table 49'!AC269*1000</f>
        <v>166871.628</v>
      </c>
      <c r="AF43" s="157">
        <f>'AEO 2026 Table 49'!AD269*1000</f>
        <v>165800.62899999999</v>
      </c>
    </row>
    <row r="45" spans="1:32">
      <c r="A45" t="s">
        <v>8536</v>
      </c>
      <c r="B45">
        <f t="shared" ref="B45:AE45" si="0">SUMPRODUCT(B37:B39,B41:B43)/SUM(B41:B43)</f>
        <v>1.0997255243771693</v>
      </c>
      <c r="C45">
        <f t="shared" si="0"/>
        <v>1.117372780561579</v>
      </c>
      <c r="D45">
        <f t="shared" si="0"/>
        <v>1.1479090540323307</v>
      </c>
      <c r="E45">
        <f t="shared" si="0"/>
        <v>1.18117416807819</v>
      </c>
      <c r="F45">
        <f t="shared" si="0"/>
        <v>1.010100517103746</v>
      </c>
      <c r="G45">
        <f t="shared" si="0"/>
        <v>1.0453245778254612</v>
      </c>
      <c r="H45">
        <f t="shared" si="0"/>
        <v>1.0555400253234128</v>
      </c>
      <c r="I45">
        <f t="shared" si="0"/>
        <v>1.0653753994342321</v>
      </c>
      <c r="J45">
        <f t="shared" si="0"/>
        <v>1.074118557059591</v>
      </c>
      <c r="K45">
        <f t="shared" si="0"/>
        <v>1.082831819689674</v>
      </c>
      <c r="L45">
        <f t="shared" si="0"/>
        <v>1.0889858890094031</v>
      </c>
      <c r="M45">
        <f t="shared" si="0"/>
        <v>1.0940380155524974</v>
      </c>
      <c r="N45">
        <f t="shared" si="0"/>
        <v>1.0985126950677033</v>
      </c>
      <c r="O45">
        <f t="shared" si="0"/>
        <v>1.102630813232546</v>
      </c>
      <c r="P45">
        <f t="shared" si="0"/>
        <v>1.1058835168305441</v>
      </c>
      <c r="Q45">
        <f t="shared" si="0"/>
        <v>1.1105058422619352</v>
      </c>
      <c r="R45">
        <f t="shared" si="0"/>
        <v>1.1144460231445739</v>
      </c>
      <c r="S45">
        <f t="shared" si="0"/>
        <v>1.1177654338527447</v>
      </c>
      <c r="T45">
        <f t="shared" si="0"/>
        <v>1.1200183152478342</v>
      </c>
      <c r="U45">
        <f t="shared" si="0"/>
        <v>1.1225960408416475</v>
      </c>
      <c r="V45">
        <f t="shared" si="0"/>
        <v>1.1296893570306079</v>
      </c>
      <c r="W45">
        <f t="shared" si="0"/>
        <v>1.1397717832869907</v>
      </c>
      <c r="X45">
        <f t="shared" si="0"/>
        <v>1.1502871649425803</v>
      </c>
      <c r="Y45">
        <f t="shared" si="0"/>
        <v>1.1631511909568004</v>
      </c>
      <c r="Z45">
        <f t="shared" si="0"/>
        <v>1.180570835586124</v>
      </c>
      <c r="AA45">
        <f t="shared" si="0"/>
        <v>1.1980418085455642</v>
      </c>
      <c r="AB45">
        <f t="shared" si="0"/>
        <v>1.2096001813517214</v>
      </c>
      <c r="AC45">
        <f t="shared" si="0"/>
        <v>1.2206006284505895</v>
      </c>
      <c r="AD45">
        <f t="shared" si="0"/>
        <v>1.2335481612612578</v>
      </c>
      <c r="AE45">
        <f t="shared" si="0"/>
        <v>1.2448983848949653</v>
      </c>
      <c r="AF45">
        <f>SUMPRODUCT(AF37:AF39,AF41:AF43)/SUM(AF41:AF43)</f>
        <v>1.2558752750406226</v>
      </c>
    </row>
    <row r="46" spans="1:32">
      <c r="F46">
        <f>F45/$E$45</f>
        <v>0.85516644742342574</v>
      </c>
      <c r="G46">
        <f>G45/$E$45</f>
        <v>0.88498767250069421</v>
      </c>
      <c r="H46">
        <f>H45/$E$45</f>
        <v>0.8936362255879774</v>
      </c>
    </row>
    <row r="47" spans="1:32">
      <c r="B47">
        <v>2020</v>
      </c>
      <c r="C47">
        <v>2021</v>
      </c>
      <c r="D47" t="s">
        <v>8537</v>
      </c>
    </row>
    <row r="48" spans="1:32">
      <c r="A48" t="s">
        <v>8538</v>
      </c>
      <c r="B48" s="133">
        <f>'AEO 2021 Table 7'!C46</f>
        <v>14.042013000000001</v>
      </c>
      <c r="C48" s="133">
        <f>'AEO 2022 Table 7'!C46</f>
        <v>14.17841</v>
      </c>
      <c r="D48">
        <f>C48/B48</f>
        <v>1.0097134933573981</v>
      </c>
    </row>
    <row r="49" spans="1:32">
      <c r="A49" t="s">
        <v>8539</v>
      </c>
      <c r="B49" s="133">
        <f>'AEO 2021 Table 49'!G108</f>
        <v>13.189800999999999</v>
      </c>
      <c r="C49" s="133">
        <f>'AEO 2022 Table 49'!H108</f>
        <v>13.494507</v>
      </c>
      <c r="D49">
        <f>C49/B49</f>
        <v>1.0231016373939228</v>
      </c>
    </row>
    <row r="50" spans="1:32">
      <c r="A50" t="s">
        <v>8540</v>
      </c>
      <c r="B50" s="133">
        <f>'AEO 2021 Table 49'!G119</f>
        <v>8.0269100000000009</v>
      </c>
      <c r="C50" s="133">
        <f>'AEO 2022 Table 49'!H119</f>
        <v>8.1503160000000001</v>
      </c>
      <c r="D50">
        <f>C50/B50</f>
        <v>1.0153740355877914</v>
      </c>
    </row>
    <row r="52" spans="1:32">
      <c r="A52" t="s">
        <v>8541</v>
      </c>
      <c r="B52">
        <f>SUMPRODUCT(D48:D50,B41:B43)/SUM(B41:B43)</f>
        <v>1.0130419283213872</v>
      </c>
    </row>
    <row r="54" spans="1:32">
      <c r="B54">
        <v>2023</v>
      </c>
      <c r="C54">
        <v>2024</v>
      </c>
      <c r="D54">
        <v>2025</v>
      </c>
      <c r="E54">
        <v>2026</v>
      </c>
      <c r="F54">
        <v>2027</v>
      </c>
      <c r="G54">
        <v>2028</v>
      </c>
      <c r="H54">
        <v>2029</v>
      </c>
      <c r="I54">
        <v>2030</v>
      </c>
      <c r="J54">
        <v>2031</v>
      </c>
      <c r="K54">
        <v>2032</v>
      </c>
      <c r="L54">
        <v>2033</v>
      </c>
      <c r="M54">
        <v>2034</v>
      </c>
      <c r="N54">
        <v>2035</v>
      </c>
      <c r="O54">
        <v>2036</v>
      </c>
      <c r="P54">
        <v>2037</v>
      </c>
      <c r="Q54">
        <v>2038</v>
      </c>
      <c r="R54">
        <v>2039</v>
      </c>
      <c r="S54">
        <v>2040</v>
      </c>
      <c r="T54">
        <v>2041</v>
      </c>
      <c r="U54">
        <v>2042</v>
      </c>
      <c r="V54">
        <v>2043</v>
      </c>
      <c r="W54">
        <v>2044</v>
      </c>
      <c r="X54">
        <v>2045</v>
      </c>
      <c r="Y54">
        <v>2046</v>
      </c>
      <c r="Z54">
        <v>2047</v>
      </c>
      <c r="AA54">
        <v>2048</v>
      </c>
      <c r="AB54">
        <v>2049</v>
      </c>
      <c r="AC54">
        <v>2050</v>
      </c>
    </row>
    <row r="55" spans="1:32" s="181" customFormat="1">
      <c r="A55" s="181" t="s">
        <v>8542</v>
      </c>
    </row>
    <row r="56" spans="1:32">
      <c r="A56" t="s">
        <v>8543</v>
      </c>
      <c r="B56" s="179">
        <f>'AEO 2023 Table 7'!D19</f>
        <v>103.34345999999999</v>
      </c>
      <c r="C56" s="179">
        <f>'AEO 2025 Table 7'!F10</f>
        <v>90.234665000000007</v>
      </c>
      <c r="D56" s="179">
        <f>'AEO 2026 Table 7'!E10</f>
        <v>91.398139999999998</v>
      </c>
      <c r="E56" s="179">
        <f>'AEO 2026 Table 7'!F10</f>
        <v>91.778992000000002</v>
      </c>
      <c r="F56" s="179">
        <f>'AEO 2026 Table 7'!G10</f>
        <v>93.221344000000002</v>
      </c>
      <c r="G56" s="179">
        <f>'AEO 2026 Table 7'!H10</f>
        <v>94.140220999999997</v>
      </c>
      <c r="H56" s="179">
        <f>'AEO 2026 Table 7'!I10</f>
        <v>95.009810999999999</v>
      </c>
      <c r="I56" s="179">
        <f>'AEO 2026 Table 7'!J10</f>
        <v>96.166199000000006</v>
      </c>
      <c r="J56" s="179">
        <f>'AEO 2026 Table 7'!K10</f>
        <v>97.196952999999993</v>
      </c>
      <c r="K56" s="179">
        <f>'AEO 2026 Table 7'!L10</f>
        <v>98.315582000000006</v>
      </c>
      <c r="L56" s="179">
        <f>'AEO 2026 Table 7'!M10</f>
        <v>99.238602</v>
      </c>
      <c r="M56" s="179">
        <f>'AEO 2026 Table 7'!N10</f>
        <v>100.24353000000001</v>
      </c>
      <c r="N56" s="179">
        <f>'AEO 2026 Table 7'!O10</f>
        <v>101.30188800000001</v>
      </c>
      <c r="O56" s="179">
        <f>'AEO 2026 Table 7'!P10</f>
        <v>102.37855500000001</v>
      </c>
      <c r="P56" s="179">
        <f>'AEO 2026 Table 7'!Q10</f>
        <v>103.553574</v>
      </c>
      <c r="Q56" s="179">
        <f>'AEO 2026 Table 7'!R10</f>
        <v>104.841095</v>
      </c>
      <c r="R56" s="179">
        <f>'AEO 2026 Table 7'!S10</f>
        <v>106.097359</v>
      </c>
      <c r="S56" s="179">
        <f>'AEO 2026 Table 7'!T10</f>
        <v>107.28613300000001</v>
      </c>
      <c r="T56" s="179">
        <f>'AEO 2026 Table 7'!U10</f>
        <v>108.359756</v>
      </c>
      <c r="U56" s="179">
        <f>'AEO 2026 Table 7'!V10</f>
        <v>109.372353</v>
      </c>
      <c r="V56" s="179">
        <f>'AEO 2026 Table 7'!W10</f>
        <v>110.00733200000001</v>
      </c>
      <c r="W56" s="179">
        <f>'AEO 2026 Table 7'!X10</f>
        <v>110.59620700000001</v>
      </c>
      <c r="X56" s="179">
        <f>'AEO 2026 Table 7'!Y10</f>
        <v>111.266228</v>
      </c>
      <c r="Y56" s="179">
        <f>'AEO 2026 Table 7'!Z10</f>
        <v>111.90553300000001</v>
      </c>
      <c r="Z56" s="179">
        <f>'AEO 2026 Table 7'!AA10</f>
        <v>112.50387600000001</v>
      </c>
      <c r="AA56" s="179">
        <f>'AEO 2026 Table 7'!AB10</f>
        <v>112.94838</v>
      </c>
      <c r="AB56" s="179">
        <f>'AEO 2026 Table 7'!AC10</f>
        <v>113.493134</v>
      </c>
      <c r="AC56" s="179">
        <f>'AEO 2026 Table 7'!AD10</f>
        <v>114.03658299999999</v>
      </c>
      <c r="AD56" s="179"/>
      <c r="AE56" s="179"/>
      <c r="AF56" s="179"/>
    </row>
    <row r="57" spans="1:32">
      <c r="A57" t="s">
        <v>8544</v>
      </c>
      <c r="B57" s="179">
        <f>'AEO 2023 Table 49'!I28</f>
        <v>74.717513999999994</v>
      </c>
      <c r="C57" s="179">
        <f>'AEO 2025 Table 49'!F21</f>
        <v>81.913414000000003</v>
      </c>
      <c r="D57" s="179">
        <f>'AEO 2026 Table 49'!E21</f>
        <v>88.877380000000002</v>
      </c>
      <c r="E57" s="179">
        <f>'AEO 2026 Table 49'!F21</f>
        <v>88.812179999999998</v>
      </c>
      <c r="F57" s="179">
        <f>'AEO 2026 Table 49'!G21</f>
        <v>88.695930000000004</v>
      </c>
      <c r="G57" s="179">
        <f>'AEO 2026 Table 49'!H21</f>
        <v>88.855186000000003</v>
      </c>
      <c r="H57" s="179">
        <f>'AEO 2026 Table 49'!I21</f>
        <v>89.315735000000004</v>
      </c>
      <c r="I57" s="179">
        <f>'AEO 2026 Table 49'!J21</f>
        <v>90.392150999999998</v>
      </c>
      <c r="J57" s="179">
        <f>'AEO 2026 Table 49'!K21</f>
        <v>91.377357000000003</v>
      </c>
      <c r="K57" s="179">
        <f>'AEO 2026 Table 49'!L21</f>
        <v>92.553032000000002</v>
      </c>
      <c r="L57" s="179">
        <f>'AEO 2026 Table 49'!M21</f>
        <v>93.673728999999994</v>
      </c>
      <c r="M57" s="179">
        <f>'AEO 2026 Table 49'!N21</f>
        <v>95.042548999999994</v>
      </c>
      <c r="N57" s="179">
        <f>'AEO 2026 Table 49'!O21</f>
        <v>96.472305000000006</v>
      </c>
      <c r="O57" s="179">
        <f>'AEO 2026 Table 49'!P21</f>
        <v>97.930556999999993</v>
      </c>
      <c r="P57" s="179">
        <f>'AEO 2026 Table 49'!Q21</f>
        <v>99.550017999999994</v>
      </c>
      <c r="Q57" s="179">
        <f>'AEO 2026 Table 49'!R21</f>
        <v>101.352165</v>
      </c>
      <c r="R57" s="179">
        <f>'AEO 2026 Table 49'!S21</f>
        <v>103.24904600000001</v>
      </c>
      <c r="S57" s="179">
        <f>'AEO 2026 Table 49'!T21</f>
        <v>105.302139</v>
      </c>
      <c r="T57" s="179">
        <f>'AEO 2026 Table 49'!U21</f>
        <v>107.247711</v>
      </c>
      <c r="U57" s="179">
        <f>'AEO 2026 Table 49'!V21</f>
        <v>109.10485799999999</v>
      </c>
      <c r="V57" s="179">
        <f>'AEO 2026 Table 49'!W21</f>
        <v>110.73187299999999</v>
      </c>
      <c r="W57" s="179">
        <f>'AEO 2026 Table 49'!X21</f>
        <v>112.311317</v>
      </c>
      <c r="X57" s="179">
        <f>'AEO 2026 Table 49'!Y21</f>
        <v>114.064941</v>
      </c>
      <c r="Y57" s="179">
        <f>'AEO 2026 Table 49'!Z21</f>
        <v>115.957893</v>
      </c>
      <c r="Z57" s="179">
        <f>'AEO 2026 Table 49'!AA21</f>
        <v>118.05729700000001</v>
      </c>
      <c r="AA57" s="179">
        <f>'AEO 2026 Table 49'!AB21</f>
        <v>120.082573</v>
      </c>
      <c r="AB57" s="179">
        <f>'AEO 2026 Table 49'!AC21</f>
        <v>122.204697</v>
      </c>
      <c r="AC57" s="179">
        <f>'AEO 2026 Table 49'!AD21</f>
        <v>124.19182600000001</v>
      </c>
      <c r="AD57" s="179"/>
      <c r="AE57" s="179"/>
      <c r="AF57" s="179"/>
    </row>
    <row r="58" spans="1:32">
      <c r="A58" t="s">
        <v>8545</v>
      </c>
      <c r="B58" s="179">
        <f>'AEO 2023 Table 49'!I39</f>
        <v>59.232098000000001</v>
      </c>
      <c r="C58" s="179">
        <f>'AEO 2025 Table 49'!F35</f>
        <v>62.669761999999999</v>
      </c>
      <c r="D58" s="179">
        <f>'AEO 2026 Table 49'!E35</f>
        <v>58.723937999999997</v>
      </c>
      <c r="E58" s="179">
        <f>'AEO 2026 Table 49'!F35</f>
        <v>57.732970999999999</v>
      </c>
      <c r="F58" s="179">
        <f>'AEO 2026 Table 49'!G35</f>
        <v>57.036320000000003</v>
      </c>
      <c r="G58" s="179">
        <f>'AEO 2026 Table 49'!H35</f>
        <v>56.498382999999997</v>
      </c>
      <c r="H58" s="179">
        <f>'AEO 2026 Table 49'!I35</f>
        <v>55.988700999999999</v>
      </c>
      <c r="I58" s="179">
        <f>'AEO 2026 Table 49'!J35</f>
        <v>55.72757</v>
      </c>
      <c r="J58" s="179">
        <f>'AEO 2026 Table 49'!K35</f>
        <v>55.361136999999999</v>
      </c>
      <c r="K58" s="179">
        <f>'AEO 2026 Table 49'!L35</f>
        <v>55.157550999999998</v>
      </c>
      <c r="L58" s="179">
        <f>'AEO 2026 Table 49'!M35</f>
        <v>54.898758000000001</v>
      </c>
      <c r="M58" s="179">
        <f>'AEO 2026 Table 49'!N35</f>
        <v>54.787543999999997</v>
      </c>
      <c r="N58" s="179">
        <f>'AEO 2026 Table 49'!O35</f>
        <v>54.744613999999999</v>
      </c>
      <c r="O58" s="179">
        <f>'AEO 2026 Table 49'!P35</f>
        <v>54.748992999999999</v>
      </c>
      <c r="P58" s="179">
        <f>'AEO 2026 Table 49'!Q35</f>
        <v>54.815586000000003</v>
      </c>
      <c r="Q58" s="179">
        <f>'AEO 2026 Table 49'!R35</f>
        <v>54.903838999999998</v>
      </c>
      <c r="R58" s="179">
        <f>'AEO 2026 Table 49'!S35</f>
        <v>55.034004000000003</v>
      </c>
      <c r="S58" s="179">
        <f>'AEO 2026 Table 49'!T35</f>
        <v>55.218201000000001</v>
      </c>
      <c r="T58" s="179">
        <f>'AEO 2026 Table 49'!U35</f>
        <v>55.398125</v>
      </c>
      <c r="U58" s="179">
        <f>'AEO 2026 Table 49'!V35</f>
        <v>55.589947000000002</v>
      </c>
      <c r="V58" s="179">
        <f>'AEO 2026 Table 49'!W35</f>
        <v>55.763373999999999</v>
      </c>
      <c r="W58" s="179">
        <f>'AEO 2026 Table 49'!X35</f>
        <v>55.974079000000003</v>
      </c>
      <c r="X58" s="179">
        <f>'AEO 2026 Table 49'!Y35</f>
        <v>56.281857000000002</v>
      </c>
      <c r="Y58" s="179">
        <f>'AEO 2026 Table 49'!Z35</f>
        <v>56.611491999999998</v>
      </c>
      <c r="Z58" s="179">
        <f>'AEO 2026 Table 49'!AA35</f>
        <v>56.961727000000003</v>
      </c>
      <c r="AA58" s="179">
        <f>'AEO 2026 Table 49'!AB35</f>
        <v>57.231262000000001</v>
      </c>
      <c r="AB58" s="179">
        <f>'AEO 2026 Table 49'!AC35</f>
        <v>57.514015000000001</v>
      </c>
      <c r="AC58" s="179">
        <f>'AEO 2026 Table 49'!AD35</f>
        <v>57.753993999999999</v>
      </c>
      <c r="AD58" s="179"/>
      <c r="AE58" s="179"/>
      <c r="AF58" s="179"/>
    </row>
    <row r="59" spans="1:32" s="181" customFormat="1">
      <c r="A59" s="181" t="s">
        <v>8546</v>
      </c>
    </row>
    <row r="60" spans="1:32">
      <c r="A60" t="s">
        <v>8543</v>
      </c>
      <c r="B60">
        <f>'AEO 2023 Table 7'!C46</f>
        <v>13.428094</v>
      </c>
      <c r="C60">
        <f>'AEO 2025 Table 7'!F36</f>
        <v>13.296923</v>
      </c>
      <c r="D60">
        <f>'AEO 2026 Table 7'!E36</f>
        <v>12.877438</v>
      </c>
      <c r="E60">
        <f>'AEO 2026 Table 7'!F36</f>
        <v>12.975591</v>
      </c>
      <c r="F60">
        <f>'AEO 2026 Table 7'!G36</f>
        <v>13.075932999999999</v>
      </c>
      <c r="G60">
        <f>'AEO 2026 Table 7'!H36</f>
        <v>13.177327</v>
      </c>
      <c r="H60">
        <f>'AEO 2026 Table 7'!I36</f>
        <v>13.282181</v>
      </c>
      <c r="I60">
        <f>'AEO 2026 Table 7'!J36</f>
        <v>13.388146000000001</v>
      </c>
      <c r="J60">
        <f>'AEO 2026 Table 7'!K36</f>
        <v>13.495779000000001</v>
      </c>
      <c r="K60">
        <f>'AEO 2026 Table 7'!L36</f>
        <v>13.602880000000001</v>
      </c>
      <c r="L60">
        <f>'AEO 2026 Table 7'!M36</f>
        <v>13.713634000000001</v>
      </c>
      <c r="M60">
        <f>'AEO 2026 Table 7'!N36</f>
        <v>13.821151</v>
      </c>
      <c r="N60">
        <f>'AEO 2026 Table 7'!O36</f>
        <v>13.934297000000001</v>
      </c>
      <c r="O60">
        <f>'AEO 2026 Table 7'!P36</f>
        <v>14.044171</v>
      </c>
      <c r="P60">
        <f>'AEO 2026 Table 7'!Q36</f>
        <v>14.161393</v>
      </c>
      <c r="Q60">
        <f>'AEO 2026 Table 7'!R36</f>
        <v>14.271020999999999</v>
      </c>
      <c r="R60">
        <f>'AEO 2026 Table 7'!S36</f>
        <v>14.378401999999999</v>
      </c>
      <c r="S60">
        <f>'AEO 2026 Table 7'!T36</f>
        <v>14.471235999999999</v>
      </c>
      <c r="T60">
        <f>'AEO 2026 Table 7'!U36</f>
        <v>14.584096000000001</v>
      </c>
      <c r="U60">
        <f>'AEO 2026 Table 7'!V36</f>
        <v>14.683685000000001</v>
      </c>
      <c r="V60">
        <f>'AEO 2026 Table 7'!W36</f>
        <v>14.786997</v>
      </c>
      <c r="W60">
        <f>'AEO 2026 Table 7'!X36</f>
        <v>14.891451999999999</v>
      </c>
      <c r="X60">
        <f>'AEO 2026 Table 7'!Y36</f>
        <v>14.987769999999999</v>
      </c>
      <c r="Y60">
        <f>'AEO 2026 Table 7'!Z36</f>
        <v>15.090014</v>
      </c>
      <c r="Z60">
        <f>'AEO 2026 Table 7'!AA36</f>
        <v>15.177515</v>
      </c>
      <c r="AA60">
        <f>'AEO 2026 Table 7'!AB36</f>
        <v>15.272380999999999</v>
      </c>
      <c r="AB60">
        <f>'AEO 2026 Table 7'!AC36</f>
        <v>15.369243000000001</v>
      </c>
      <c r="AC60">
        <f>'AEO 2026 Table 7'!AD36</f>
        <v>15.473653000000001</v>
      </c>
    </row>
    <row r="61" spans="1:32">
      <c r="A61" t="s">
        <v>8544</v>
      </c>
      <c r="B61">
        <f>'AEO 2023 Table 49'!I108</f>
        <v>13.894455000000001</v>
      </c>
      <c r="C61">
        <f>'AEO 2025 Table 49'!F122</f>
        <v>12.831079000000001</v>
      </c>
      <c r="D61">
        <f>'AEO 2026 Table 49'!E122</f>
        <v>13.253558</v>
      </c>
      <c r="E61">
        <f>'AEO 2026 Table 49'!F122</f>
        <v>13.277319</v>
      </c>
      <c r="F61">
        <f>'AEO 2026 Table 49'!G122</f>
        <v>13.307313000000001</v>
      </c>
      <c r="G61">
        <f>'AEO 2026 Table 49'!H122</f>
        <v>13.341537000000001</v>
      </c>
      <c r="H61">
        <f>'AEO 2026 Table 49'!I122</f>
        <v>13.378854</v>
      </c>
      <c r="I61">
        <f>'AEO 2026 Table 49'!J122</f>
        <v>13.417935</v>
      </c>
      <c r="J61">
        <f>'AEO 2026 Table 49'!K122</f>
        <v>13.455814</v>
      </c>
      <c r="K61">
        <f>'AEO 2026 Table 49'!L122</f>
        <v>13.492418000000001</v>
      </c>
      <c r="L61">
        <f>'AEO 2026 Table 49'!M122</f>
        <v>13.527015</v>
      </c>
      <c r="M61">
        <f>'AEO 2026 Table 49'!N122</f>
        <v>13.559723</v>
      </c>
      <c r="N61">
        <f>'AEO 2026 Table 49'!O122</f>
        <v>13.591429</v>
      </c>
      <c r="O61">
        <f>'AEO 2026 Table 49'!P122</f>
        <v>13.623523</v>
      </c>
      <c r="P61">
        <f>'AEO 2026 Table 49'!Q122</f>
        <v>13.655442000000001</v>
      </c>
      <c r="Q61">
        <f>'AEO 2026 Table 49'!R122</f>
        <v>13.686272000000001</v>
      </c>
      <c r="R61">
        <f>'AEO 2026 Table 49'!S122</f>
        <v>13.715280999999999</v>
      </c>
      <c r="S61">
        <f>'AEO 2026 Table 49'!T122</f>
        <v>13.747721</v>
      </c>
      <c r="T61">
        <f>'AEO 2026 Table 49'!U122</f>
        <v>13.797402999999999</v>
      </c>
      <c r="U61">
        <f>'AEO 2026 Table 49'!V122</f>
        <v>13.874019000000001</v>
      </c>
      <c r="V61">
        <f>'AEO 2026 Table 49'!W122</f>
        <v>13.976603000000001</v>
      </c>
      <c r="W61">
        <f>'AEO 2026 Table 49'!X122</f>
        <v>14.111129999999999</v>
      </c>
      <c r="X61">
        <f>'AEO 2026 Table 49'!Y122</f>
        <v>14.274321</v>
      </c>
      <c r="Y61">
        <f>'AEO 2026 Table 49'!Z122</f>
        <v>14.449669999999999</v>
      </c>
      <c r="Z61">
        <f>'AEO 2026 Table 49'!AA122</f>
        <v>14.636676</v>
      </c>
      <c r="AA61">
        <f>'AEO 2026 Table 49'!AB122</f>
        <v>14.836795</v>
      </c>
      <c r="AB61">
        <f>'AEO 2026 Table 49'!AC122</f>
        <v>15.040851</v>
      </c>
      <c r="AC61">
        <f>'AEO 2026 Table 49'!AD122</f>
        <v>15.243010999999999</v>
      </c>
    </row>
    <row r="62" spans="1:32">
      <c r="A62" t="s">
        <v>8545</v>
      </c>
      <c r="B62">
        <f>'AEO 2023 Table 49'!I119</f>
        <v>8.3404410000000002</v>
      </c>
      <c r="C62">
        <f>'AEO 2025 Table 49'!F136</f>
        <v>8.8135969999999997</v>
      </c>
      <c r="D62">
        <f>'AEO 2026 Table 49'!E136</f>
        <v>8.9226120000000009</v>
      </c>
      <c r="E62">
        <f>'AEO 2026 Table 49'!F136</f>
        <v>8.9852170000000005</v>
      </c>
      <c r="F62">
        <f>'AEO 2026 Table 49'!G136</f>
        <v>9.0637519999999991</v>
      </c>
      <c r="G62">
        <f>'AEO 2026 Table 49'!H136</f>
        <v>9.1527469999999997</v>
      </c>
      <c r="H62">
        <f>'AEO 2026 Table 49'!I136</f>
        <v>9.2549939999999999</v>
      </c>
      <c r="I62">
        <f>'AEO 2026 Table 49'!J136</f>
        <v>9.3649129999999996</v>
      </c>
      <c r="J62">
        <f>'AEO 2026 Table 49'!K136</f>
        <v>9.4800020000000007</v>
      </c>
      <c r="K62">
        <f>'AEO 2026 Table 49'!L136</f>
        <v>9.597213</v>
      </c>
      <c r="L62">
        <f>'AEO 2026 Table 49'!M136</f>
        <v>9.7141230000000007</v>
      </c>
      <c r="M62">
        <f>'AEO 2026 Table 49'!N136</f>
        <v>9.8272139999999997</v>
      </c>
      <c r="N62">
        <f>'AEO 2026 Table 49'!O136</f>
        <v>9.9335690000000003</v>
      </c>
      <c r="O62">
        <f>'AEO 2026 Table 49'!P136</f>
        <v>10.027856</v>
      </c>
      <c r="P62">
        <f>'AEO 2026 Table 49'!Q136</f>
        <v>10.110984999999999</v>
      </c>
      <c r="Q62">
        <f>'AEO 2026 Table 49'!R136</f>
        <v>10.184744</v>
      </c>
      <c r="R62">
        <f>'AEO 2026 Table 49'!S136</f>
        <v>10.250178999999999</v>
      </c>
      <c r="S62">
        <f>'AEO 2026 Table 49'!T136</f>
        <v>10.309665000000001</v>
      </c>
      <c r="T62">
        <f>'AEO 2026 Table 49'!U136</f>
        <v>10.363826</v>
      </c>
      <c r="U62">
        <f>'AEO 2026 Table 49'!V136</f>
        <v>10.410511</v>
      </c>
      <c r="V62">
        <f>'AEO 2026 Table 49'!W136</f>
        <v>10.450519</v>
      </c>
      <c r="W62">
        <f>'AEO 2026 Table 49'!X136</f>
        <v>10.48516</v>
      </c>
      <c r="X62">
        <f>'AEO 2026 Table 49'!Y136</f>
        <v>10.516598999999999</v>
      </c>
      <c r="Y62">
        <f>'AEO 2026 Table 49'!Z136</f>
        <v>10.544691</v>
      </c>
      <c r="Z62">
        <f>'AEO 2026 Table 49'!AA136</f>
        <v>10.569328000000001</v>
      </c>
      <c r="AA62">
        <f>'AEO 2026 Table 49'!AB136</f>
        <v>10.591162000000001</v>
      </c>
      <c r="AB62">
        <f>'AEO 2026 Table 49'!AC136</f>
        <v>10.611227</v>
      </c>
      <c r="AC62">
        <f>'AEO 2026 Table 49'!AD136</f>
        <v>10.630725999999999</v>
      </c>
    </row>
    <row r="63" spans="1:32" s="181" customFormat="1">
      <c r="A63" s="181" t="s">
        <v>8547</v>
      </c>
    </row>
    <row r="64" spans="1:32">
      <c r="A64" t="s">
        <v>8543</v>
      </c>
      <c r="B64" s="180">
        <f t="shared" ref="B64:K66" si="1">E41</f>
        <v>652158.81299999997</v>
      </c>
      <c r="C64" s="180">
        <f t="shared" si="1"/>
        <v>472289.185</v>
      </c>
      <c r="D64" s="180">
        <f>G41</f>
        <v>493783.44700000004</v>
      </c>
      <c r="E64" s="180">
        <f t="shared" si="1"/>
        <v>493123.99299999996</v>
      </c>
      <c r="F64" s="180">
        <f t="shared" si="1"/>
        <v>518817.32199999999</v>
      </c>
      <c r="G64" s="180">
        <f t="shared" si="1"/>
        <v>535295.77600000007</v>
      </c>
      <c r="H64" s="180">
        <f t="shared" si="1"/>
        <v>556920.40999999992</v>
      </c>
      <c r="I64" s="180">
        <f t="shared" si="1"/>
        <v>583183.89899999998</v>
      </c>
      <c r="J64" s="180">
        <f t="shared" si="1"/>
        <v>602573.60800000001</v>
      </c>
      <c r="K64" s="180">
        <f t="shared" si="1"/>
        <v>618862.36599999992</v>
      </c>
      <c r="L64" s="180">
        <f t="shared" ref="L64:U66" si="2">O41</f>
        <v>625640.68599999999</v>
      </c>
      <c r="M64" s="180">
        <f t="shared" si="2"/>
        <v>627945.92299999995</v>
      </c>
      <c r="N64" s="180">
        <f t="shared" si="2"/>
        <v>629381.77499999991</v>
      </c>
      <c r="O64" s="180">
        <f t="shared" si="2"/>
        <v>620038.32999999996</v>
      </c>
      <c r="P64" s="180">
        <f t="shared" si="2"/>
        <v>620377.07499999995</v>
      </c>
      <c r="Q64" s="180">
        <f t="shared" si="2"/>
        <v>620005.85899999994</v>
      </c>
      <c r="R64" s="180">
        <f t="shared" si="2"/>
        <v>618316.58900000004</v>
      </c>
      <c r="S64" s="180">
        <f t="shared" si="2"/>
        <v>616658.81299999997</v>
      </c>
      <c r="T64" s="180">
        <f t="shared" si="2"/>
        <v>612083.25199999998</v>
      </c>
      <c r="U64" s="180">
        <f t="shared" si="2"/>
        <v>607433.777</v>
      </c>
      <c r="V64" s="180">
        <f t="shared" ref="V64:AC66" si="3">Y41</f>
        <v>603528.32000000007</v>
      </c>
      <c r="W64" s="180">
        <f t="shared" si="3"/>
        <v>600100.52499999991</v>
      </c>
      <c r="X64" s="180">
        <f t="shared" si="3"/>
        <v>598050.72</v>
      </c>
      <c r="Y64" s="180">
        <f t="shared" si="3"/>
        <v>594118.652</v>
      </c>
      <c r="Z64" s="180">
        <f t="shared" si="3"/>
        <v>591487.36599999992</v>
      </c>
      <c r="AA64" s="180">
        <f t="shared" si="3"/>
        <v>586556.76300000004</v>
      </c>
      <c r="AB64" s="180">
        <f t="shared" si="3"/>
        <v>581137.69500000007</v>
      </c>
      <c r="AC64" s="180">
        <f t="shared" si="3"/>
        <v>572231.01799999992</v>
      </c>
      <c r="AD64" s="180"/>
      <c r="AE64" s="180"/>
      <c r="AF64" s="180"/>
    </row>
    <row r="65" spans="1:32">
      <c r="A65" t="s">
        <v>8544</v>
      </c>
      <c r="B65" s="180">
        <f t="shared" si="1"/>
        <v>262199.43200000003</v>
      </c>
      <c r="C65" s="180">
        <f t="shared" si="1"/>
        <v>218362.99099999998</v>
      </c>
      <c r="D65" s="180">
        <f t="shared" si="1"/>
        <v>312050.38500000001</v>
      </c>
      <c r="E65" s="180">
        <f t="shared" si="1"/>
        <v>306403.90000000002</v>
      </c>
      <c r="F65" s="180">
        <f t="shared" si="1"/>
        <v>320476.837</v>
      </c>
      <c r="G65" s="180">
        <f t="shared" si="1"/>
        <v>328085.35800000001</v>
      </c>
      <c r="H65" s="180">
        <f t="shared" si="1"/>
        <v>338568.97</v>
      </c>
      <c r="I65" s="180">
        <f t="shared" si="1"/>
        <v>351839.32499999995</v>
      </c>
      <c r="J65" s="180">
        <f t="shared" si="1"/>
        <v>361365.723</v>
      </c>
      <c r="K65" s="180">
        <f t="shared" si="1"/>
        <v>368813.446</v>
      </c>
      <c r="L65" s="180">
        <f t="shared" si="2"/>
        <v>377510.62</v>
      </c>
      <c r="M65" s="180">
        <f t="shared" si="2"/>
        <v>383870.728</v>
      </c>
      <c r="N65" s="180">
        <f t="shared" si="2"/>
        <v>389673.55300000001</v>
      </c>
      <c r="O65" s="180">
        <f t="shared" si="2"/>
        <v>389136.81</v>
      </c>
      <c r="P65" s="180">
        <f t="shared" si="2"/>
        <v>393802.734</v>
      </c>
      <c r="Q65" s="180">
        <f t="shared" si="2"/>
        <v>398507.32399999996</v>
      </c>
      <c r="R65" s="180">
        <f t="shared" si="2"/>
        <v>402226.04399999999</v>
      </c>
      <c r="S65" s="180">
        <f t="shared" si="2"/>
        <v>405974.12100000004</v>
      </c>
      <c r="T65" s="180">
        <f t="shared" si="2"/>
        <v>407935.76</v>
      </c>
      <c r="U65" s="180">
        <f t="shared" si="2"/>
        <v>409608.49</v>
      </c>
      <c r="V65" s="180">
        <f t="shared" si="3"/>
        <v>411735.07699999999</v>
      </c>
      <c r="W65" s="180">
        <f t="shared" si="3"/>
        <v>414104.00399999996</v>
      </c>
      <c r="X65" s="180">
        <f t="shared" si="3"/>
        <v>417378.54</v>
      </c>
      <c r="Y65" s="180">
        <f t="shared" si="3"/>
        <v>419377.56300000002</v>
      </c>
      <c r="Z65" s="180">
        <f t="shared" si="3"/>
        <v>422123.19900000002</v>
      </c>
      <c r="AA65" s="180">
        <f t="shared" si="3"/>
        <v>423376.92299999995</v>
      </c>
      <c r="AB65" s="180">
        <f t="shared" si="3"/>
        <v>424120.636</v>
      </c>
      <c r="AC65" s="180">
        <f t="shared" si="3"/>
        <v>422369.87299999996</v>
      </c>
      <c r="AD65" s="180"/>
      <c r="AE65" s="180"/>
      <c r="AF65" s="180"/>
    </row>
    <row r="66" spans="1:32">
      <c r="A66" t="s">
        <v>8545</v>
      </c>
      <c r="B66" s="180">
        <f t="shared" si="1"/>
        <v>186493.5</v>
      </c>
      <c r="C66" s="180">
        <f t="shared" si="1"/>
        <v>177219.742</v>
      </c>
      <c r="D66" s="180">
        <f t="shared" si="1"/>
        <v>156405.94500000001</v>
      </c>
      <c r="E66" s="180">
        <f t="shared" si="1"/>
        <v>164229.43100000001</v>
      </c>
      <c r="F66" s="180">
        <f t="shared" si="1"/>
        <v>178638.367</v>
      </c>
      <c r="G66" s="180">
        <f t="shared" si="1"/>
        <v>179715.378</v>
      </c>
      <c r="H66" s="180">
        <f t="shared" si="1"/>
        <v>178580.71899999998</v>
      </c>
      <c r="I66" s="180">
        <f t="shared" si="1"/>
        <v>179681.09100000001</v>
      </c>
      <c r="J66" s="180">
        <f t="shared" si="1"/>
        <v>181161.54499999998</v>
      </c>
      <c r="K66" s="180">
        <f t="shared" si="1"/>
        <v>183476.12</v>
      </c>
      <c r="L66" s="180">
        <f t="shared" si="2"/>
        <v>185848.17499999999</v>
      </c>
      <c r="M66" s="180">
        <f t="shared" si="2"/>
        <v>186167.511</v>
      </c>
      <c r="N66" s="180">
        <f t="shared" si="2"/>
        <v>186667.16</v>
      </c>
      <c r="O66" s="180">
        <f t="shared" si="2"/>
        <v>184377.91399999999</v>
      </c>
      <c r="P66" s="180">
        <f t="shared" si="2"/>
        <v>181587.158</v>
      </c>
      <c r="Q66" s="180">
        <f t="shared" si="2"/>
        <v>178869.75100000002</v>
      </c>
      <c r="R66" s="180">
        <f t="shared" si="2"/>
        <v>177039.23</v>
      </c>
      <c r="S66" s="180">
        <f t="shared" si="2"/>
        <v>176846.78600000002</v>
      </c>
      <c r="T66" s="180">
        <f t="shared" si="2"/>
        <v>177093.90300000002</v>
      </c>
      <c r="U66" s="180">
        <f t="shared" si="2"/>
        <v>176942.429</v>
      </c>
      <c r="V66" s="180">
        <f t="shared" si="3"/>
        <v>177721.43600000002</v>
      </c>
      <c r="W66" s="180">
        <f t="shared" si="3"/>
        <v>177980.66700000002</v>
      </c>
      <c r="X66" s="180">
        <f t="shared" si="3"/>
        <v>177507.94999999998</v>
      </c>
      <c r="Y66" s="180">
        <f t="shared" si="3"/>
        <v>175603.897</v>
      </c>
      <c r="Z66" s="180">
        <f t="shared" si="3"/>
        <v>172634.003</v>
      </c>
      <c r="AA66" s="180">
        <f t="shared" si="3"/>
        <v>169477.386</v>
      </c>
      <c r="AB66" s="180">
        <f t="shared" si="3"/>
        <v>166871.628</v>
      </c>
      <c r="AC66" s="180">
        <f t="shared" si="3"/>
        <v>165800.62899999999</v>
      </c>
      <c r="AD66" s="180"/>
      <c r="AE66" s="180"/>
      <c r="AF66" s="180"/>
    </row>
    <row r="67" spans="1:32" s="181" customFormat="1">
      <c r="A67" s="181" t="s">
        <v>8548</v>
      </c>
    </row>
    <row r="68" spans="1:32">
      <c r="A68" t="s">
        <v>8543</v>
      </c>
      <c r="B68" s="39">
        <f>'AEO 2023 Table 7'!D57*10^15</f>
        <v>942558000000000</v>
      </c>
      <c r="C68" s="39">
        <f>'AEO 2025 Table 7'!F46*10^15</f>
        <v>874375000000000</v>
      </c>
      <c r="D68" s="39">
        <f>'AEO 2026 Table 7'!E46*10^15</f>
        <v>871738000000000</v>
      </c>
      <c r="E68" s="39">
        <f>'AEO 2026 Table 7'!F46*10^15</f>
        <v>870931000000000</v>
      </c>
      <c r="F68" s="39">
        <f>'AEO 2026 Table 7'!G46*10^15</f>
        <v>878188000000000</v>
      </c>
      <c r="G68" s="39">
        <f>'AEO 2026 Table 7'!H46*10^15</f>
        <v>876640000000000</v>
      </c>
      <c r="H68" s="39">
        <f>'AEO 2026 Table 7'!I46*10^15</f>
        <v>877498000000000</v>
      </c>
      <c r="I68" s="39">
        <f>'AEO 2026 Table 7'!J46*10^15</f>
        <v>883066000000000</v>
      </c>
      <c r="J68" s="39">
        <f>'AEO 2026 Table 7'!K46*10^15</f>
        <v>889113000000000</v>
      </c>
      <c r="K68" s="39">
        <f>'AEO 2026 Table 7'!L46*10^15</f>
        <v>896205000000000</v>
      </c>
      <c r="L68" s="39">
        <f>'AEO 2026 Table 7'!M46*10^15</f>
        <v>899513000000000</v>
      </c>
      <c r="M68" s="39">
        <f>'AEO 2026 Table 7'!N46*10^15</f>
        <v>902266000000000</v>
      </c>
      <c r="N68" s="39">
        <f>'AEO 2026 Table 7'!O46*10^15</f>
        <v>904878000000000</v>
      </c>
      <c r="O68" s="39">
        <f>'AEO 2026 Table 7'!P46*10^15</f>
        <v>908145000000000</v>
      </c>
      <c r="P68" s="39">
        <f>'AEO 2026 Table 7'!Q46*10^15</f>
        <v>911624000000000</v>
      </c>
      <c r="Q68" s="39">
        <f>'AEO 2026 Table 7'!R46*10^15</f>
        <v>915686000000000</v>
      </c>
      <c r="R68" s="39">
        <f>'AEO 2026 Table 7'!S46*10^15</f>
        <v>920170000000000</v>
      </c>
      <c r="S68" s="39">
        <f>'AEO 2026 Table 7'!T46*10^15</f>
        <v>923987000000000</v>
      </c>
      <c r="T68" s="39">
        <f>'AEO 2026 Table 7'!U46*10^15</f>
        <v>924614000000000</v>
      </c>
      <c r="U68" s="39">
        <f>'AEO 2026 Table 7'!V46*10^15</f>
        <v>925101000000000</v>
      </c>
      <c r="V68" s="39">
        <f>'AEO 2026 Table 7'!W46*10^15</f>
        <v>921748000000000</v>
      </c>
      <c r="W68" s="39">
        <f>'AEO 2026 Table 7'!X46*10^15</f>
        <v>918246000000000</v>
      </c>
      <c r="X68" s="39">
        <f>'AEO 2026 Table 7'!Y46*10^15</f>
        <v>914856000000000</v>
      </c>
      <c r="Y68" s="39">
        <f>'AEO 2026 Table 7'!Z46*10^15</f>
        <v>911689000000000</v>
      </c>
      <c r="Z68" s="39">
        <f>'AEO 2026 Table 7'!AA46*10^15</f>
        <v>910080000000000</v>
      </c>
      <c r="AA68" s="39">
        <f>'AEO 2026 Table 7'!AB46*10^15</f>
        <v>907570000000000</v>
      </c>
      <c r="AB68" s="39">
        <f>'AEO 2026 Table 7'!AC46*10^15</f>
        <v>906507000000000</v>
      </c>
      <c r="AC68" s="39">
        <f>'AEO 2026 Table 7'!AD46*10^15</f>
        <v>904855000000000</v>
      </c>
      <c r="AD68" s="180"/>
      <c r="AE68" s="180"/>
      <c r="AF68" s="180"/>
    </row>
    <row r="69" spans="1:32">
      <c r="A69" t="s">
        <v>8544</v>
      </c>
      <c r="B69" s="4">
        <f>'AEO 2023 Table 49'!I63*10^12</f>
        <v>731174194000000</v>
      </c>
      <c r="C69" s="4">
        <f>'AEO 2025 Table 49'!F65*10^12</f>
        <v>851475708000000</v>
      </c>
      <c r="D69" s="4">
        <f>'AEO 2026 Table 49'!E65*10^12</f>
        <v>876601318000000</v>
      </c>
      <c r="E69" s="4">
        <f>'AEO 2026 Table 49'!F65*10^12</f>
        <v>873259399000000</v>
      </c>
      <c r="F69" s="4">
        <f>'AEO 2026 Table 49'!G65*10^12</f>
        <v>868866211000000</v>
      </c>
      <c r="G69" s="4">
        <f>'AEO 2026 Table 49'!H65*10^12</f>
        <v>866792725000000</v>
      </c>
      <c r="H69" s="4">
        <f>'AEO 2026 Table 49'!I65*10^12</f>
        <v>867391602000000</v>
      </c>
      <c r="I69" s="4">
        <f>'AEO 2026 Table 49'!J65*10^12</f>
        <v>873711182000000</v>
      </c>
      <c r="J69" s="4">
        <f>'AEO 2026 Table 49'!K65*10^12</f>
        <v>879137085000000</v>
      </c>
      <c r="K69" s="4">
        <f>'AEO 2026 Table 49'!L65*10^12</f>
        <v>886336182000000</v>
      </c>
      <c r="L69" s="4">
        <f>'AEO 2026 Table 49'!M65*10^12</f>
        <v>893001099000000</v>
      </c>
      <c r="M69" s="4">
        <f>'AEO 2026 Table 49'!N65*10^12</f>
        <v>901995544000000</v>
      </c>
      <c r="N69" s="4">
        <f>'AEO 2026 Table 49'!O65*10^12</f>
        <v>911471924000000</v>
      </c>
      <c r="O69" s="4">
        <f>'AEO 2026 Table 49'!P65*10^12</f>
        <v>921004028000000</v>
      </c>
      <c r="P69" s="4">
        <f>'AEO 2026 Table 49'!Q65*10^12</f>
        <v>931907837000000</v>
      </c>
      <c r="Q69" s="4">
        <f>'AEO 2026 Table 49'!R65*10^12</f>
        <v>944453369000000</v>
      </c>
      <c r="R69" s="4">
        <f>'AEO 2026 Table 49'!S65*10^12</f>
        <v>957887207000000</v>
      </c>
      <c r="S69" s="4">
        <f>'AEO 2026 Table 49'!T65*10^12</f>
        <v>972510559000000</v>
      </c>
      <c r="T69" s="4">
        <f>'AEO 2026 Table 49'!U65*10^12</f>
        <v>984997192000000</v>
      </c>
      <c r="U69" s="4">
        <f>'AEO 2026 Table 49'!V65*10^12</f>
        <v>994910583000000</v>
      </c>
      <c r="V69" s="4">
        <f>'AEO 2026 Table 49'!W65*10^12</f>
        <v>1001026428000000</v>
      </c>
      <c r="W69" s="4">
        <f>'AEO 2026 Table 49'!X65*10^12</f>
        <v>1004630981000000</v>
      </c>
      <c r="X69" s="4">
        <f>'AEO 2026 Table 49'!Y65*10^12</f>
        <v>1007914490000000</v>
      </c>
      <c r="Y69" s="4">
        <f>'AEO 2026 Table 49'!Z65*10^12</f>
        <v>1011647034000000</v>
      </c>
      <c r="Z69" s="4">
        <f>'AEO 2026 Table 49'!AA65*10^12</f>
        <v>1016401184000000</v>
      </c>
      <c r="AA69" s="4">
        <f>'AEO 2026 Table 49'!AB65*10^12</f>
        <v>1019651733000000</v>
      </c>
      <c r="AB69" s="4">
        <f>'AEO 2026 Table 49'!AC65*10^12</f>
        <v>1023459473000000</v>
      </c>
      <c r="AC69" s="4">
        <f>'AEO 2026 Table 49'!AD65*10^12</f>
        <v>1026256226000000</v>
      </c>
      <c r="AD69" s="180"/>
      <c r="AE69" s="180"/>
      <c r="AF69" s="180"/>
    </row>
    <row r="70" spans="1:32">
      <c r="A70" t="s">
        <v>8545</v>
      </c>
      <c r="B70" s="4">
        <f>'AEO 2023 Table 49'!I74*10^12</f>
        <v>947227905000000</v>
      </c>
      <c r="C70" s="4">
        <f>'AEO 2025 Table 49'!F79*10^12</f>
        <v>945583618000000</v>
      </c>
      <c r="D70" s="4">
        <f>'AEO 2026 Table 49'!E79*10^12</f>
        <v>858902466000000</v>
      </c>
      <c r="E70" s="4">
        <f>'AEO 2026 Table 49'!F79*10^12</f>
        <v>837937439000000</v>
      </c>
      <c r="F70" s="4">
        <f>'AEO 2026 Table 49'!G79*10^12</f>
        <v>819945679000000</v>
      </c>
      <c r="G70" s="4">
        <f>'AEO 2026 Table 49'!H79*10^12</f>
        <v>803539917000000</v>
      </c>
      <c r="H70" s="4">
        <f>'AEO 2026 Table 49'!I79*10^12</f>
        <v>786724304000000</v>
      </c>
      <c r="I70" s="4">
        <f>'AEO 2026 Table 49'!J79*10^12</f>
        <v>773086426000000</v>
      </c>
      <c r="J70" s="4">
        <f>'AEO 2026 Table 49'!K79*10^12</f>
        <v>757913757000000</v>
      </c>
      <c r="K70" s="4">
        <f>'AEO 2026 Table 49'!L79*10^12</f>
        <v>745093567000000</v>
      </c>
      <c r="L70" s="4">
        <f>'AEO 2026 Table 49'!M79*10^12</f>
        <v>731833374000000</v>
      </c>
      <c r="M70" s="4">
        <f>'AEO 2026 Table 49'!N79*10^12</f>
        <v>721045227000000</v>
      </c>
      <c r="N70" s="4">
        <f>'AEO 2026 Table 49'!O79*10^12</f>
        <v>711844910000000</v>
      </c>
      <c r="O70" s="4">
        <f>'AEO 2026 Table 49'!P79*10^12</f>
        <v>704288452000000</v>
      </c>
      <c r="P70" s="4">
        <f>'AEO 2026 Table 49'!Q79*10^12</f>
        <v>698418518000000</v>
      </c>
      <c r="Q70" s="4">
        <f>'AEO 2026 Table 49'!R79*10^12</f>
        <v>693552429000000</v>
      </c>
      <c r="R70" s="4">
        <f>'AEO 2026 Table 49'!S79*10^12</f>
        <v>689848389000000</v>
      </c>
      <c r="S70" s="4">
        <f>'AEO 2026 Table 49'!T79*10^12</f>
        <v>687282104000000</v>
      </c>
      <c r="T70" s="4">
        <f>'AEO 2026 Table 49'!U79*10^12</f>
        <v>685059875000000</v>
      </c>
      <c r="U70" s="4">
        <f>'AEO 2026 Table 49'!V79*10^12</f>
        <v>683538879000000</v>
      </c>
      <c r="V70" s="4">
        <f>'AEO 2026 Table 49'!W79*10^12</f>
        <v>682313354000000</v>
      </c>
      <c r="W70" s="4">
        <f>'AEO 2026 Table 49'!X79*10^12</f>
        <v>681954773000000</v>
      </c>
      <c r="X70" s="4">
        <f>'AEO 2026 Table 49'!Y79*10^12</f>
        <v>683041687000000</v>
      </c>
      <c r="Y70" s="4">
        <f>'AEO 2026 Table 49'!Z79*10^12</f>
        <v>684639771000000</v>
      </c>
      <c r="Z70" s="4">
        <f>'AEO 2026 Table 49'!AA79*10^12</f>
        <v>686744385000000</v>
      </c>
      <c r="AA70" s="4">
        <f>'AEO 2026 Table 49'!AB79*10^12</f>
        <v>688093384000000</v>
      </c>
      <c r="AB70" s="4">
        <f>'AEO 2026 Table 49'!AC79*10^12</f>
        <v>689731995000000</v>
      </c>
      <c r="AC70" s="4">
        <f>'AEO 2026 Table 49'!AD79*10^12</f>
        <v>690916260000000</v>
      </c>
      <c r="AD70" s="180"/>
      <c r="AE70" s="180"/>
      <c r="AF70" s="180"/>
    </row>
    <row r="71" spans="1:32" s="181" customFormat="1">
      <c r="A71" s="181" t="s">
        <v>8549</v>
      </c>
    </row>
    <row r="72" spans="1:32">
      <c r="A72" t="s">
        <v>8543</v>
      </c>
      <c r="B72" s="39">
        <f>'AEO 2023 Table 45'!D77*1000</f>
        <v>14797678.711000001</v>
      </c>
      <c r="C72" s="39">
        <f>'AEO 2023 Table 45'!E77*1000</f>
        <v>14839655.273</v>
      </c>
      <c r="D72" s="39">
        <f>'AEO 2026 Table 45'!E51*1000</f>
        <v>14618137.695</v>
      </c>
      <c r="E72" s="39">
        <f>'AEO 2026 Table 45'!F51*1000</f>
        <v>14397037.109000001</v>
      </c>
      <c r="F72" s="39">
        <f>'AEO 2026 Table 45'!G51*1000</f>
        <v>14249921.875</v>
      </c>
      <c r="G72" s="39">
        <f>'AEO 2026 Table 45'!H51*1000</f>
        <v>14150152.344000001</v>
      </c>
      <c r="H72" s="39">
        <f>'AEO 2026 Table 45'!I51*1000</f>
        <v>14087121.094000001</v>
      </c>
      <c r="I72" s="39">
        <f>'AEO 2026 Table 45'!J51*1000</f>
        <v>14064766.602</v>
      </c>
      <c r="J72" s="39">
        <f>'AEO 2026 Table 45'!K51*1000</f>
        <v>14058741.211000001</v>
      </c>
      <c r="K72" s="39">
        <f>'AEO 2026 Table 45'!L51*1000</f>
        <v>14087708.007999999</v>
      </c>
      <c r="L72" s="39">
        <f>'AEO 2026 Table 45'!M51*1000</f>
        <v>14107638.671999998</v>
      </c>
      <c r="M72" s="39">
        <f>'AEO 2026 Table 45'!N51*1000</f>
        <v>14117623.046999998</v>
      </c>
      <c r="N72" s="39">
        <f>'AEO 2026 Table 45'!O51*1000</f>
        <v>14114140.625</v>
      </c>
      <c r="O72" s="39">
        <f>'AEO 2026 Table 45'!P51*1000</f>
        <v>14096923.828000002</v>
      </c>
      <c r="P72" s="39">
        <f>'AEO 2026 Table 45'!Q51*1000</f>
        <v>14071174.805</v>
      </c>
      <c r="Q72" s="39">
        <f>'AEO 2026 Table 45'!R51*1000</f>
        <v>14036753.905999999</v>
      </c>
      <c r="R72" s="39">
        <f>'AEO 2026 Table 45'!S51*1000</f>
        <v>14005644.530999999</v>
      </c>
      <c r="S72" s="39">
        <f>'AEO 2026 Table 45'!T51*1000</f>
        <v>13973453.125</v>
      </c>
      <c r="T72" s="39">
        <f>'AEO 2026 Table 45'!U51*1000</f>
        <v>13956648.438000001</v>
      </c>
      <c r="U72" s="39">
        <f>'AEO 2026 Table 45'!V51*1000</f>
        <v>13948810.546999998</v>
      </c>
      <c r="V72" s="39">
        <f>'AEO 2026 Table 45'!W51*1000</f>
        <v>13972287.109000001</v>
      </c>
      <c r="W72" s="39">
        <f>'AEO 2026 Table 45'!X51*1000</f>
        <v>14018661.132999999</v>
      </c>
      <c r="X72" s="39">
        <f>'AEO 2026 Table 45'!Y51*1000</f>
        <v>14063599.609000001</v>
      </c>
      <c r="Y72" s="39">
        <f>'AEO 2026 Table 45'!Z51*1000</f>
        <v>14098770.507999999</v>
      </c>
      <c r="Z72" s="39">
        <f>'AEO 2026 Table 45'!AA51*1000</f>
        <v>14129692.382999999</v>
      </c>
      <c r="AA72" s="39">
        <f>'AEO 2026 Table 45'!AB51*1000</f>
        <v>14153008.788999999</v>
      </c>
      <c r="AB72" s="39">
        <f>'AEO 2026 Table 45'!AC51*1000</f>
        <v>14150292.969000001</v>
      </c>
      <c r="AC72" s="39">
        <f>'AEO 2026 Table 45'!AD51*1000</f>
        <v>14124527.344000001</v>
      </c>
      <c r="AD72" s="180"/>
      <c r="AE72" s="180"/>
      <c r="AF72" s="180"/>
    </row>
    <row r="73" spans="1:32">
      <c r="A73" t="s">
        <v>8544</v>
      </c>
      <c r="B73" s="4">
        <f>'AEO 2023 Table 49'!I143*10^6</f>
        <v>4729002</v>
      </c>
      <c r="C73" s="4">
        <f>'AEO 2025 Table 49'!F166*10^6</f>
        <v>5105879</v>
      </c>
      <c r="D73" s="4">
        <f>'AEO 2026 Table 49'!E166*10^6</f>
        <v>5711571</v>
      </c>
      <c r="E73" s="4">
        <f>'AEO 2026 Table 49'!F166*10^6</f>
        <v>5879304</v>
      </c>
      <c r="F73" s="4">
        <f>'AEO 2026 Table 49'!G166*10^6</f>
        <v>6059389</v>
      </c>
      <c r="G73" s="4">
        <f>'AEO 2026 Table 49'!H166*10^6</f>
        <v>6242780</v>
      </c>
      <c r="H73" s="4">
        <f>'AEO 2026 Table 49'!I166*10^6</f>
        <v>6431324</v>
      </c>
      <c r="I73" s="4">
        <f>'AEO 2026 Table 49'!J166*10^6</f>
        <v>6628965</v>
      </c>
      <c r="J73" s="4">
        <f>'AEO 2026 Table 49'!K166*10^6</f>
        <v>6828013</v>
      </c>
      <c r="K73" s="4">
        <f>'AEO 2026 Table 49'!L166*10^6</f>
        <v>7031077</v>
      </c>
      <c r="L73" s="4">
        <f>'AEO 2026 Table 49'!M166*10^6</f>
        <v>7228659</v>
      </c>
      <c r="M73" s="4">
        <f>'AEO 2026 Table 49'!N166*10^6</f>
        <v>7425236</v>
      </c>
      <c r="N73" s="4">
        <f>'AEO 2026 Table 49'!O166*10^6</f>
        <v>7617040</v>
      </c>
      <c r="O73" s="4">
        <f>'AEO 2026 Table 49'!P166*10^6</f>
        <v>7803459</v>
      </c>
      <c r="P73" s="4">
        <f>'AEO 2026 Table 49'!Q166*10^6</f>
        <v>7988589</v>
      </c>
      <c r="Q73" s="4">
        <f>'AEO 2026 Table 49'!R166*10^6</f>
        <v>8173207</v>
      </c>
      <c r="R73" s="4">
        <f>'AEO 2026 Table 49'!S166*10^6</f>
        <v>8351036.0000000009</v>
      </c>
      <c r="S73" s="4">
        <f>'AEO 2026 Table 49'!T166*10^6</f>
        <v>8522114</v>
      </c>
      <c r="T73" s="4">
        <f>'AEO 2026 Table 49'!U166*10^6</f>
        <v>8691651</v>
      </c>
      <c r="U73" s="4">
        <f>'AEO 2026 Table 49'!V166*10^6</f>
        <v>8855135</v>
      </c>
      <c r="V73" s="4">
        <f>'AEO 2026 Table 49'!W166*10^6</f>
        <v>9025760</v>
      </c>
      <c r="W73" s="4">
        <f>'AEO 2026 Table 49'!X166*10^6</f>
        <v>9196590</v>
      </c>
      <c r="X73" s="4">
        <f>'AEO 2026 Table 49'!Y166*10^6</f>
        <v>9362350</v>
      </c>
      <c r="Y73" s="4">
        <f>'AEO 2026 Table 49'!Z166*10^6</f>
        <v>9517451</v>
      </c>
      <c r="Z73" s="4">
        <f>'AEO 2026 Table 49'!AA166*10^6</f>
        <v>9672046</v>
      </c>
      <c r="AA73" s="4">
        <f>'AEO 2026 Table 49'!AB166*10^6</f>
        <v>9820588</v>
      </c>
      <c r="AB73" s="4">
        <f>'AEO 2026 Table 49'!AC166*10^6</f>
        <v>9956452</v>
      </c>
      <c r="AC73" s="4">
        <f>'AEO 2026 Table 49'!AD166*10^6</f>
        <v>10081640</v>
      </c>
      <c r="AD73" s="180"/>
      <c r="AE73" s="180"/>
      <c r="AF73" s="180"/>
    </row>
    <row r="74" spans="1:32">
      <c r="A74" t="s">
        <v>8545</v>
      </c>
      <c r="B74" s="4">
        <f>'AEO 2023 Table 49'!I154*10^6</f>
        <v>3839246</v>
      </c>
      <c r="C74" s="4">
        <f>'AEO 2025 Table 49'!F180*10^6</f>
        <v>3970215</v>
      </c>
      <c r="D74" s="4">
        <f>'AEO 2026 Table 49'!E180*10^6</f>
        <v>4065750.0000000005</v>
      </c>
      <c r="E74" s="4">
        <f>'AEO 2026 Table 49'!F180*10^6</f>
        <v>4087303.0000000005</v>
      </c>
      <c r="F74" s="4">
        <f>'AEO 2026 Table 49'!G180*10^6</f>
        <v>4127877</v>
      </c>
      <c r="G74" s="4">
        <f>'AEO 2026 Table 49'!H180*10^6</f>
        <v>4171017</v>
      </c>
      <c r="H74" s="4">
        <f>'AEO 2026 Table 49'!I180*10^6</f>
        <v>4209269</v>
      </c>
      <c r="I74" s="4">
        <f>'AEO 2026 Table 49'!J180*10^6</f>
        <v>4249227</v>
      </c>
      <c r="J74" s="4">
        <f>'AEO 2026 Table 49'!K180*10^6</f>
        <v>4285631</v>
      </c>
      <c r="K74" s="4">
        <f>'AEO 2026 Table 49'!L180*10^6</f>
        <v>4326317</v>
      </c>
      <c r="L74" s="4">
        <f>'AEO 2026 Table 49'!M180*10^6</f>
        <v>4358494</v>
      </c>
      <c r="M74" s="4">
        <f>'AEO 2026 Table 49'!N180*10^6</f>
        <v>4385883</v>
      </c>
      <c r="N74" s="4">
        <f>'AEO 2026 Table 49'!O180*10^6</f>
        <v>4415859</v>
      </c>
      <c r="O74" s="4">
        <f>'AEO 2026 Table 49'!P180*10^6</f>
        <v>4444624</v>
      </c>
      <c r="P74" s="4">
        <f>'AEO 2026 Table 49'!Q180*10^6</f>
        <v>4472855</v>
      </c>
      <c r="Q74" s="4">
        <f>'AEO 2026 Table 49'!R180*10^6</f>
        <v>4495543</v>
      </c>
      <c r="R74" s="4">
        <f>'AEO 2026 Table 49'!S180*10^6</f>
        <v>4514071</v>
      </c>
      <c r="S74" s="4">
        <f>'AEO 2026 Table 49'!T180*10^6</f>
        <v>4525927</v>
      </c>
      <c r="T74" s="4">
        <f>'AEO 2026 Table 49'!U180*10^6</f>
        <v>4535835</v>
      </c>
      <c r="U74" s="4">
        <f>'AEO 2026 Table 49'!V180*10^6</f>
        <v>4547051</v>
      </c>
      <c r="V74" s="4">
        <f>'AEO 2026 Table 49'!W180*10^6</f>
        <v>4568441</v>
      </c>
      <c r="W74" s="4">
        <f>'AEO 2026 Table 49'!X180*10^6</f>
        <v>4596975</v>
      </c>
      <c r="X74" s="4">
        <f>'AEO 2026 Table 49'!Y180*10^6</f>
        <v>4624442</v>
      </c>
      <c r="Y74" s="4">
        <f>'AEO 2026 Table 49'!Z180*10^6</f>
        <v>4645828</v>
      </c>
      <c r="Z74" s="4">
        <f>'AEO 2026 Table 49'!AA180*10^6</f>
        <v>4663176</v>
      </c>
      <c r="AA74" s="4">
        <f>'AEO 2026 Table 49'!AB180*10^6</f>
        <v>4675588</v>
      </c>
      <c r="AB74" s="4">
        <f>'AEO 2026 Table 49'!AC180*10^6</f>
        <v>4681682</v>
      </c>
      <c r="AC74" s="4">
        <f>'AEO 2026 Table 49'!AD180*10^6</f>
        <v>4681315</v>
      </c>
      <c r="AD74" s="180"/>
      <c r="AE74" s="180"/>
      <c r="AF74" s="180"/>
    </row>
    <row r="75" spans="1:32" s="181" customFormat="1">
      <c r="A75" s="181" t="s">
        <v>8550</v>
      </c>
    </row>
    <row r="76" spans="1:32">
      <c r="A76" t="s">
        <v>8543</v>
      </c>
    </row>
    <row r="77" spans="1:32">
      <c r="A77" t="s">
        <v>8544</v>
      </c>
      <c r="C77">
        <f>'AEO 2025 Table 49'!F211</f>
        <v>13.24691</v>
      </c>
      <c r="D77">
        <f>'AEO 2026 Table 49'!E211</f>
        <v>13.264927</v>
      </c>
      <c r="E77">
        <f>'AEO 2026 Table 49'!F211</f>
        <v>13.384012</v>
      </c>
      <c r="F77">
        <f>'AEO 2026 Table 49'!G211</f>
        <v>13.486248</v>
      </c>
      <c r="G77">
        <f>'AEO 2026 Table 49'!H211</f>
        <v>13.564598</v>
      </c>
      <c r="H77">
        <f>'AEO 2026 Table 49'!I211</f>
        <v>13.631349</v>
      </c>
      <c r="I77">
        <f>'AEO 2026 Table 49'!J211</f>
        <v>13.681882</v>
      </c>
      <c r="J77">
        <f>'AEO 2026 Table 49'!K211</f>
        <v>13.716805000000001</v>
      </c>
      <c r="K77">
        <f>'AEO 2026 Table 49'!L211</f>
        <v>13.738115000000001</v>
      </c>
      <c r="L77">
        <f>'AEO 2026 Table 49'!M211</f>
        <v>13.762558</v>
      </c>
      <c r="M77">
        <f>'AEO 2026 Table 49'!N211</f>
        <v>13.787867</v>
      </c>
      <c r="N77">
        <f>'AEO 2026 Table 49'!O211</f>
        <v>13.822602</v>
      </c>
      <c r="O77">
        <f>'AEO 2026 Table 49'!P211</f>
        <v>13.868266</v>
      </c>
      <c r="P77">
        <f>'AEO 2026 Table 49'!Q211</f>
        <v>13.899160999999999</v>
      </c>
      <c r="Q77">
        <f>'AEO 2026 Table 49'!R211</f>
        <v>13.921792999999999</v>
      </c>
      <c r="R77">
        <f>'AEO 2026 Table 49'!S211</f>
        <v>13.935715999999999</v>
      </c>
      <c r="S77">
        <f>'AEO 2026 Table 49'!T211</f>
        <v>14.022461</v>
      </c>
      <c r="T77">
        <f>'AEO 2026 Table 49'!U211</f>
        <v>14.265093999999999</v>
      </c>
      <c r="U77">
        <f>'AEO 2026 Table 49'!V211</f>
        <v>14.663888</v>
      </c>
      <c r="V77">
        <f>'AEO 2026 Table 49'!W211</f>
        <v>15.094417</v>
      </c>
      <c r="W77">
        <f>'AEO 2026 Table 49'!X211</f>
        <v>15.635706000000001</v>
      </c>
      <c r="X77">
        <f>'AEO 2026 Table 49'!Y211</f>
        <v>16.168215</v>
      </c>
      <c r="Y77">
        <f>'AEO 2026 Table 49'!Z211</f>
        <v>16.500730999999998</v>
      </c>
      <c r="Z77">
        <f>'AEO 2026 Table 49'!AA211</f>
        <v>16.843133999999999</v>
      </c>
      <c r="AA77">
        <f>'AEO 2026 Table 49'!AB211</f>
        <v>17.200839999999999</v>
      </c>
      <c r="AB77">
        <f>'AEO 2026 Table 49'!AC211</f>
        <v>17.448820000000001</v>
      </c>
      <c r="AC77">
        <f>'AEO 2026 Table 49'!AD211</f>
        <v>17.624493000000001</v>
      </c>
    </row>
    <row r="78" spans="1:32">
      <c r="A78" t="s">
        <v>8545</v>
      </c>
      <c r="C78">
        <f>'AEO 2025 Table 49'!F225</f>
        <v>9.1279810000000001</v>
      </c>
      <c r="D78">
        <f>'AEO 2026 Table 49'!E225</f>
        <v>9.4233879999999992</v>
      </c>
      <c r="E78">
        <f>'AEO 2026 Table 49'!F225</f>
        <v>9.6476190000000006</v>
      </c>
      <c r="F78">
        <f>'AEO 2026 Table 49'!G225</f>
        <v>9.8654910000000005</v>
      </c>
      <c r="G78">
        <f>'AEO 2026 Table 49'!H225</f>
        <v>10.084012</v>
      </c>
      <c r="H78">
        <f>'AEO 2026 Table 49'!I225</f>
        <v>10.360991</v>
      </c>
      <c r="I78">
        <f>'AEO 2026 Table 49'!J225</f>
        <v>10.557656</v>
      </c>
      <c r="J78">
        <f>'AEO 2026 Table 49'!K225</f>
        <v>10.723762000000001</v>
      </c>
      <c r="K78">
        <f>'AEO 2026 Table 49'!L225</f>
        <v>10.851940000000001</v>
      </c>
      <c r="L78">
        <f>'AEO 2026 Table 49'!M225</f>
        <v>10.939287</v>
      </c>
      <c r="M78">
        <f>'AEO 2026 Table 49'!N225</f>
        <v>10.995837999999999</v>
      </c>
      <c r="N78">
        <f>'AEO 2026 Table 49'!O225</f>
        <v>11.017976000000001</v>
      </c>
      <c r="O78">
        <f>'AEO 2026 Table 49'!P225</f>
        <v>10.976794</v>
      </c>
      <c r="P78">
        <f>'AEO 2026 Table 49'!Q225</f>
        <v>10.936868</v>
      </c>
      <c r="Q78">
        <f>'AEO 2026 Table 49'!R225</f>
        <v>10.902668</v>
      </c>
      <c r="R78">
        <f>'AEO 2026 Table 49'!S225</f>
        <v>10.869781</v>
      </c>
      <c r="S78">
        <f>'AEO 2026 Table 49'!T225</f>
        <v>10.853031</v>
      </c>
      <c r="T78">
        <f>'AEO 2026 Table 49'!U225</f>
        <v>10.841309000000001</v>
      </c>
      <c r="U78">
        <f>'AEO 2026 Table 49'!V225</f>
        <v>10.827042</v>
      </c>
      <c r="V78">
        <f>'AEO 2026 Table 49'!W225</f>
        <v>10.822972</v>
      </c>
      <c r="W78">
        <f>'AEO 2026 Table 49'!X225</f>
        <v>10.820207999999999</v>
      </c>
      <c r="X78">
        <f>'AEO 2026 Table 49'!Y225</f>
        <v>10.817804000000001</v>
      </c>
      <c r="Y78">
        <f>'AEO 2026 Table 49'!Z225</f>
        <v>10.814658</v>
      </c>
      <c r="Z78">
        <f>'AEO 2026 Table 49'!AA225</f>
        <v>10.812407</v>
      </c>
      <c r="AA78">
        <f>'AEO 2026 Table 49'!AB225</f>
        <v>10.810964999999999</v>
      </c>
      <c r="AB78">
        <f>'AEO 2026 Table 49'!AC225</f>
        <v>10.810381</v>
      </c>
      <c r="AC78">
        <f>'AEO 2026 Table 49'!AD225</f>
        <v>10.810884</v>
      </c>
    </row>
    <row r="79" spans="1:32">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row>
    <row r="80" spans="1:32">
      <c r="A80" s="1" t="s">
        <v>8551</v>
      </c>
    </row>
    <row r="81" spans="1:33">
      <c r="A81" t="s">
        <v>8543</v>
      </c>
    </row>
    <row r="82" spans="1:33">
      <c r="A82" t="s">
        <v>8544</v>
      </c>
      <c r="C82" s="43">
        <f>C77/$C61</f>
        <v>1.0324081084685084</v>
      </c>
      <c r="D82" s="43">
        <f t="shared" ref="D82:AC82" si="4">D77/$C61</f>
        <v>1.0338122772059932</v>
      </c>
      <c r="E82" s="43">
        <f>E77/$C61</f>
        <v>1.0430932581741565</v>
      </c>
      <c r="F82" s="43">
        <f t="shared" si="4"/>
        <v>1.0510610993822109</v>
      </c>
      <c r="G82" s="43">
        <f t="shared" si="4"/>
        <v>1.0571673668286197</v>
      </c>
      <c r="H82" s="43">
        <f t="shared" si="4"/>
        <v>1.0623696572985015</v>
      </c>
      <c r="I82" s="43">
        <f t="shared" si="4"/>
        <v>1.0663079854780724</v>
      </c>
      <c r="J82" s="43">
        <f t="shared" si="4"/>
        <v>1.0690297363144596</v>
      </c>
      <c r="K82" s="43">
        <f t="shared" si="4"/>
        <v>1.0706905475369608</v>
      </c>
      <c r="L82" s="43">
        <f t="shared" si="4"/>
        <v>1.0725955315215501</v>
      </c>
      <c r="M82" s="43">
        <f t="shared" si="4"/>
        <v>1.0745680078814883</v>
      </c>
      <c r="N82" s="43">
        <f t="shared" si="4"/>
        <v>1.0772751067934347</v>
      </c>
      <c r="O82" s="43">
        <f t="shared" si="4"/>
        <v>1.0808339657171466</v>
      </c>
      <c r="P82" s="43">
        <f t="shared" si="4"/>
        <v>1.0832417912788159</v>
      </c>
      <c r="Q82" s="43">
        <f t="shared" si="4"/>
        <v>1.0850056335870115</v>
      </c>
      <c r="R82" s="43">
        <f t="shared" si="4"/>
        <v>1.0860907332890708</v>
      </c>
      <c r="S82" s="43">
        <f t="shared" si="4"/>
        <v>1.0928512715103693</v>
      </c>
      <c r="T82" s="43">
        <f t="shared" si="4"/>
        <v>1.1117610607806248</v>
      </c>
      <c r="U82" s="43">
        <f t="shared" si="4"/>
        <v>1.1428413775645836</v>
      </c>
      <c r="V82" s="43">
        <f t="shared" si="4"/>
        <v>1.1763949859555849</v>
      </c>
      <c r="W82" s="43">
        <f t="shared" si="4"/>
        <v>1.2185807600436409</v>
      </c>
      <c r="X82" s="43">
        <f t="shared" si="4"/>
        <v>1.2600822580860112</v>
      </c>
      <c r="Y82" s="43">
        <f t="shared" si="4"/>
        <v>1.2859971480184946</v>
      </c>
      <c r="Z82" s="43">
        <f t="shared" si="4"/>
        <v>1.3126825888921734</v>
      </c>
      <c r="AA82" s="43">
        <f t="shared" si="4"/>
        <v>1.3405606808281672</v>
      </c>
      <c r="AB82" s="43">
        <f t="shared" si="4"/>
        <v>1.3598871926515299</v>
      </c>
      <c r="AC82" s="43">
        <f t="shared" si="4"/>
        <v>1.3735784028763287</v>
      </c>
    </row>
    <row r="83" spans="1:33">
      <c r="A83" t="s">
        <v>8545</v>
      </c>
      <c r="C83" s="43">
        <f t="shared" ref="C83:AC83" si="5">C78/$C62</f>
        <v>1.0356703398169897</v>
      </c>
      <c r="D83" s="43">
        <f t="shared" si="5"/>
        <v>1.0691875292233126</v>
      </c>
      <c r="E83" s="43">
        <f t="shared" si="5"/>
        <v>1.0946290146917315</v>
      </c>
      <c r="F83" s="43">
        <f t="shared" si="5"/>
        <v>1.1193490013214811</v>
      </c>
      <c r="G83" s="43">
        <f t="shared" si="5"/>
        <v>1.1441426241748971</v>
      </c>
      <c r="H83" s="43">
        <f t="shared" si="5"/>
        <v>1.1755689532888787</v>
      </c>
      <c r="I83" s="43">
        <f t="shared" si="5"/>
        <v>1.1978827713588447</v>
      </c>
      <c r="J83" s="43">
        <f t="shared" si="5"/>
        <v>1.2167293330974858</v>
      </c>
      <c r="K83" s="43">
        <f t="shared" si="5"/>
        <v>1.2312725440021821</v>
      </c>
      <c r="L83" s="43">
        <f t="shared" si="5"/>
        <v>1.2411830266348689</v>
      </c>
      <c r="M83" s="43">
        <f t="shared" si="5"/>
        <v>1.2475993626665707</v>
      </c>
      <c r="N83" s="43">
        <f t="shared" si="5"/>
        <v>1.2501111634670841</v>
      </c>
      <c r="O83" s="43">
        <f t="shared" si="5"/>
        <v>1.2454386103653254</v>
      </c>
      <c r="P83" s="43">
        <f t="shared" si="5"/>
        <v>1.2409085643466566</v>
      </c>
      <c r="Q83" s="43">
        <f t="shared" si="5"/>
        <v>1.2370281963198455</v>
      </c>
      <c r="R83" s="43">
        <f t="shared" si="5"/>
        <v>1.2332968026561686</v>
      </c>
      <c r="S83" s="43">
        <f t="shared" si="5"/>
        <v>1.2313963300114585</v>
      </c>
      <c r="T83" s="43">
        <f t="shared" si="5"/>
        <v>1.2300663395433216</v>
      </c>
      <c r="U83" s="43">
        <f t="shared" si="5"/>
        <v>1.2284475906942423</v>
      </c>
      <c r="V83" s="43">
        <f t="shared" si="5"/>
        <v>1.227985804206841</v>
      </c>
      <c r="W83" s="43">
        <f t="shared" si="5"/>
        <v>1.2276721978552003</v>
      </c>
      <c r="X83" s="43">
        <f t="shared" si="5"/>
        <v>1.2273994374827895</v>
      </c>
      <c r="Y83" s="43">
        <f t="shared" si="5"/>
        <v>1.2270424890087441</v>
      </c>
      <c r="Z83" s="43">
        <f t="shared" si="5"/>
        <v>1.2267870881775058</v>
      </c>
      <c r="AA83" s="43">
        <f t="shared" si="5"/>
        <v>1.2266234773384805</v>
      </c>
      <c r="AB83" s="43">
        <f t="shared" si="5"/>
        <v>1.2265572160832858</v>
      </c>
      <c r="AC83" s="43">
        <f t="shared" si="5"/>
        <v>1.2266142869931538</v>
      </c>
    </row>
    <row r="85" spans="1:33" s="196" customFormat="1">
      <c r="A85" s="196" t="s">
        <v>8552</v>
      </c>
      <c r="C85" s="197">
        <f t="shared" ref="C85:AC85" si="6">SUMPRODUCT(C82:C83,$C$65:$C$66)/SUM($C$65:$C$66)</f>
        <v>1.0338695772073931</v>
      </c>
      <c r="D85" s="197">
        <f t="shared" si="6"/>
        <v>1.0496602718546735</v>
      </c>
      <c r="E85" s="197">
        <f t="shared" si="6"/>
        <v>1.0661811048163896</v>
      </c>
      <c r="F85" s="197">
        <f t="shared" si="6"/>
        <v>1.0816538511730196</v>
      </c>
      <c r="G85" s="197">
        <f t="shared" si="6"/>
        <v>1.0961319913722569</v>
      </c>
      <c r="H85" s="197">
        <f t="shared" si="6"/>
        <v>1.1130825634909876</v>
      </c>
      <c r="I85" s="197">
        <f t="shared" si="6"/>
        <v>1.1252530497144724</v>
      </c>
      <c r="J85" s="197">
        <f t="shared" si="6"/>
        <v>1.1351986619318268</v>
      </c>
      <c r="K85" s="197">
        <f t="shared" si="6"/>
        <v>1.1426307451476876</v>
      </c>
      <c r="L85" s="197">
        <f t="shared" si="6"/>
        <v>1.1481221657652358</v>
      </c>
      <c r="M85" s="197">
        <f t="shared" si="6"/>
        <v>1.1520854764028527</v>
      </c>
      <c r="N85" s="197">
        <f t="shared" si="6"/>
        <v>1.1547050824137344</v>
      </c>
      <c r="O85" s="197">
        <f t="shared" si="6"/>
        <v>1.1545762962666246</v>
      </c>
      <c r="P85" s="197">
        <f t="shared" si="6"/>
        <v>1.1538759785527464</v>
      </c>
      <c r="Q85" s="197">
        <f t="shared" si="6"/>
        <v>1.1531112334987539</v>
      </c>
      <c r="R85" s="197">
        <f t="shared" si="6"/>
        <v>1.1520385602739032</v>
      </c>
      <c r="S85" s="197">
        <f t="shared" si="6"/>
        <v>1.1549189945799148</v>
      </c>
      <c r="T85" s="197">
        <f t="shared" si="6"/>
        <v>1.1647614301864431</v>
      </c>
      <c r="U85" s="197">
        <f t="shared" si="6"/>
        <v>1.1811926748757204</v>
      </c>
      <c r="V85" s="197">
        <f t="shared" si="6"/>
        <v>1.1995075000704425</v>
      </c>
      <c r="W85" s="197">
        <f t="shared" si="6"/>
        <v>1.2226536937916708</v>
      </c>
      <c r="X85" s="197">
        <f t="shared" si="6"/>
        <v>1.2454404637103824</v>
      </c>
      <c r="Y85" s="197">
        <f t="shared" si="6"/>
        <v>1.2595856578602376</v>
      </c>
      <c r="Z85" s="197">
        <f t="shared" si="6"/>
        <v>1.2742016917100047</v>
      </c>
      <c r="AA85" s="197">
        <f t="shared" si="6"/>
        <v>1.2895171945427235</v>
      </c>
      <c r="AB85" s="197">
        <f t="shared" si="6"/>
        <v>1.3001558088545271</v>
      </c>
      <c r="AC85" s="197">
        <f t="shared" si="6"/>
        <v>1.3077389702434732</v>
      </c>
    </row>
    <row r="87" spans="1:33">
      <c r="A87" s="2" t="s">
        <v>8553</v>
      </c>
    </row>
    <row r="88" spans="1:33">
      <c r="A88" s="1"/>
      <c r="B88">
        <v>2024</v>
      </c>
      <c r="C88">
        <v>2025</v>
      </c>
      <c r="D88">
        <v>2026</v>
      </c>
      <c r="E88">
        <v>2027</v>
      </c>
      <c r="F88">
        <v>2028</v>
      </c>
      <c r="G88">
        <v>2029</v>
      </c>
      <c r="H88">
        <v>2030</v>
      </c>
      <c r="I88">
        <v>2031</v>
      </c>
      <c r="J88">
        <v>2032</v>
      </c>
      <c r="K88">
        <v>2033</v>
      </c>
      <c r="L88">
        <v>2034</v>
      </c>
      <c r="M88">
        <v>2035</v>
      </c>
      <c r="N88">
        <v>2036</v>
      </c>
      <c r="O88">
        <v>2037</v>
      </c>
      <c r="P88">
        <v>2038</v>
      </c>
      <c r="Q88">
        <v>2039</v>
      </c>
      <c r="R88">
        <v>2040</v>
      </c>
      <c r="S88">
        <v>2041</v>
      </c>
      <c r="T88">
        <v>2042</v>
      </c>
      <c r="U88">
        <v>2043</v>
      </c>
      <c r="V88">
        <v>2044</v>
      </c>
      <c r="W88">
        <v>2045</v>
      </c>
      <c r="X88">
        <v>2046</v>
      </c>
      <c r="Y88">
        <v>2047</v>
      </c>
      <c r="Z88">
        <v>2048</v>
      </c>
      <c r="AA88">
        <v>2049</v>
      </c>
      <c r="AB88">
        <v>2050</v>
      </c>
    </row>
    <row r="89" spans="1:33">
      <c r="A89" t="s">
        <v>8554</v>
      </c>
      <c r="B89">
        <f>'AEO 2025 Table 49'!F138</f>
        <v>6.4481590000000004</v>
      </c>
    </row>
    <row r="90" spans="1:33">
      <c r="A90" t="s">
        <v>8555</v>
      </c>
      <c r="B90">
        <f>'AEO 2025 Table 49'!F239</f>
        <v>6.8548869999999997</v>
      </c>
      <c r="C90">
        <f>'AEO 2026 Table 49'!E239</f>
        <v>6.9698989999999998</v>
      </c>
      <c r="D90">
        <f>'AEO 2026 Table 49'!F239</f>
        <v>7.1046880000000003</v>
      </c>
      <c r="E90">
        <f>'AEO 2026 Table 49'!G239</f>
        <v>7.2898759999999996</v>
      </c>
      <c r="F90">
        <f>'AEO 2026 Table 49'!H239</f>
        <v>7.4137019999999998</v>
      </c>
      <c r="G90">
        <f>'AEO 2026 Table 49'!I239</f>
        <v>7.4884550000000001</v>
      </c>
      <c r="H90">
        <f>'AEO 2026 Table 49'!J239</f>
        <v>7.5797470000000002</v>
      </c>
      <c r="I90">
        <f>'AEO 2026 Table 49'!K239</f>
        <v>7.6620929999999996</v>
      </c>
      <c r="J90">
        <f>'AEO 2026 Table 49'!L239</f>
        <v>7.9328570000000003</v>
      </c>
      <c r="K90">
        <f>'AEO 2026 Table 49'!M239</f>
        <v>8.0292410000000007</v>
      </c>
      <c r="L90">
        <f>'AEO 2026 Table 49'!N239</f>
        <v>8.0734750000000002</v>
      </c>
      <c r="M90">
        <f>'AEO 2026 Table 49'!O239</f>
        <v>8.1032270000000004</v>
      </c>
      <c r="N90">
        <f>'AEO 2026 Table 49'!P239</f>
        <v>8.1053040000000003</v>
      </c>
      <c r="O90">
        <f>'AEO 2026 Table 49'!Q239</f>
        <v>8.1068719999999992</v>
      </c>
      <c r="P90">
        <f>'AEO 2026 Table 49'!R239</f>
        <v>8.1059420000000006</v>
      </c>
      <c r="Q90">
        <f>'AEO 2026 Table 49'!S239</f>
        <v>8.1049740000000003</v>
      </c>
      <c r="R90">
        <f>'AEO 2026 Table 49'!T239</f>
        <v>8.1021140000000003</v>
      </c>
      <c r="S90">
        <f>'AEO 2026 Table 49'!U239</f>
        <v>8.100123</v>
      </c>
      <c r="T90">
        <f>'AEO 2026 Table 49'!V239</f>
        <v>8.0966179999999994</v>
      </c>
      <c r="U90">
        <f>'AEO 2026 Table 49'!W239</f>
        <v>8.0947359999999993</v>
      </c>
      <c r="V90">
        <f>'AEO 2026 Table 49'!X239</f>
        <v>8.092924</v>
      </c>
      <c r="W90">
        <f>'AEO 2026 Table 49'!Y239</f>
        <v>8.0893960000000007</v>
      </c>
      <c r="X90">
        <f>'AEO 2026 Table 49'!Z239</f>
        <v>8.0874520000000008</v>
      </c>
      <c r="Y90">
        <f>'AEO 2026 Table 49'!AA239</f>
        <v>8.0837120000000002</v>
      </c>
      <c r="Z90">
        <f>'AEO 2026 Table 49'!AB239</f>
        <v>8.0825560000000003</v>
      </c>
      <c r="AA90">
        <f>'AEO 2026 Table 49'!AC239</f>
        <v>8.0806179999999994</v>
      </c>
      <c r="AB90">
        <f>'AEO 2026 Table 49'!AD239</f>
        <v>8.0779440000000005</v>
      </c>
    </row>
    <row r="91" spans="1:33">
      <c r="A91" s="8" t="s">
        <v>8556</v>
      </c>
      <c r="B91" s="198">
        <f t="shared" ref="B91:AB91" si="7">B90/$B$89</f>
        <v>1.0630766083776779</v>
      </c>
      <c r="C91" s="198">
        <f t="shared" si="7"/>
        <v>1.0809130171883168</v>
      </c>
      <c r="D91" s="198">
        <f t="shared" si="7"/>
        <v>1.1018165029739495</v>
      </c>
      <c r="E91" s="198">
        <f t="shared" si="7"/>
        <v>1.1305360181099751</v>
      </c>
      <c r="F91" s="198">
        <f t="shared" si="7"/>
        <v>1.1497393286983151</v>
      </c>
      <c r="G91" s="198">
        <f t="shared" si="7"/>
        <v>1.1613322500267129</v>
      </c>
      <c r="H91" s="198">
        <f t="shared" si="7"/>
        <v>1.1754900894968625</v>
      </c>
      <c r="I91" s="198">
        <f t="shared" si="7"/>
        <v>1.1882605562300803</v>
      </c>
      <c r="J91" s="198">
        <f t="shared" si="7"/>
        <v>1.2302514562683706</v>
      </c>
      <c r="K91" s="198">
        <f t="shared" si="7"/>
        <v>1.2451989784991344</v>
      </c>
      <c r="L91" s="198">
        <f t="shared" si="7"/>
        <v>1.2520589210036539</v>
      </c>
      <c r="M91" s="198">
        <f t="shared" si="7"/>
        <v>1.2566729511477617</v>
      </c>
      <c r="N91" s="198">
        <f t="shared" si="7"/>
        <v>1.2569950585895913</v>
      </c>
      <c r="O91" s="198">
        <f t="shared" si="7"/>
        <v>1.2572382287719641</v>
      </c>
      <c r="P91" s="198">
        <f t="shared" si="7"/>
        <v>1.2570940015592047</v>
      </c>
      <c r="Q91" s="198">
        <f t="shared" si="7"/>
        <v>1.2569438811915152</v>
      </c>
      <c r="R91" s="198">
        <f t="shared" si="7"/>
        <v>1.2565003437415236</v>
      </c>
      <c r="S91" s="198">
        <f t="shared" si="7"/>
        <v>1.2561915734397988</v>
      </c>
      <c r="T91" s="198">
        <f t="shared" si="7"/>
        <v>1.2556480074390224</v>
      </c>
      <c r="U91" s="198">
        <f t="shared" si="7"/>
        <v>1.2553561411869649</v>
      </c>
      <c r="V91" s="198">
        <f t="shared" si="7"/>
        <v>1.2550751307466208</v>
      </c>
      <c r="W91" s="198">
        <f t="shared" si="7"/>
        <v>1.2545279978362818</v>
      </c>
      <c r="X91" s="198">
        <f t="shared" si="7"/>
        <v>1.254226516436707</v>
      </c>
      <c r="Y91" s="198">
        <f t="shared" si="7"/>
        <v>1.2536465059251796</v>
      </c>
      <c r="Z91" s="198">
        <f t="shared" si="7"/>
        <v>1.2534672299488892</v>
      </c>
      <c r="AA91" s="198">
        <f t="shared" si="7"/>
        <v>1.2531666790474614</v>
      </c>
      <c r="AB91" s="198">
        <f t="shared" si="7"/>
        <v>1.2527519870400219</v>
      </c>
    </row>
    <row r="93" spans="1:33">
      <c r="A93" s="1" t="s">
        <v>6239</v>
      </c>
    </row>
    <row r="94" spans="1:33">
      <c r="A94" t="s">
        <v>669</v>
      </c>
      <c r="B94" t="s">
        <v>7077</v>
      </c>
      <c r="C94" t="s">
        <v>7078</v>
      </c>
      <c r="D94" t="s">
        <v>6402</v>
      </c>
      <c r="F94">
        <v>6.4481590000000004</v>
      </c>
      <c r="AG94" s="91"/>
    </row>
    <row r="95" spans="1:33">
      <c r="A95" t="s">
        <v>916</v>
      </c>
      <c r="B95" t="s">
        <v>7079</v>
      </c>
      <c r="C95" t="s">
        <v>7080</v>
      </c>
      <c r="D95" t="s">
        <v>2126</v>
      </c>
      <c r="F95">
        <v>5.0604979999999999</v>
      </c>
      <c r="AG95" s="91"/>
    </row>
    <row r="96" spans="1:33">
      <c r="A96" t="s">
        <v>684</v>
      </c>
      <c r="B96" t="s">
        <v>7081</v>
      </c>
      <c r="C96" t="s">
        <v>7082</v>
      </c>
      <c r="D96" t="s">
        <v>2126</v>
      </c>
      <c r="F96">
        <v>5.1770810000000003</v>
      </c>
      <c r="AG96" s="91"/>
    </row>
    <row r="97" spans="1:33">
      <c r="A97" t="s">
        <v>699</v>
      </c>
      <c r="B97" t="s">
        <v>7083</v>
      </c>
      <c r="C97" t="s">
        <v>7084</v>
      </c>
      <c r="D97" t="s">
        <v>6402</v>
      </c>
      <c r="F97">
        <v>5.8177469999999998</v>
      </c>
      <c r="AG97" s="91"/>
    </row>
    <row r="98" spans="1:33">
      <c r="A98" t="s">
        <v>2554</v>
      </c>
      <c r="B98" t="s">
        <v>7085</v>
      </c>
      <c r="C98" t="s">
        <v>7086</v>
      </c>
      <c r="D98" t="s">
        <v>2126</v>
      </c>
      <c r="F98">
        <v>0</v>
      </c>
    </row>
    <row r="99" spans="1:33">
      <c r="A99" t="s">
        <v>1789</v>
      </c>
      <c r="B99" t="s">
        <v>7087</v>
      </c>
      <c r="C99" t="s">
        <v>7088</v>
      </c>
      <c r="D99" t="s">
        <v>6402</v>
      </c>
      <c r="F99">
        <v>13.988659</v>
      </c>
      <c r="AG99" s="91"/>
    </row>
    <row r="100" spans="1:33">
      <c r="A100" t="s">
        <v>2562</v>
      </c>
      <c r="B100" t="s">
        <v>7089</v>
      </c>
      <c r="C100" t="s">
        <v>7090</v>
      </c>
      <c r="D100" t="s">
        <v>6402</v>
      </c>
      <c r="F100">
        <v>0</v>
      </c>
    </row>
    <row r="101" spans="1:33">
      <c r="A101" t="s">
        <v>2559</v>
      </c>
      <c r="B101" t="s">
        <v>7091</v>
      </c>
      <c r="C101" t="s">
        <v>7092</v>
      </c>
      <c r="D101" t="s">
        <v>2126</v>
      </c>
      <c r="F101">
        <v>0</v>
      </c>
    </row>
    <row r="102" spans="1:33">
      <c r="A102" t="s">
        <v>1805</v>
      </c>
      <c r="B102" t="s">
        <v>7093</v>
      </c>
      <c r="C102" t="s">
        <v>7094</v>
      </c>
      <c r="D102" t="s">
        <v>6402</v>
      </c>
      <c r="F102">
        <v>0</v>
      </c>
    </row>
    <row r="103" spans="1:33">
      <c r="A103" t="s">
        <v>2672</v>
      </c>
      <c r="B103" t="s">
        <v>7095</v>
      </c>
      <c r="C103" t="s">
        <v>7096</v>
      </c>
      <c r="D103" t="s">
        <v>6402</v>
      </c>
      <c r="F103">
        <v>0</v>
      </c>
    </row>
    <row r="104" spans="1:33">
      <c r="A104" t="s">
        <v>2675</v>
      </c>
      <c r="B104" t="s">
        <v>7097</v>
      </c>
      <c r="C104" t="s">
        <v>7098</v>
      </c>
      <c r="D104" t="s">
        <v>2126</v>
      </c>
      <c r="F104">
        <v>0</v>
      </c>
    </row>
    <row r="105" spans="1:33">
      <c r="A105" t="s">
        <v>2678</v>
      </c>
      <c r="B105" t="s">
        <v>7099</v>
      </c>
      <c r="C105" t="s">
        <v>7100</v>
      </c>
      <c r="D105" t="s">
        <v>6402</v>
      </c>
      <c r="F105">
        <v>0</v>
      </c>
    </row>
    <row r="106" spans="1:33">
      <c r="A106" t="s">
        <v>6490</v>
      </c>
      <c r="B106" t="s">
        <v>7101</v>
      </c>
      <c r="C106" t="s">
        <v>7102</v>
      </c>
      <c r="F106">
        <v>6.4419060000000004</v>
      </c>
      <c r="AG106" s="91"/>
    </row>
    <row r="107" spans="1:33" s="1" customFormat="1">
      <c r="A107" s="1" t="s">
        <v>6239</v>
      </c>
    </row>
    <row r="108" spans="1:33">
      <c r="A108" t="s">
        <v>669</v>
      </c>
      <c r="B108" t="s">
        <v>7237</v>
      </c>
      <c r="C108" t="s">
        <v>7238</v>
      </c>
      <c r="D108" t="s">
        <v>6402</v>
      </c>
      <c r="F108">
        <v>6.8624530000000004</v>
      </c>
      <c r="G108">
        <v>7.0176189999999998</v>
      </c>
      <c r="H108">
        <v>7.1843830000000004</v>
      </c>
      <c r="I108">
        <v>7.3522480000000003</v>
      </c>
      <c r="J108">
        <v>7.5117200000000004</v>
      </c>
      <c r="K108">
        <v>7.6655379999999997</v>
      </c>
      <c r="L108">
        <v>7.7929139999999997</v>
      </c>
      <c r="M108">
        <v>7.9047320000000001</v>
      </c>
      <c r="N108">
        <v>7.9926409999999999</v>
      </c>
      <c r="O108">
        <v>8.0601009999999995</v>
      </c>
      <c r="P108">
        <v>8.1108750000000001</v>
      </c>
      <c r="Q108">
        <v>8.1426850000000002</v>
      </c>
      <c r="R108">
        <v>8.1450519999999997</v>
      </c>
      <c r="S108">
        <v>8.1467080000000003</v>
      </c>
      <c r="T108">
        <v>8.1442990000000002</v>
      </c>
      <c r="U108">
        <v>8.1463560000000008</v>
      </c>
      <c r="V108">
        <v>8.1463929999999998</v>
      </c>
      <c r="W108">
        <v>8.1463429999999999</v>
      </c>
      <c r="X108">
        <v>8.1464379999999998</v>
      </c>
      <c r="Y108">
        <v>8.1440920000000006</v>
      </c>
      <c r="Z108">
        <v>8.1438550000000003</v>
      </c>
      <c r="AA108">
        <v>8.1438740000000003</v>
      </c>
      <c r="AB108">
        <v>8.1432500000000001</v>
      </c>
      <c r="AC108">
        <v>8.1429019999999994</v>
      </c>
      <c r="AD108">
        <v>8.1380999999999997</v>
      </c>
      <c r="AE108">
        <v>8.1375489999999999</v>
      </c>
      <c r="AF108">
        <v>8.1374619999999993</v>
      </c>
      <c r="AG108" s="91">
        <v>7.0000000000000001E-3</v>
      </c>
    </row>
    <row r="109" spans="1:33">
      <c r="A109" t="s">
        <v>916</v>
      </c>
      <c r="B109" t="s">
        <v>7239</v>
      </c>
      <c r="C109" t="s">
        <v>7240</v>
      </c>
      <c r="D109" t="s">
        <v>2126</v>
      </c>
      <c r="F109">
        <v>5.5283899999999999</v>
      </c>
      <c r="G109">
        <v>5.6677540000000004</v>
      </c>
      <c r="H109">
        <v>5.8193339999999996</v>
      </c>
      <c r="I109">
        <v>5.9614390000000004</v>
      </c>
      <c r="J109">
        <v>6.0965199999999999</v>
      </c>
      <c r="K109">
        <v>6.2297969999999996</v>
      </c>
      <c r="L109">
        <v>6.3555460000000004</v>
      </c>
      <c r="M109">
        <v>6.4679209999999996</v>
      </c>
      <c r="N109">
        <v>6.5620820000000002</v>
      </c>
      <c r="O109">
        <v>6.6345039999999997</v>
      </c>
      <c r="P109">
        <v>6.6923459999999997</v>
      </c>
      <c r="Q109">
        <v>6.7331079999999996</v>
      </c>
      <c r="R109">
        <v>6.7294159999999996</v>
      </c>
      <c r="S109">
        <v>6.7262579999999996</v>
      </c>
      <c r="T109">
        <v>6.723573</v>
      </c>
      <c r="U109">
        <v>6.7212490000000003</v>
      </c>
      <c r="V109">
        <v>6.7192170000000004</v>
      </c>
      <c r="W109">
        <v>6.7174230000000001</v>
      </c>
      <c r="X109">
        <v>6.7158129999999998</v>
      </c>
      <c r="Y109">
        <v>6.7143459999999999</v>
      </c>
      <c r="Z109">
        <v>6.7129890000000003</v>
      </c>
      <c r="AA109">
        <v>6.7117690000000003</v>
      </c>
      <c r="AB109">
        <v>6.7106870000000001</v>
      </c>
      <c r="AC109">
        <v>6.7097610000000003</v>
      </c>
      <c r="AD109">
        <v>6.7089619999999996</v>
      </c>
      <c r="AE109">
        <v>6.7082750000000004</v>
      </c>
      <c r="AF109">
        <v>6.7077359999999997</v>
      </c>
      <c r="AG109" s="91">
        <v>7.0000000000000001E-3</v>
      </c>
    </row>
    <row r="110" spans="1:33">
      <c r="A110" t="s">
        <v>684</v>
      </c>
      <c r="B110" t="s">
        <v>7241</v>
      </c>
      <c r="C110" t="s">
        <v>7242</v>
      </c>
      <c r="D110" t="s">
        <v>2126</v>
      </c>
      <c r="F110">
        <v>5.4372439999999997</v>
      </c>
      <c r="G110">
        <v>5.5245800000000003</v>
      </c>
      <c r="H110">
        <v>5.5677580000000004</v>
      </c>
      <c r="I110">
        <v>5.6220689999999998</v>
      </c>
      <c r="J110">
        <v>5.6845129999999999</v>
      </c>
      <c r="K110">
        <v>5.7616360000000002</v>
      </c>
      <c r="L110">
        <v>5.8562839999999996</v>
      </c>
      <c r="M110">
        <v>5.9682110000000002</v>
      </c>
      <c r="N110">
        <v>6.0886110000000002</v>
      </c>
      <c r="O110">
        <v>6.2060690000000003</v>
      </c>
      <c r="P110">
        <v>6.3273029999999997</v>
      </c>
      <c r="Q110">
        <v>6.4255699999999996</v>
      </c>
      <c r="R110">
        <v>6.5132250000000003</v>
      </c>
      <c r="S110">
        <v>6.5731999999999999</v>
      </c>
      <c r="T110">
        <v>6.6169479999999998</v>
      </c>
      <c r="U110">
        <v>6.6467029999999996</v>
      </c>
      <c r="V110">
        <v>6.659745</v>
      </c>
      <c r="W110">
        <v>6.6698519999999997</v>
      </c>
      <c r="X110">
        <v>6.6757249999999999</v>
      </c>
      <c r="Y110">
        <v>6.675643</v>
      </c>
      <c r="Z110">
        <v>6.6756099999999998</v>
      </c>
      <c r="AA110">
        <v>6.6746559999999997</v>
      </c>
      <c r="AB110">
        <v>6.6771929999999999</v>
      </c>
      <c r="AC110">
        <v>6.6810499999999999</v>
      </c>
      <c r="AD110">
        <v>6.6854810000000002</v>
      </c>
      <c r="AE110">
        <v>6.6909190000000001</v>
      </c>
      <c r="AF110">
        <v>6.6984519999999996</v>
      </c>
      <c r="AG110" s="91">
        <v>8.0000000000000002E-3</v>
      </c>
    </row>
    <row r="111" spans="1:33">
      <c r="A111" t="s">
        <v>699</v>
      </c>
      <c r="B111" t="s">
        <v>7243</v>
      </c>
      <c r="C111" t="s">
        <v>7244</v>
      </c>
      <c r="D111" t="s">
        <v>6402</v>
      </c>
      <c r="F111">
        <v>5.6899410000000001</v>
      </c>
      <c r="G111">
        <v>5.8690319999999998</v>
      </c>
      <c r="H111">
        <v>6.0111840000000001</v>
      </c>
      <c r="I111">
        <v>6.1010439999999999</v>
      </c>
      <c r="J111">
        <v>6.2319899999999997</v>
      </c>
      <c r="K111">
        <v>6.36381</v>
      </c>
      <c r="L111">
        <v>6.480442</v>
      </c>
      <c r="M111">
        <v>6.5830200000000003</v>
      </c>
      <c r="N111">
        <v>6.6688960000000002</v>
      </c>
      <c r="O111">
        <v>6.7348330000000001</v>
      </c>
      <c r="P111">
        <v>6.7896280000000004</v>
      </c>
      <c r="Q111">
        <v>6.8331369999999998</v>
      </c>
      <c r="R111">
        <v>6.8360130000000003</v>
      </c>
      <c r="S111">
        <v>6.8514400000000002</v>
      </c>
      <c r="T111">
        <v>6.8495600000000003</v>
      </c>
      <c r="U111">
        <v>6.8668829999999996</v>
      </c>
      <c r="V111">
        <v>6.8978650000000004</v>
      </c>
      <c r="W111">
        <v>6.922809</v>
      </c>
      <c r="X111">
        <v>6.9350180000000003</v>
      </c>
      <c r="Y111">
        <v>6.9377930000000001</v>
      </c>
      <c r="Z111">
        <v>6.9690779999999997</v>
      </c>
      <c r="AA111">
        <v>6.9773649999999998</v>
      </c>
      <c r="AB111">
        <v>7.0204279999999999</v>
      </c>
      <c r="AC111">
        <v>7.0619449999999997</v>
      </c>
      <c r="AD111">
        <v>7.1275449999999996</v>
      </c>
      <c r="AE111">
        <v>7.1666280000000002</v>
      </c>
      <c r="AF111">
        <v>7.2303740000000003</v>
      </c>
      <c r="AG111" s="91">
        <v>8.9999999999999993E-3</v>
      </c>
    </row>
    <row r="112" spans="1:33">
      <c r="A112" t="s">
        <v>2554</v>
      </c>
      <c r="B112" t="s">
        <v>7245</v>
      </c>
      <c r="C112" t="s">
        <v>7246</v>
      </c>
      <c r="D112" t="s">
        <v>2126</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t="s">
        <v>463</v>
      </c>
    </row>
    <row r="113" spans="1:33">
      <c r="A113" t="s">
        <v>1789</v>
      </c>
      <c r="B113" t="s">
        <v>7247</v>
      </c>
      <c r="C113" t="s">
        <v>7248</v>
      </c>
      <c r="D113" t="s">
        <v>6402</v>
      </c>
      <c r="F113">
        <v>13.553058</v>
      </c>
      <c r="G113">
        <v>13.654142999999999</v>
      </c>
      <c r="H113">
        <v>13.78584</v>
      </c>
      <c r="I113">
        <v>13.926949</v>
      </c>
      <c r="J113">
        <v>14.084097</v>
      </c>
      <c r="K113">
        <v>14.299403999999999</v>
      </c>
      <c r="L113">
        <v>14.499537999999999</v>
      </c>
      <c r="M113">
        <v>14.670741</v>
      </c>
      <c r="N113">
        <v>14.874043</v>
      </c>
      <c r="O113">
        <v>15.077652</v>
      </c>
      <c r="P113">
        <v>15.165792</v>
      </c>
      <c r="Q113">
        <v>15.2387</v>
      </c>
      <c r="R113">
        <v>15.287716</v>
      </c>
      <c r="S113">
        <v>15.326226999999999</v>
      </c>
      <c r="T113">
        <v>15.354395</v>
      </c>
      <c r="U113">
        <v>15.370070999999999</v>
      </c>
      <c r="V113">
        <v>15.375595000000001</v>
      </c>
      <c r="W113">
        <v>15.377668999999999</v>
      </c>
      <c r="X113">
        <v>15.379139</v>
      </c>
      <c r="Y113">
        <v>15.380027</v>
      </c>
      <c r="Z113">
        <v>15.380454</v>
      </c>
      <c r="AA113">
        <v>15.380836</v>
      </c>
      <c r="AB113">
        <v>15.380919</v>
      </c>
      <c r="AC113">
        <v>15.380917</v>
      </c>
      <c r="AD113">
        <v>15.380915</v>
      </c>
      <c r="AE113">
        <v>15.380915</v>
      </c>
      <c r="AF113">
        <v>15.380915999999999</v>
      </c>
      <c r="AG113" s="91">
        <v>5.0000000000000001E-3</v>
      </c>
    </row>
    <row r="114" spans="1:33" s="1" customFormat="1">
      <c r="A114" s="1" t="s">
        <v>2562</v>
      </c>
      <c r="B114" s="1" t="s">
        <v>7249</v>
      </c>
      <c r="C114" s="1" t="s">
        <v>7250</v>
      </c>
      <c r="D114" s="1" t="s">
        <v>6402</v>
      </c>
      <c r="F114" s="1">
        <v>0</v>
      </c>
      <c r="G114" s="1">
        <v>0</v>
      </c>
      <c r="H114" s="1">
        <v>8.8917629999999992</v>
      </c>
      <c r="I114" s="1">
        <v>9.0715620000000001</v>
      </c>
      <c r="J114" s="1">
        <v>9.1912020000000005</v>
      </c>
      <c r="K114" s="1">
        <v>9.3044989999999999</v>
      </c>
      <c r="L114" s="1">
        <v>9.4388670000000001</v>
      </c>
      <c r="M114" s="1">
        <v>9.5936409999999999</v>
      </c>
      <c r="N114" s="1">
        <v>9.7698049999999999</v>
      </c>
      <c r="O114" s="1">
        <v>9.7698049999999999</v>
      </c>
      <c r="P114" s="1">
        <v>9.7698049999999999</v>
      </c>
      <c r="Q114" s="1">
        <v>9.7698049999999999</v>
      </c>
      <c r="R114" s="1">
        <v>9.7698049999999999</v>
      </c>
      <c r="S114" s="1">
        <v>9.7698049999999999</v>
      </c>
      <c r="T114" s="1">
        <v>9.7698049999999999</v>
      </c>
      <c r="U114" s="1">
        <v>9.7698049999999999</v>
      </c>
      <c r="V114" s="1">
        <v>9.7698049999999999</v>
      </c>
      <c r="W114" s="1">
        <v>9.7698049999999999</v>
      </c>
      <c r="X114" s="1">
        <v>9.7698049999999999</v>
      </c>
      <c r="Y114" s="1">
        <v>9.7698049999999999</v>
      </c>
      <c r="Z114" s="1">
        <v>9.7698049999999999</v>
      </c>
      <c r="AA114" s="1">
        <v>9.7698049999999999</v>
      </c>
      <c r="AB114" s="1">
        <v>9.7698049999999999</v>
      </c>
      <c r="AC114" s="1">
        <v>9.7698049999999999</v>
      </c>
      <c r="AD114" s="1">
        <v>9.7698049999999999</v>
      </c>
      <c r="AE114" s="1">
        <v>9.7698049999999999</v>
      </c>
      <c r="AF114" s="1">
        <v>9.7698049999999999</v>
      </c>
      <c r="AG114" s="1" t="s">
        <v>463</v>
      </c>
    </row>
    <row r="115" spans="1:33" s="1" customFormat="1">
      <c r="A115" s="1" t="s">
        <v>2559</v>
      </c>
      <c r="B115" s="1" t="s">
        <v>7251</v>
      </c>
      <c r="C115" s="1" t="s">
        <v>7252</v>
      </c>
      <c r="D115" s="1" t="s">
        <v>2126</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c r="AD115" s="1">
        <v>0</v>
      </c>
      <c r="AE115" s="1">
        <v>0</v>
      </c>
      <c r="AF115" s="1">
        <v>0</v>
      </c>
      <c r="AG115" s="1" t="s">
        <v>463</v>
      </c>
    </row>
    <row r="116" spans="1:33">
      <c r="A116" t="s">
        <v>1805</v>
      </c>
      <c r="B116" t="s">
        <v>7253</v>
      </c>
      <c r="C116" t="s">
        <v>7254</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2672</v>
      </c>
      <c r="B117" t="s">
        <v>7255</v>
      </c>
      <c r="C117" t="s">
        <v>7256</v>
      </c>
      <c r="D117" t="s">
        <v>6402</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2675</v>
      </c>
      <c r="B118" t="s">
        <v>7257</v>
      </c>
      <c r="C118" t="s">
        <v>7258</v>
      </c>
      <c r="D118" t="s">
        <v>2126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2678</v>
      </c>
      <c r="B119" t="s">
        <v>7259</v>
      </c>
      <c r="C119" t="s">
        <v>7260</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s="135" customFormat="1">
      <c r="A120" s="135" t="s">
        <v>6490</v>
      </c>
      <c r="B120" s="135" t="s">
        <v>7261</v>
      </c>
      <c r="C120" s="135" t="s">
        <v>7262</v>
      </c>
      <c r="F120" s="135">
        <v>6.8548869999999997</v>
      </c>
      <c r="G120" s="135">
        <v>7.008928</v>
      </c>
      <c r="H120" s="135">
        <v>7.1755069999999996</v>
      </c>
      <c r="I120" s="135">
        <v>7.3440310000000002</v>
      </c>
      <c r="J120" s="135">
        <v>7.5033560000000001</v>
      </c>
      <c r="K120" s="135">
        <v>7.6570200000000002</v>
      </c>
      <c r="L120" s="135">
        <v>7.7844319999999998</v>
      </c>
      <c r="M120" s="135">
        <v>7.8963190000000001</v>
      </c>
      <c r="N120" s="135">
        <v>7.9844039999999996</v>
      </c>
      <c r="O120" s="135">
        <v>8.0514679999999998</v>
      </c>
      <c r="P120" s="135">
        <v>8.1022870000000005</v>
      </c>
      <c r="Q120" s="135">
        <v>8.1342009999999991</v>
      </c>
      <c r="R120" s="135">
        <v>8.1366180000000004</v>
      </c>
      <c r="S120" s="135">
        <v>8.1379459999999995</v>
      </c>
      <c r="T120" s="135">
        <v>8.1357149999999994</v>
      </c>
      <c r="U120" s="135">
        <v>8.1375189999999993</v>
      </c>
      <c r="V120" s="135">
        <v>8.1371649999999995</v>
      </c>
      <c r="W120" s="135">
        <v>8.1364129999999992</v>
      </c>
      <c r="X120" s="135">
        <v>8.1363679999999992</v>
      </c>
      <c r="Y120" s="135">
        <v>8.1339330000000007</v>
      </c>
      <c r="Z120" s="135">
        <v>8.1331659999999992</v>
      </c>
      <c r="AA120" s="135">
        <v>8.1322799999999997</v>
      </c>
      <c r="AB120" s="135">
        <v>8.1308959999999999</v>
      </c>
      <c r="AC120" s="135">
        <v>8.1295079999999995</v>
      </c>
      <c r="AD120" s="135">
        <v>8.123742</v>
      </c>
      <c r="AE120" s="135">
        <v>8.1220119999999998</v>
      </c>
      <c r="AF120" s="135">
        <v>8.1205160000000003</v>
      </c>
      <c r="AG120" s="159">
        <v>7.0000000000000001E-3</v>
      </c>
    </row>
    <row r="122" spans="1:33">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3">
      <c r="E123" t="s">
        <v>669</v>
      </c>
      <c r="F123" s="43">
        <f t="shared" ref="F123:AF123" si="8">MAX(F108/$F94,1)</f>
        <v>1.0642499665408374</v>
      </c>
      <c r="G123" s="43">
        <f t="shared" si="8"/>
        <v>1.0883135791161476</v>
      </c>
      <c r="H123" s="43">
        <f t="shared" si="8"/>
        <v>1.1141758446092909</v>
      </c>
      <c r="I123" s="43">
        <f t="shared" si="8"/>
        <v>1.1402088565123782</v>
      </c>
      <c r="J123" s="43">
        <f t="shared" si="8"/>
        <v>1.1649402565910674</v>
      </c>
      <c r="K123" s="43">
        <f t="shared" si="8"/>
        <v>1.1887948172493885</v>
      </c>
      <c r="L123" s="43">
        <f>MAX(L108/$F94,1)</f>
        <v>1.208548672574606</v>
      </c>
      <c r="M123" s="43">
        <f t="shared" si="8"/>
        <v>1.2258897462050795</v>
      </c>
      <c r="N123" s="43">
        <f t="shared" si="8"/>
        <v>1.2395229398034384</v>
      </c>
      <c r="O123" s="43">
        <f t="shared" si="8"/>
        <v>1.2499848406343577</v>
      </c>
      <c r="P123" s="43">
        <f t="shared" si="8"/>
        <v>1.2578590261189277</v>
      </c>
      <c r="Q123" s="43">
        <f t="shared" si="8"/>
        <v>1.2627922171274002</v>
      </c>
      <c r="R123" s="43">
        <f t="shared" si="8"/>
        <v>1.2631592986463267</v>
      </c>
      <c r="S123" s="43">
        <f t="shared" si="8"/>
        <v>1.2634161161348534</v>
      </c>
      <c r="T123" s="43">
        <f t="shared" si="8"/>
        <v>1.2630425211288989</v>
      </c>
      <c r="U123" s="43">
        <f t="shared" si="8"/>
        <v>1.2633615269102392</v>
      </c>
      <c r="V123" s="43">
        <f t="shared" si="8"/>
        <v>1.2633672649821444</v>
      </c>
      <c r="W123" s="43">
        <f t="shared" si="8"/>
        <v>1.2633595108309208</v>
      </c>
      <c r="X123" s="43">
        <f t="shared" si="8"/>
        <v>1.2633742437182456</v>
      </c>
      <c r="Y123" s="43">
        <f t="shared" si="8"/>
        <v>1.2630104189428331</v>
      </c>
      <c r="Z123" s="43">
        <f t="shared" si="8"/>
        <v>1.2629736642660332</v>
      </c>
      <c r="AA123" s="43">
        <f t="shared" si="8"/>
        <v>1.2629766108434981</v>
      </c>
      <c r="AB123" s="43">
        <f t="shared" si="8"/>
        <v>1.2628798390362272</v>
      </c>
      <c r="AC123" s="43">
        <f t="shared" si="8"/>
        <v>1.2628258701437105</v>
      </c>
      <c r="AD123" s="43">
        <f t="shared" si="8"/>
        <v>1.2620811614601934</v>
      </c>
      <c r="AE123" s="43">
        <f t="shared" si="8"/>
        <v>1.261995710713709</v>
      </c>
      <c r="AF123" s="43">
        <f t="shared" si="8"/>
        <v>1.2619822184905798</v>
      </c>
    </row>
    <row r="124" spans="1:33">
      <c r="E124" t="s">
        <v>916</v>
      </c>
      <c r="F124" s="43">
        <f t="shared" ref="F124:AF124" si="9">MAX(F109/$F95,1)</f>
        <v>1.0924596749173698</v>
      </c>
      <c r="G124" s="43">
        <f t="shared" si="9"/>
        <v>1.1199992569901225</v>
      </c>
      <c r="H124" s="43">
        <f t="shared" si="9"/>
        <v>1.1499528307293077</v>
      </c>
      <c r="I124" s="43">
        <f t="shared" si="9"/>
        <v>1.1780340590985314</v>
      </c>
      <c r="J124" s="43">
        <f t="shared" si="9"/>
        <v>1.2047272817813584</v>
      </c>
      <c r="K124" s="43">
        <f t="shared" si="9"/>
        <v>1.2310640178101049</v>
      </c>
      <c r="L124" s="43">
        <f t="shared" si="9"/>
        <v>1.2559131532114034</v>
      </c>
      <c r="M124" s="43">
        <f t="shared" si="9"/>
        <v>1.2781194657126631</v>
      </c>
      <c r="N124" s="43">
        <f t="shared" si="9"/>
        <v>1.2967265277053761</v>
      </c>
      <c r="O124" s="43">
        <f t="shared" si="9"/>
        <v>1.3110377674292135</v>
      </c>
      <c r="P124" s="43">
        <f t="shared" si="9"/>
        <v>1.3224678677869253</v>
      </c>
      <c r="Q124" s="43">
        <f t="shared" si="9"/>
        <v>1.3305228062534555</v>
      </c>
      <c r="R124" s="43">
        <f t="shared" si="9"/>
        <v>1.3297932337884533</v>
      </c>
      <c r="S124" s="43">
        <f t="shared" si="9"/>
        <v>1.3291691845348026</v>
      </c>
      <c r="T124" s="43">
        <f t="shared" si="9"/>
        <v>1.3286386043428928</v>
      </c>
      <c r="U124" s="43">
        <f t="shared" si="9"/>
        <v>1.3281793610036008</v>
      </c>
      <c r="V124" s="43">
        <f t="shared" si="9"/>
        <v>1.3277778194952357</v>
      </c>
      <c r="W124" s="43">
        <f t="shared" si="9"/>
        <v>1.3274233089312555</v>
      </c>
      <c r="X124" s="43">
        <f t="shared" si="9"/>
        <v>1.3271051584251194</v>
      </c>
      <c r="Y124" s="43">
        <f t="shared" si="9"/>
        <v>1.3268152660074166</v>
      </c>
      <c r="Z124" s="43">
        <f t="shared" si="9"/>
        <v>1.3265471105808164</v>
      </c>
      <c r="AA124" s="43">
        <f t="shared" si="9"/>
        <v>1.3263060275885892</v>
      </c>
      <c r="AB124" s="43">
        <f t="shared" si="9"/>
        <v>1.3260922146397449</v>
      </c>
      <c r="AC124" s="43">
        <f t="shared" si="9"/>
        <v>1.3259092286964644</v>
      </c>
      <c r="AD124" s="43">
        <f t="shared" si="9"/>
        <v>1.3257513390974565</v>
      </c>
      <c r="AE124" s="43">
        <f t="shared" si="9"/>
        <v>1.3256155817075712</v>
      </c>
      <c r="AF124" s="43">
        <f t="shared" si="9"/>
        <v>1.3255090704511689</v>
      </c>
    </row>
    <row r="125" spans="1:33">
      <c r="E125" t="s">
        <v>684</v>
      </c>
      <c r="F125" s="43">
        <f t="shared" ref="F125:AF125" si="10">MAX(F110/$F96,1)</f>
        <v>1.0502528355264289</v>
      </c>
      <c r="G125" s="43">
        <f t="shared" si="10"/>
        <v>1.0671225735119849</v>
      </c>
      <c r="H125" s="43">
        <f t="shared" si="10"/>
        <v>1.0754627945747808</v>
      </c>
      <c r="I125" s="43">
        <f t="shared" si="10"/>
        <v>1.0859534552385792</v>
      </c>
      <c r="J125" s="43">
        <f t="shared" si="10"/>
        <v>1.0980150783810414</v>
      </c>
      <c r="K125" s="43">
        <f t="shared" si="10"/>
        <v>1.1129120830831118</v>
      </c>
      <c r="L125" s="43">
        <f t="shared" si="10"/>
        <v>1.1311941999748505</v>
      </c>
      <c r="M125" s="43">
        <f t="shared" si="10"/>
        <v>1.1528139119322258</v>
      </c>
      <c r="N125" s="43">
        <f t="shared" si="10"/>
        <v>1.1760702604421294</v>
      </c>
      <c r="O125" s="43">
        <f t="shared" si="10"/>
        <v>1.1987583350540585</v>
      </c>
      <c r="P125" s="43">
        <f t="shared" si="10"/>
        <v>1.2221757782039724</v>
      </c>
      <c r="Q125" s="43">
        <f t="shared" si="10"/>
        <v>1.2411569376642937</v>
      </c>
      <c r="R125" s="43">
        <f t="shared" si="10"/>
        <v>1.2580882933838586</v>
      </c>
      <c r="S125" s="43">
        <f t="shared" si="10"/>
        <v>1.2696730068546349</v>
      </c>
      <c r="T125" s="43">
        <f t="shared" si="10"/>
        <v>1.2781233285706752</v>
      </c>
      <c r="U125" s="43">
        <f t="shared" si="10"/>
        <v>1.2838707758290819</v>
      </c>
      <c r="V125" s="43">
        <f t="shared" si="10"/>
        <v>1.2863899560389338</v>
      </c>
      <c r="W125" s="43">
        <f t="shared" si="10"/>
        <v>1.2883422144640966</v>
      </c>
      <c r="X125" s="43">
        <f t="shared" si="10"/>
        <v>1.289476637510597</v>
      </c>
      <c r="Y125" s="43">
        <f t="shared" si="10"/>
        <v>1.2894607984692532</v>
      </c>
      <c r="Z125" s="43">
        <f t="shared" si="10"/>
        <v>1.2894544242209074</v>
      </c>
      <c r="AA125" s="43">
        <f t="shared" si="10"/>
        <v>1.2892701504960034</v>
      </c>
      <c r="AB125" s="43">
        <f t="shared" si="10"/>
        <v>1.289760194982462</v>
      </c>
      <c r="AC125" s="43">
        <f t="shared" si="10"/>
        <v>1.2905052094027503</v>
      </c>
      <c r="AD125" s="43">
        <f t="shared" si="10"/>
        <v>1.2913610971124461</v>
      </c>
      <c r="AE125" s="43">
        <f t="shared" si="10"/>
        <v>1.2924114959762074</v>
      </c>
      <c r="AF125" s="43">
        <f t="shared" si="10"/>
        <v>1.2938665630304025</v>
      </c>
    </row>
    <row r="126" spans="1:33">
      <c r="E126" t="s">
        <v>699</v>
      </c>
      <c r="F126" s="43">
        <f t="shared" ref="F126:AF126" si="11">MAX(F111/$F97,1)</f>
        <v>1</v>
      </c>
      <c r="G126" s="43">
        <f t="shared" si="11"/>
        <v>1.0088152681785578</v>
      </c>
      <c r="H126" s="43">
        <f t="shared" si="11"/>
        <v>1.0332494692533039</v>
      </c>
      <c r="I126" s="43">
        <f t="shared" si="11"/>
        <v>1.0486953110886397</v>
      </c>
      <c r="J126" s="43">
        <f t="shared" si="11"/>
        <v>1.0712033369618859</v>
      </c>
      <c r="K126" s="43">
        <f t="shared" si="11"/>
        <v>1.0938615928124753</v>
      </c>
      <c r="L126" s="43">
        <f t="shared" si="11"/>
        <v>1.1139092160590689</v>
      </c>
      <c r="M126" s="43">
        <f t="shared" si="11"/>
        <v>1.131541127518952</v>
      </c>
      <c r="N126" s="43">
        <f t="shared" si="11"/>
        <v>1.1463021681760999</v>
      </c>
      <c r="O126" s="43">
        <f t="shared" si="11"/>
        <v>1.1576359370732348</v>
      </c>
      <c r="P126" s="43">
        <f t="shared" si="11"/>
        <v>1.1670545315910095</v>
      </c>
      <c r="Q126" s="43">
        <f t="shared" si="11"/>
        <v>1.1745331998796098</v>
      </c>
      <c r="R126" s="43">
        <f t="shared" si="11"/>
        <v>1.1750275493245066</v>
      </c>
      <c r="S126" s="43">
        <f t="shared" si="11"/>
        <v>1.1776792631236801</v>
      </c>
      <c r="T126" s="43">
        <f t="shared" si="11"/>
        <v>1.1773561139733304</v>
      </c>
      <c r="U126" s="43">
        <f t="shared" si="11"/>
        <v>1.1803337271283882</v>
      </c>
      <c r="V126" s="43">
        <f t="shared" si="11"/>
        <v>1.1856591563710146</v>
      </c>
      <c r="W126" s="43">
        <f t="shared" si="11"/>
        <v>1.1899467267999106</v>
      </c>
      <c r="X126" s="43">
        <f t="shared" si="11"/>
        <v>1.1920453055108791</v>
      </c>
      <c r="Y126" s="43">
        <f t="shared" si="11"/>
        <v>1.1925222942833369</v>
      </c>
      <c r="Z126" s="43">
        <f t="shared" si="11"/>
        <v>1.1978998055432799</v>
      </c>
      <c r="AA126" s="43">
        <f t="shared" si="11"/>
        <v>1.1993242401225079</v>
      </c>
      <c r="AB126" s="43">
        <f t="shared" si="11"/>
        <v>1.2067262464318231</v>
      </c>
      <c r="AC126" s="43">
        <f t="shared" si="11"/>
        <v>1.2138625141313295</v>
      </c>
      <c r="AD126" s="43">
        <f t="shared" si="11"/>
        <v>1.2251383568243859</v>
      </c>
      <c r="AE126" s="43">
        <f t="shared" si="11"/>
        <v>1.2318562495068968</v>
      </c>
      <c r="AF126" s="43">
        <f t="shared" si="11"/>
        <v>1.2428134121335974</v>
      </c>
    </row>
    <row r="127" spans="1:3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1:33">
      <c r="E128" t="s">
        <v>1789</v>
      </c>
      <c r="F128" s="43">
        <f t="shared" ref="F128:AF128" si="12">MAX(F113/$F99,1)</f>
        <v>1</v>
      </c>
      <c r="G128" s="43">
        <f t="shared" si="12"/>
        <v>1</v>
      </c>
      <c r="H128" s="43">
        <f t="shared" si="12"/>
        <v>1</v>
      </c>
      <c r="I128" s="43">
        <f t="shared" si="12"/>
        <v>1</v>
      </c>
      <c r="J128" s="43">
        <f t="shared" si="12"/>
        <v>1.0068225267339779</v>
      </c>
      <c r="K128" s="43">
        <f t="shared" si="12"/>
        <v>1.0222140664090817</v>
      </c>
      <c r="L128" s="43">
        <f t="shared" si="12"/>
        <v>1.0365209417142844</v>
      </c>
      <c r="M128" s="43">
        <f t="shared" si="12"/>
        <v>1.0487596416497107</v>
      </c>
      <c r="N128" s="43">
        <f t="shared" si="12"/>
        <v>1.0632929861254035</v>
      </c>
      <c r="O128" s="43">
        <f t="shared" si="12"/>
        <v>1.0778482769506355</v>
      </c>
      <c r="P128" s="43">
        <f t="shared" si="12"/>
        <v>1.0841490953493111</v>
      </c>
      <c r="Q128" s="43">
        <f t="shared" si="12"/>
        <v>1.089361031675731</v>
      </c>
      <c r="R128" s="43">
        <f t="shared" si="12"/>
        <v>1.0928650130080373</v>
      </c>
      <c r="S128" s="43">
        <f t="shared" si="12"/>
        <v>1.0956180288618087</v>
      </c>
      <c r="T128" s="43">
        <f t="shared" si="12"/>
        <v>1.0976316600468994</v>
      </c>
      <c r="U128" s="43">
        <f t="shared" si="12"/>
        <v>1.0987522821165345</v>
      </c>
      <c r="V128" s="43">
        <f t="shared" si="12"/>
        <v>1.0991471734352807</v>
      </c>
      <c r="W128" s="43">
        <f t="shared" si="12"/>
        <v>1.0992954363960119</v>
      </c>
      <c r="X128" s="43">
        <f t="shared" si="12"/>
        <v>1.0994005215224705</v>
      </c>
      <c r="Y128" s="43">
        <f t="shared" si="12"/>
        <v>1.099464001517229</v>
      </c>
      <c r="Z128" s="43">
        <f t="shared" si="12"/>
        <v>1.0994945262444384</v>
      </c>
      <c r="AA128" s="43">
        <f t="shared" si="12"/>
        <v>1.0995218340800215</v>
      </c>
      <c r="AB128" s="43">
        <f t="shared" si="12"/>
        <v>1.09952776745791</v>
      </c>
      <c r="AC128" s="43">
        <f t="shared" si="12"/>
        <v>1.0995276244849488</v>
      </c>
      <c r="AD128" s="43">
        <f t="shared" si="12"/>
        <v>1.0995274815119878</v>
      </c>
      <c r="AE128" s="43">
        <f t="shared" si="12"/>
        <v>1.0995274815119878</v>
      </c>
      <c r="AF128" s="43">
        <f t="shared" si="12"/>
        <v>1.0995275529984683</v>
      </c>
    </row>
    <row r="130" spans="6:6">
      <c r="F130" s="43"/>
    </row>
    <row r="131" spans="6:6">
      <c r="F131" s="43"/>
    </row>
    <row r="132" spans="6:6">
      <c r="F132" s="43"/>
    </row>
    <row r="133" spans="6:6">
      <c r="F133" s="43"/>
    </row>
    <row r="134" spans="6:6">
      <c r="F134" s="43"/>
    </row>
    <row r="135" spans="6:6">
      <c r="F135" s="43"/>
    </row>
  </sheetData>
  <hyperlinks>
    <hyperlink ref="D31" r:id="rId1" xr:uid="{00000000-0004-0000-3100-000000000000}"/>
    <hyperlink ref="D32"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abSelected="1" topLeftCell="A28" workbookViewId="0">
      <selection activeCell="E36" sqref="E36"/>
    </sheetView>
  </sheetViews>
  <sheetFormatPr defaultRowHeight="15"/>
  <cols>
    <col min="1" max="1" width="30.7109375" bestFit="1" customWidth="1"/>
    <col min="2" max="30"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Etc'!$B$16/'Calculations Etc'!$B$22*'EPA Auto Trends 2022'!$B$3</f>
        <v>1.1704178038241025E-3</v>
      </c>
      <c r="C3">
        <f>((SUMIFS('psgr LDVs'!G$82:G$119,'psgr LDVs'!$B$82:$B$119,calcs!$A3)))*'Calculations Etc'!$B$16/'Calculations Etc'!$B$22*'EPA Auto Trends 2022'!$B$3</f>
        <v>1.8334104357125213E-3</v>
      </c>
      <c r="D3">
        <f>((SUMIFS('psgr LDVs'!H$82:H$119,'psgr LDVs'!$B$82:$B$119,calcs!$A3)))*'Calculations Etc'!$B$16/'Calculations Etc'!$B$22*'EPA Auto Trends 2022'!$B$3</f>
        <v>1.5977722665200707E-3</v>
      </c>
      <c r="E3">
        <f>((SUMIFS('psgr LDVs'!I$82:I$119,'psgr LDVs'!$B$82:$B$119,calcs!$A3)))*'Calculations Etc'!$B$16/'Calculations Etc'!$B$22*'EPA Auto Trends 2022'!$B$3</f>
        <v>1.535679733313378E-3</v>
      </c>
      <c r="F3">
        <f>((SUMIFS('psgr LDVs'!J$82:J$119,'psgr LDVs'!$B$82:$B$119,calcs!$A3)))*'Calculations Etc'!$B$16/'Calculations Etc'!$B$22*'EPA Auto Trends 2022'!$B$3</f>
        <v>1.501720108813058E-3</v>
      </c>
      <c r="G3">
        <f>((SUMIFS('psgr LDVs'!K$82:K$119,'psgr LDVs'!$B$82:$B$119,calcs!$A3)))*'Calculations Etc'!$B$16/'Calculations Etc'!$B$22*'EPA Auto Trends 2022'!$B$3</f>
        <v>1.4797353557080425E-3</v>
      </c>
      <c r="H3">
        <f>((SUMIFS('psgr LDVs'!L$82:L$119,'psgr LDVs'!$B$82:$B$119,calcs!$A3)))*'Calculations Etc'!$B$16/'Calculations Etc'!$B$22*'EPA Auto Trends 2022'!$B$3</f>
        <v>1.4555534269877091E-3</v>
      </c>
      <c r="I3">
        <f>((SUMIFS('psgr LDVs'!M$82:M$119,'psgr LDVs'!$B$82:$B$119,calcs!$A3)))*'Calculations Etc'!$B$16/'Calculations Etc'!$B$22*'EPA Auto Trends 2022'!$B$3</f>
        <v>1.4652250250864816E-3</v>
      </c>
      <c r="J3">
        <f>((SUMIFS('psgr LDVs'!N$82:N$119,'psgr LDVs'!$B$82:$B$119,calcs!$A3)))*'Calculations Etc'!$B$16/'Calculations Etc'!$B$22*'EPA Auto Trends 2022'!$B$3</f>
        <v>1.4783719628729134E-3</v>
      </c>
      <c r="K3">
        <f>((SUMIFS('psgr LDVs'!O$82:O$119,'psgr LDVs'!$B$82:$B$119,calcs!$A3)))*'Calculations Etc'!$B$16/'Calculations Etc'!$B$22*'EPA Auto Trends 2022'!$B$3</f>
        <v>1.4872961660807552E-3</v>
      </c>
      <c r="L3">
        <f>((SUMIFS('psgr LDVs'!P$82:P$119,'psgr LDVs'!$B$82:$B$119,calcs!$A3)))*'Calculations Etc'!$B$16/'Calculations Etc'!$B$22*'EPA Auto Trends 2022'!$B$3</f>
        <v>1.4847663683733539E-3</v>
      </c>
      <c r="M3">
        <f>((SUMIFS('psgr LDVs'!Q$82:Q$119,'psgr LDVs'!$B$82:$B$119,calcs!$A3)))*'Calculations Etc'!$B$16/'Calculations Etc'!$B$22*'EPA Auto Trends 2022'!$B$3</f>
        <v>1.4810787024664559E-3</v>
      </c>
      <c r="N3">
        <f>((SUMIFS('psgr LDVs'!R$82:R$119,'psgr LDVs'!$B$82:$B$119,calcs!$A3)))*'Calculations Etc'!$B$16/'Calculations Etc'!$B$22*'EPA Auto Trends 2022'!$B$3</f>
        <v>1.4775345941420892E-3</v>
      </c>
      <c r="O3">
        <f>((SUMIFS('psgr LDVs'!S$82:S$119,'psgr LDVs'!$B$82:$B$119,calcs!$A3)))*'Calculations Etc'!$B$16/'Calculations Etc'!$B$22*'EPA Auto Trends 2022'!$B$3</f>
        <v>1.4744203317819209E-3</v>
      </c>
      <c r="P3">
        <f>((SUMIFS('psgr LDVs'!T$82:T$119,'psgr LDVs'!$B$82:$B$119,calcs!$A3)))*'Calculations Etc'!$B$16/'Calculations Etc'!$B$22*'EPA Auto Trends 2022'!$B$3</f>
        <v>1.4718262024301875E-3</v>
      </c>
      <c r="Q3">
        <f>((SUMIFS('psgr LDVs'!U$82:U$119,'psgr LDVs'!$B$82:$B$119,calcs!$A3)))*'Calculations Etc'!$B$16/'Calculations Etc'!$B$22*'EPA Auto Trends 2022'!$B$3</f>
        <v>1.4694223127301395E-3</v>
      </c>
      <c r="R3">
        <f>((SUMIFS('psgr LDVs'!V$82:V$119,'psgr LDVs'!$B$82:$B$119,calcs!$A3)))*'Calculations Etc'!$B$16/'Calculations Etc'!$B$22*'EPA Auto Trends 2022'!$B$3</f>
        <v>1.4673355365911207E-3</v>
      </c>
      <c r="S3">
        <f>((SUMIFS('psgr LDVs'!W$82:W$119,'psgr LDVs'!$B$82:$B$119,calcs!$A3)))*'Calculations Etc'!$B$16/'Calculations Etc'!$B$22*'EPA Auto Trends 2022'!$B$3</f>
        <v>1.4647489555709471E-3</v>
      </c>
      <c r="T3">
        <f>((SUMIFS('psgr LDVs'!X$82:X$119,'psgr LDVs'!$B$82:$B$119,calcs!$A3)))*'Calculations Etc'!$B$16/'Calculations Etc'!$B$22*'EPA Auto Trends 2022'!$B$3</f>
        <v>1.4627132231404192E-3</v>
      </c>
      <c r="U3">
        <f>((SUMIFS('psgr LDVs'!Y$82:Y$119,'psgr LDVs'!$B$82:$B$119,calcs!$A3)))*'Calculations Etc'!$B$16/'Calculations Etc'!$B$22*'EPA Auto Trends 2022'!$B$3</f>
        <v>1.4607640416358072E-3</v>
      </c>
      <c r="V3">
        <f>((SUMIFS('psgr LDVs'!Z$82:Z$119,'psgr LDVs'!$B$82:$B$119,calcs!$A3)))*'Calculations Etc'!$B$16/'Calculations Etc'!$B$22*'EPA Auto Trends 2022'!$B$3</f>
        <v>1.458619544849511E-3</v>
      </c>
      <c r="W3">
        <f>((SUMIFS('psgr LDVs'!AA$82:AA$119,'psgr LDVs'!$B$82:$B$119,calcs!$A3)))*'Calculations Etc'!$B$16/'Calculations Etc'!$B$22*'EPA Auto Trends 2022'!$B$3</f>
        <v>1.456573633893484E-3</v>
      </c>
      <c r="X3">
        <f>((SUMIFS('psgr LDVs'!AB$82:AB$119,'psgr LDVs'!$B$82:$B$119,calcs!$A3)))*'Calculations Etc'!$B$16/'Calculations Etc'!$B$22*'EPA Auto Trends 2022'!$B$3</f>
        <v>1.4547704626175814E-3</v>
      </c>
      <c r="Y3">
        <f>((SUMIFS('psgr LDVs'!AC$82:AC$119,'psgr LDVs'!$B$82:$B$119,calcs!$A3)))*'Calculations Etc'!$B$16/'Calculations Etc'!$B$22*'EPA Auto Trends 2022'!$B$3</f>
        <v>1.4533374957647345E-3</v>
      </c>
      <c r="Z3">
        <f>((SUMIFS('psgr LDVs'!AD$82:AD$119,'psgr LDVs'!$B$82:$B$119,calcs!$A3)))*'Calculations Etc'!$B$16/'Calculations Etc'!$B$22*'EPA Auto Trends 2022'!$B$3</f>
        <v>1.4521713576729407E-3</v>
      </c>
      <c r="AA3">
        <f>((SUMIFS('psgr LDVs'!AE$82:AE$119,'psgr LDVs'!$B$82:$B$119,calcs!$A3)))*'Calculations Etc'!$B$16/'Calculations Etc'!$B$22*'EPA Auto Trends 2022'!$B$3</f>
        <v>1.4511442589493044E-3</v>
      </c>
      <c r="AB3">
        <f>((SUMIFS('psgr LDVs'!AF$82:AF$119,'psgr LDVs'!$B$82:$B$119,calcs!$A3)))*'Calculations Etc'!$B$16/'Calculations Etc'!$B$22*'EPA Auto Trends 2022'!$B$3</f>
        <v>1.4499777531997114E-3</v>
      </c>
      <c r="AC3">
        <f>((SUMIFS('psgr LDVs'!AG$82:AG$119,'psgr LDVs'!$B$82:$B$119,calcs!$A3)))*'Calculations Etc'!$B$16/'Calculations Etc'!$B$22*'EPA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Etc'!$B$16/'Calculations Etc'!$B$22*'EPA Auto Trends 2022'!$B$3</f>
        <v>4.0102815590911211E-4</v>
      </c>
      <c r="C5">
        <f>((SUMIFS('psgr LDVs'!G$82:G$119,'psgr LDVs'!$B$82:$B$119,calcs!$A5)))*'Calculations Etc'!$B$16/'Calculations Etc'!$B$22*'EPA Auto Trends 2022'!$B$3</f>
        <v>3.7447643323240698E-4</v>
      </c>
      <c r="D5">
        <f>((SUMIFS('psgr LDVs'!H$82:H$119,'psgr LDVs'!$B$82:$B$119,calcs!$A5)))*'Calculations Etc'!$B$16/'Calculations Etc'!$B$22*'EPA Auto Trends 2022'!$B$3</f>
        <v>3.8969037817856381E-4</v>
      </c>
      <c r="E5">
        <f>((SUMIFS('psgr LDVs'!I$82:I$119,'psgr LDVs'!$B$82:$B$119,calcs!$A5)))*'Calculations Etc'!$B$16/'Calculations Etc'!$B$22*'EPA Auto Trends 2022'!$B$3</f>
        <v>3.9985001436006255E-4</v>
      </c>
      <c r="F5">
        <f>((SUMIFS('psgr LDVs'!J$82:J$119,'psgr LDVs'!$B$82:$B$119,calcs!$A5)))*'Calculations Etc'!$B$16/'Calculations Etc'!$B$22*'EPA Auto Trends 2022'!$B$3</f>
        <v>4.0645495978422236E-4</v>
      </c>
      <c r="G5">
        <f>((SUMIFS('psgr LDVs'!K$82:K$119,'psgr LDVs'!$B$82:$B$119,calcs!$A5)))*'Calculations Etc'!$B$16/'Calculations Etc'!$B$22*'EPA Auto Trends 2022'!$B$3</f>
        <v>4.1222868457836193E-4</v>
      </c>
      <c r="H5">
        <f>((SUMIFS('psgr LDVs'!L$82:L$119,'psgr LDVs'!$B$82:$B$119,calcs!$A5)))*'Calculations Etc'!$B$16/'Calculations Etc'!$B$22*'EPA Auto Trends 2022'!$B$3</f>
        <v>4.1315950014361388E-4</v>
      </c>
      <c r="I5">
        <f>((SUMIFS('psgr LDVs'!M$82:M$119,'psgr LDVs'!$B$82:$B$119,calcs!$A5)))*'Calculations Etc'!$B$16/'Calculations Etc'!$B$22*'EPA Auto Trends 2022'!$B$3</f>
        <v>4.1586031572729884E-4</v>
      </c>
      <c r="J5">
        <f>((SUMIFS('psgr LDVs'!N$82:N$119,'psgr LDVs'!$B$82:$B$119,calcs!$A5)))*'Calculations Etc'!$B$16/'Calculations Etc'!$B$22*'EPA Auto Trends 2022'!$B$3</f>
        <v>4.1791006177450995E-4</v>
      </c>
      <c r="K5">
        <f>((SUMIFS('psgr LDVs'!O$82:O$119,'psgr LDVs'!$B$82:$B$119,calcs!$A5)))*'Calculations Etc'!$B$16/'Calculations Etc'!$B$22*'EPA Auto Trends 2022'!$B$3</f>
        <v>4.1868747861134429E-4</v>
      </c>
      <c r="L5">
        <f>((SUMIFS('psgr LDVs'!P$82:P$119,'psgr LDVs'!$B$82:$B$119,calcs!$A5)))*'Calculations Etc'!$B$16/'Calculations Etc'!$B$22*'EPA Auto Trends 2022'!$B$3</f>
        <v>4.2132009406936789E-4</v>
      </c>
      <c r="M5">
        <f>((SUMIFS('psgr LDVs'!Q$82:Q$119,'psgr LDVs'!$B$82:$B$119,calcs!$A5)))*'Calculations Etc'!$B$16/'Calculations Etc'!$B$22*'EPA Auto Trends 2022'!$B$3</f>
        <v>4.224153063913546E-4</v>
      </c>
      <c r="N5">
        <f>((SUMIFS('psgr LDVs'!R$82:R$119,'psgr LDVs'!$B$82:$B$119,calcs!$A5)))*'Calculations Etc'!$B$16/'Calculations Etc'!$B$22*'EPA Auto Trends 2022'!$B$3</f>
        <v>4.2414977562549528E-4</v>
      </c>
      <c r="O5">
        <f>((SUMIFS('psgr LDVs'!S$82:S$119,'psgr LDVs'!$B$82:$B$119,calcs!$A5)))*'Calculations Etc'!$B$16/'Calculations Etc'!$B$22*'EPA Auto Trends 2022'!$B$3</f>
        <v>4.2551597947059568E-4</v>
      </c>
      <c r="P5">
        <f>((SUMIFS('psgr LDVs'!T$82:T$119,'psgr LDVs'!$B$82:$B$119,calcs!$A5)))*'Calculations Etc'!$B$16/'Calculations Etc'!$B$22*'EPA Auto Trends 2022'!$B$3</f>
        <v>4.2699017471707065E-4</v>
      </c>
      <c r="Q5">
        <f>((SUMIFS('psgr LDVs'!U$82:U$119,'psgr LDVs'!$B$82:$B$119,calcs!$A5)))*'Calculations Etc'!$B$16/'Calculations Etc'!$B$22*'EPA Auto Trends 2022'!$B$3</f>
        <v>4.278185027990744E-4</v>
      </c>
      <c r="R5">
        <f>((SUMIFS('psgr LDVs'!V$82:V$119,'psgr LDVs'!$B$82:$B$119,calcs!$A5)))*'Calculations Etc'!$B$16/'Calculations Etc'!$B$22*'EPA Auto Trends 2022'!$B$3</f>
        <v>4.2962147676115707E-4</v>
      </c>
      <c r="S5">
        <f>((SUMIFS('psgr LDVs'!W$82:W$119,'psgr LDVs'!$B$82:$B$119,calcs!$A5)))*'Calculations Etc'!$B$16/'Calculations Etc'!$B$22*'EPA Auto Trends 2022'!$B$3</f>
        <v>4.3041495518616422E-4</v>
      </c>
      <c r="T5">
        <f>((SUMIFS('psgr LDVs'!X$82:X$119,'psgr LDVs'!$B$82:$B$119,calcs!$A5)))*'Calculations Etc'!$B$16/'Calculations Etc'!$B$22*'EPA Auto Trends 2022'!$B$3</f>
        <v>4.3058027955271102E-4</v>
      </c>
      <c r="U5">
        <f>((SUMIFS('psgr LDVs'!Y$82:Y$119,'psgr LDVs'!$B$82:$B$119,calcs!$A5)))*'Calculations Etc'!$B$16/'Calculations Etc'!$B$22*'EPA Auto Trends 2022'!$B$3</f>
        <v>4.3088934374883934E-4</v>
      </c>
      <c r="V5">
        <f>((SUMIFS('psgr LDVs'!Z$82:Z$119,'psgr LDVs'!$B$82:$B$119,calcs!$A5)))*'Calculations Etc'!$B$16/'Calculations Etc'!$B$22*'EPA Auto Trends 2022'!$B$3</f>
        <v>4.3093489146882265E-4</v>
      </c>
      <c r="W5">
        <f>((SUMIFS('psgr LDVs'!AA$82:AA$119,'psgr LDVs'!$B$82:$B$119,calcs!$A5)))*'Calculations Etc'!$B$16/'Calculations Etc'!$B$22*'EPA Auto Trends 2022'!$B$3</f>
        <v>4.3107618325306866E-4</v>
      </c>
      <c r="X5">
        <f>((SUMIFS('psgr LDVs'!AB$82:AB$119,'psgr LDVs'!$B$82:$B$119,calcs!$A5)))*'Calculations Etc'!$B$16/'Calculations Etc'!$B$22*'EPA Auto Trends 2022'!$B$3</f>
        <v>4.3159356456922571E-4</v>
      </c>
      <c r="Y5">
        <f>((SUMIFS('psgr LDVs'!AC$82:AC$119,'psgr LDVs'!$B$82:$B$119,calcs!$A5)))*'Calculations Etc'!$B$16/'Calculations Etc'!$B$22*'EPA Auto Trends 2022'!$B$3</f>
        <v>4.3137509125134069E-4</v>
      </c>
      <c r="Z5">
        <f>((SUMIFS('psgr LDVs'!AD$82:AD$119,'psgr LDVs'!$B$82:$B$119,calcs!$A5)))*'Calculations Etc'!$B$16/'Calculations Etc'!$B$22*'EPA Auto Trends 2022'!$B$3</f>
        <v>4.3181432059055414E-4</v>
      </c>
      <c r="AA5">
        <f>((SUMIFS('psgr LDVs'!AE$82:AE$119,'psgr LDVs'!$B$82:$B$119,calcs!$A5)))*'Calculations Etc'!$B$16/'Calculations Etc'!$B$22*'EPA Auto Trends 2022'!$B$3</f>
        <v>4.3184298375304391E-4</v>
      </c>
      <c r="AB5">
        <f>((SUMIFS('psgr LDVs'!AF$82:AF$119,'psgr LDVs'!$B$82:$B$119,calcs!$A5)))*'Calculations Etc'!$B$16/'Calculations Etc'!$B$22*'EPA Auto Trends 2022'!$B$3</f>
        <v>4.3221033154474715E-4</v>
      </c>
      <c r="AC5">
        <f>((SUMIFS('psgr LDVs'!AG$82:AG$119,'psgr LDVs'!$B$82:$B$119,calcs!$A5)))*'Calculations Etc'!$B$16/'Calculations Etc'!$B$22*'EPA Auto Trends 2022'!$B$3</f>
        <v>4.3232208233433581E-4</v>
      </c>
    </row>
    <row r="6" spans="1:30">
      <c r="A6" t="s">
        <v>6</v>
      </c>
      <c r="B6">
        <f>((SUMIFS('psgr LDVs'!F$82:F$119,'psgr LDVs'!$B$82:$B$119,calcs!$A6)))*'Calculations Etc'!$B$16/'Calculations Etc'!$B$22*'EPA Auto Trends 2022'!$B$3</f>
        <v>4.1870929984394776E-4</v>
      </c>
      <c r="C6">
        <f>((SUMIFS('psgr LDVs'!G$82:G$119,'psgr LDVs'!$B$82:$B$119,calcs!$A6)))*'Calculations Etc'!$B$16/'Calculations Etc'!$B$22*'EPA Auto Trends 2022'!$B$3</f>
        <v>3.4409208550507931E-4</v>
      </c>
      <c r="D6">
        <f>((SUMIFS('psgr LDVs'!H$82:H$119,'psgr LDVs'!$B$82:$B$119,calcs!$A6)))*'Calculations Etc'!$B$16/'Calculations Etc'!$B$22*'EPA Auto Trends 2022'!$B$3</f>
        <v>3.7206420577137706E-4</v>
      </c>
      <c r="E6">
        <f>((SUMIFS('psgr LDVs'!I$82:I$119,'psgr LDVs'!$B$82:$B$119,calcs!$A6)))*'Calculations Etc'!$B$16/'Calculations Etc'!$B$22*'EPA Auto Trends 2022'!$B$3</f>
        <v>3.7002927029200597E-4</v>
      </c>
      <c r="F6">
        <f>((SUMIFS('psgr LDVs'!J$82:J$119,'psgr LDVs'!$B$82:$B$119,calcs!$A6)))*'Calculations Etc'!$B$16/'Calculations Etc'!$B$22*'EPA Auto Trends 2022'!$B$3</f>
        <v>3.6966887338309314E-4</v>
      </c>
      <c r="G6">
        <f>((SUMIFS('psgr LDVs'!K$82:K$119,'psgr LDVs'!$B$82:$B$119,calcs!$A6)))*'Calculations Etc'!$B$16/'Calculations Etc'!$B$22*'EPA Auto Trends 2022'!$B$3</f>
        <v>3.7015557272571478E-4</v>
      </c>
      <c r="H6">
        <f>((SUMIFS('psgr LDVs'!L$82:L$119,'psgr LDVs'!$B$82:$B$119,calcs!$A6)))*'Calculations Etc'!$B$16/'Calculations Etc'!$B$22*'EPA Auto Trends 2022'!$B$3</f>
        <v>3.7027151917209386E-4</v>
      </c>
      <c r="I6">
        <f>((SUMIFS('psgr LDVs'!M$82:M$119,'psgr LDVs'!$B$82:$B$119,calcs!$A6)))*'Calculations Etc'!$B$16/'Calculations Etc'!$B$22*'EPA Auto Trends 2022'!$B$3</f>
        <v>3.7054919642988908E-4</v>
      </c>
      <c r="J6">
        <f>((SUMIFS('psgr LDVs'!N$82:N$119,'psgr LDVs'!$B$82:$B$119,calcs!$A6)))*'Calculations Etc'!$B$16/'Calculations Etc'!$B$22*'EPA Auto Trends 2022'!$B$3</f>
        <v>3.707505129761553E-4</v>
      </c>
      <c r="K6">
        <f>((SUMIFS('psgr LDVs'!O$82:O$119,'psgr LDVs'!$B$82:$B$119,calcs!$A6)))*'Calculations Etc'!$B$16/'Calculations Etc'!$B$22*'EPA Auto Trends 2022'!$B$3</f>
        <v>3.7089429982190919E-4</v>
      </c>
      <c r="L6">
        <f>((SUMIFS('psgr LDVs'!P$82:P$119,'psgr LDVs'!$B$82:$B$119,calcs!$A6)))*'Calculations Etc'!$B$16/'Calculations Etc'!$B$22*'EPA Auto Trends 2022'!$B$3</f>
        <v>3.7117173127195564E-4</v>
      </c>
      <c r="M6">
        <f>((SUMIFS('psgr LDVs'!Q$82:Q$119,'psgr LDVs'!$B$82:$B$119,calcs!$A6)))*'Calculations Etc'!$B$16/'Calculations Etc'!$B$22*'EPA Auto Trends 2022'!$B$3</f>
        <v>3.7103430336579029E-4</v>
      </c>
      <c r="N6">
        <f>((SUMIFS('psgr LDVs'!R$82:R$119,'psgr LDVs'!$B$82:$B$119,calcs!$A6)))*'Calculations Etc'!$B$16/'Calculations Etc'!$B$22*'EPA Auto Trends 2022'!$B$3</f>
        <v>3.7122252797760965E-4</v>
      </c>
      <c r="O6">
        <f>((SUMIFS('psgr LDVs'!S$82:S$119,'psgr LDVs'!$B$82:$B$119,calcs!$A6)))*'Calculations Etc'!$B$16/'Calculations Etc'!$B$22*'EPA Auto Trends 2022'!$B$3</f>
        <v>3.7140072790819534E-4</v>
      </c>
      <c r="P6">
        <f>((SUMIFS('psgr LDVs'!T$82:T$119,'psgr LDVs'!$B$82:$B$119,calcs!$A6)))*'Calculations Etc'!$B$16/'Calculations Etc'!$B$22*'EPA Auto Trends 2022'!$B$3</f>
        <v>3.7151280555435413E-4</v>
      </c>
      <c r="Q6">
        <f>((SUMIFS('psgr LDVs'!U$82:U$119,'psgr LDVs'!$B$82:$B$119,calcs!$A6)))*'Calculations Etc'!$B$16/'Calculations Etc'!$B$22*'EPA Auto Trends 2022'!$B$3</f>
        <v>3.7163899042783532E-4</v>
      </c>
      <c r="R6">
        <f>((SUMIFS('psgr LDVs'!V$82:V$119,'psgr LDVs'!$B$82:$B$119,calcs!$A6)))*'Calculations Etc'!$B$16/'Calculations Etc'!$B$22*'EPA Auto Trends 2022'!$B$3</f>
        <v>3.7167033625945393E-4</v>
      </c>
      <c r="S6">
        <f>((SUMIFS('psgr LDVs'!W$82:W$119,'psgr LDVs'!$B$82:$B$119,calcs!$A6)))*'Calculations Etc'!$B$16/'Calculations Etc'!$B$22*'EPA Auto Trends 2022'!$B$3</f>
        <v>3.7199514448125803E-4</v>
      </c>
      <c r="T6">
        <f>((SUMIFS('psgr LDVs'!X$82:X$119,'psgr LDVs'!$B$82:$B$119,calcs!$A6)))*'Calculations Etc'!$B$16/'Calculations Etc'!$B$22*'EPA Auto Trends 2022'!$B$3</f>
        <v>3.7169419029838084E-4</v>
      </c>
      <c r="U6">
        <f>((SUMIFS('psgr LDVs'!Y$82:Y$119,'psgr LDVs'!$B$82:$B$119,calcs!$A6)))*'Calculations Etc'!$B$16/'Calculations Etc'!$B$22*'EPA Auto Trends 2022'!$B$3</f>
        <v>3.716051865187288E-4</v>
      </c>
      <c r="V6">
        <f>((SUMIFS('psgr LDVs'!Z$82:Z$119,'psgr LDVs'!$B$82:$B$119,calcs!$A6)))*'Calculations Etc'!$B$16/'Calculations Etc'!$B$22*'EPA Auto Trends 2022'!$B$3</f>
        <v>3.7140905330977419E-4</v>
      </c>
      <c r="W6">
        <f>((SUMIFS('psgr LDVs'!AA$82:AA$119,'psgr LDVs'!$B$82:$B$119,calcs!$A6)))*'Calculations Etc'!$B$16/'Calculations Etc'!$B$22*'EPA Auto Trends 2022'!$B$3</f>
        <v>3.7127891413772543E-4</v>
      </c>
      <c r="X6">
        <f>((SUMIFS('psgr LDVs'!AB$82:AB$119,'psgr LDVs'!$B$82:$B$119,calcs!$A6)))*'Calculations Etc'!$B$16/'Calculations Etc'!$B$22*'EPA Auto Trends 2022'!$B$3</f>
        <v>3.7153506718656061E-4</v>
      </c>
      <c r="Y6">
        <f>((SUMIFS('psgr LDVs'!AC$82:AC$119,'psgr LDVs'!$B$82:$B$119,calcs!$A6)))*'Calculations Etc'!$B$16/'Calculations Etc'!$B$22*'EPA Auto Trends 2022'!$B$3</f>
        <v>3.7114111217629008E-4</v>
      </c>
      <c r="Z6">
        <f>((SUMIFS('psgr LDVs'!AD$82:AD$119,'psgr LDVs'!$B$82:$B$119,calcs!$A6)))*'Calculations Etc'!$B$16/'Calculations Etc'!$B$22*'EPA Auto Trends 2022'!$B$3</f>
        <v>3.7111951315627604E-4</v>
      </c>
      <c r="AA6">
        <f>((SUMIFS('psgr LDVs'!AE$82:AE$119,'psgr LDVs'!$B$82:$B$119,calcs!$A6)))*'Calculations Etc'!$B$16/'Calculations Etc'!$B$22*'EPA Auto Trends 2022'!$B$3</f>
        <v>3.7104661512781705E-4</v>
      </c>
      <c r="AB6">
        <f>((SUMIFS('psgr LDVs'!AF$82:AF$119,'psgr LDVs'!$B$82:$B$119,calcs!$A6)))*'Calculations Etc'!$B$16/'Calculations Etc'!$B$22*'EPA Auto Trends 2022'!$B$3</f>
        <v>3.7093976356814359E-4</v>
      </c>
      <c r="AC6">
        <f>((SUMIFS('psgr LDVs'!AG$82:AG$119,'psgr LDVs'!$B$82:$B$119,calcs!$A6)))*'Calculations Etc'!$B$16/'Calculations Etc'!$B$22*'EPA Auto Trends 2022'!$B$3</f>
        <v>3.708372296750142E-4</v>
      </c>
    </row>
    <row r="7" spans="1:30">
      <c r="A7" t="s">
        <v>7</v>
      </c>
      <c r="B7">
        <f>((SUMIFS('psgr LDVs'!F$82:F$119,'psgr LDVs'!$B$82:$B$119,calcs!$A7)))*'Calculations Etc'!$B$16/'Calculations Etc'!$B$22*'EPA Auto Trends 2022'!$B$3</f>
        <v>6.0150704320725845E-4</v>
      </c>
      <c r="C7">
        <f>((SUMIFS('psgr LDVs'!G$82:G$119,'psgr LDVs'!$B$82:$B$119,calcs!$A7)))*'Calculations Etc'!$B$16/'Calculations Etc'!$B$22*'EPA Auto Trends 2022'!$B$3</f>
        <v>5.3583985164873816E-4</v>
      </c>
      <c r="D7">
        <f>((SUMIFS('psgr LDVs'!H$82:H$119,'psgr LDVs'!$B$82:$B$119,calcs!$A7)))*'Calculations Etc'!$B$16/'Calculations Etc'!$B$22*'EPA Auto Trends 2022'!$B$3</f>
        <v>6.2417769080830017E-4</v>
      </c>
      <c r="E7">
        <f>((SUMIFS('psgr LDVs'!I$82:I$119,'psgr LDVs'!$B$82:$B$119,calcs!$A7)))*'Calculations Etc'!$B$16/'Calculations Etc'!$B$22*'EPA Auto Trends 2022'!$B$3</f>
        <v>6.4047721069137524E-4</v>
      </c>
      <c r="F7">
        <f>((SUMIFS('psgr LDVs'!J$82:J$119,'psgr LDVs'!$B$82:$B$119,calcs!$A7)))*'Calculations Etc'!$B$16/'Calculations Etc'!$B$22*'EPA Auto Trends 2022'!$B$3</f>
        <v>6.7015236710704651E-4</v>
      </c>
      <c r="G7">
        <f>((SUMIFS('psgr LDVs'!K$82:K$119,'psgr LDVs'!$B$82:$B$119,calcs!$A7)))*'Calculations Etc'!$B$16/'Calculations Etc'!$B$22*'EPA Auto Trends 2022'!$B$3</f>
        <v>6.5479579323872233E-4</v>
      </c>
      <c r="H7">
        <f>((SUMIFS('psgr LDVs'!L$82:L$119,'psgr LDVs'!$B$82:$B$119,calcs!$A7)))*'Calculations Etc'!$B$16/'Calculations Etc'!$B$22*'EPA Auto Trends 2022'!$B$3</f>
        <v>6.4035453567148405E-4</v>
      </c>
      <c r="I7">
        <f>((SUMIFS('psgr LDVs'!M$82:M$119,'psgr LDVs'!$B$82:$B$119,calcs!$A7)))*'Calculations Etc'!$B$16/'Calculations Etc'!$B$22*'EPA Auto Trends 2022'!$B$3</f>
        <v>6.3036532167118039E-4</v>
      </c>
      <c r="J7">
        <f>((SUMIFS('psgr LDVs'!N$82:N$119,'psgr LDVs'!$B$82:$B$119,calcs!$A7)))*'Calculations Etc'!$B$16/'Calculations Etc'!$B$22*'EPA Auto Trends 2022'!$B$3</f>
        <v>6.3582885205406366E-4</v>
      </c>
      <c r="K7">
        <f>((SUMIFS('psgr LDVs'!O$82:O$119,'psgr LDVs'!$B$82:$B$119,calcs!$A7)))*'Calculations Etc'!$B$16/'Calculations Etc'!$B$22*'EPA Auto Trends 2022'!$B$3</f>
        <v>6.3646589006351108E-4</v>
      </c>
      <c r="L7">
        <f>((SUMIFS('psgr LDVs'!P$82:P$119,'psgr LDVs'!$B$82:$B$119,calcs!$A7)))*'Calculations Etc'!$B$16/'Calculations Etc'!$B$22*'EPA Auto Trends 2022'!$B$3</f>
        <v>6.3965910450751917E-4</v>
      </c>
      <c r="M7">
        <f>((SUMIFS('psgr LDVs'!Q$82:Q$119,'psgr LDVs'!$B$82:$B$119,calcs!$A7)))*'Calculations Etc'!$B$16/'Calculations Etc'!$B$22*'EPA Auto Trends 2022'!$B$3</f>
        <v>6.3870954215501706E-4</v>
      </c>
      <c r="N7">
        <f>((SUMIFS('psgr LDVs'!R$82:R$119,'psgr LDVs'!$B$82:$B$119,calcs!$A7)))*'Calculations Etc'!$B$16/'Calculations Etc'!$B$22*'EPA Auto Trends 2022'!$B$3</f>
        <v>6.4122955752600225E-4</v>
      </c>
      <c r="O7">
        <f>((SUMIFS('psgr LDVs'!S$82:S$119,'psgr LDVs'!$B$82:$B$119,calcs!$A7)))*'Calculations Etc'!$B$16/'Calculations Etc'!$B$22*'EPA Auto Trends 2022'!$B$3</f>
        <v>6.4225408236033045E-4</v>
      </c>
      <c r="P7">
        <f>((SUMIFS('psgr LDVs'!T$82:T$119,'psgr LDVs'!$B$82:$B$119,calcs!$A7)))*'Calculations Etc'!$B$16/'Calculations Etc'!$B$22*'EPA Auto Trends 2022'!$B$3</f>
        <v>6.4363257756582892E-4</v>
      </c>
      <c r="Q7">
        <f>((SUMIFS('psgr LDVs'!U$82:U$119,'psgr LDVs'!$B$82:$B$119,calcs!$A7)))*'Calculations Etc'!$B$16/'Calculations Etc'!$B$22*'EPA Auto Trends 2022'!$B$3</f>
        <v>6.4381969842214543E-4</v>
      </c>
      <c r="R7">
        <f>((SUMIFS('psgr LDVs'!V$82:V$119,'psgr LDVs'!$B$82:$B$119,calcs!$A7)))*'Calculations Etc'!$B$16/'Calculations Etc'!$B$22*'EPA Auto Trends 2022'!$B$3</f>
        <v>6.4496639036889267E-4</v>
      </c>
      <c r="S7">
        <f>((SUMIFS('psgr LDVs'!W$82:W$119,'psgr LDVs'!$B$82:$B$119,calcs!$A7)))*'Calculations Etc'!$B$16/'Calculations Etc'!$B$22*'EPA Auto Trends 2022'!$B$3</f>
        <v>6.4583010608143087E-4</v>
      </c>
      <c r="T7">
        <f>((SUMIFS('psgr LDVs'!X$82:X$119,'psgr LDVs'!$B$82:$B$119,calcs!$A7)))*'Calculations Etc'!$B$16/'Calculations Etc'!$B$22*'EPA Auto Trends 2022'!$B$3</f>
        <v>6.440526115605664E-4</v>
      </c>
      <c r="U7">
        <f>((SUMIFS('psgr LDVs'!Y$82:Y$119,'psgr LDVs'!$B$82:$B$119,calcs!$A7)))*'Calculations Etc'!$B$16/'Calculations Etc'!$B$22*'EPA Auto Trends 2022'!$B$3</f>
        <v>6.429326955477324E-4</v>
      </c>
      <c r="V7">
        <f>((SUMIFS('psgr LDVs'!Z$82:Z$119,'psgr LDVs'!$B$82:$B$119,calcs!$A7)))*'Calculations Etc'!$B$16/'Calculations Etc'!$B$22*'EPA Auto Trends 2022'!$B$3</f>
        <v>6.4137507581927395E-4</v>
      </c>
      <c r="W7">
        <f>((SUMIFS('psgr LDVs'!AA$82:AA$119,'psgr LDVs'!$B$82:$B$119,calcs!$A7)))*'Calculations Etc'!$B$16/'Calculations Etc'!$B$22*'EPA Auto Trends 2022'!$B$3</f>
        <v>6.4019098691623353E-4</v>
      </c>
      <c r="X7">
        <f>((SUMIFS('psgr LDVs'!AB$82:AB$119,'psgr LDVs'!$B$82:$B$119,calcs!$A7)))*'Calculations Etc'!$B$16/'Calculations Etc'!$B$22*'EPA Auto Trends 2022'!$B$3</f>
        <v>6.4057828892344034E-4</v>
      </c>
      <c r="Y7">
        <f>((SUMIFS('psgr LDVs'!AC$82:AC$119,'psgr LDVs'!$B$82:$B$119,calcs!$A7)))*'Calculations Etc'!$B$16/'Calculations Etc'!$B$22*'EPA Auto Trends 2022'!$B$3</f>
        <v>6.3772329312961735E-4</v>
      </c>
      <c r="Z7">
        <f>((SUMIFS('psgr LDVs'!AD$82:AD$119,'psgr LDVs'!$B$82:$B$119,calcs!$A7)))*'Calculations Etc'!$B$16/'Calculations Etc'!$B$22*'EPA Auto Trends 2022'!$B$3</f>
        <v>6.3693830741866852E-4</v>
      </c>
      <c r="AA7">
        <f>((SUMIFS('psgr LDVs'!AE$82:AE$119,'psgr LDVs'!$B$82:$B$119,calcs!$A7)))*'Calculations Etc'!$B$16/'Calculations Etc'!$B$22*'EPA Auto Trends 2022'!$B$3</f>
        <v>6.349866086386778E-4</v>
      </c>
      <c r="AB7">
        <f>((SUMIFS('psgr LDVs'!AF$82:AF$119,'psgr LDVs'!$B$82:$B$119,calcs!$A7)))*'Calculations Etc'!$B$16/'Calculations Etc'!$B$22*'EPA Auto Trends 2022'!$B$3</f>
        <v>6.3417989102265216E-4</v>
      </c>
      <c r="AC7">
        <f>((SUMIFS('psgr LDVs'!AG$82:AG$119,'psgr LDVs'!$B$82:$B$119,calcs!$A7)))*'Calculations Etc'!$B$16/'Calculations Etc'!$B$22*'EPA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Etc'!$B$16/'Calculations Etc'!$B$22*'EPA Auto Trends 2022'!$B$3</f>
        <v>5.6894733626181731E-4</v>
      </c>
      <c r="C9">
        <f>((SUMIFS('psgr LDVs'!G$82:G$119,'psgr LDVs'!$B$82:$B$119,calcs!$A9)))*'Calculations Etc'!$B$16/'Calculations Etc'!$B$22*'EPA Auto Trends 2022'!$B$3</f>
        <v>1.0820719047685537E-3</v>
      </c>
      <c r="D9">
        <f>((SUMIFS('psgr LDVs'!H$82:H$119,'psgr LDVs'!$B$82:$B$119,calcs!$A9)))*'Calculations Etc'!$B$16/'Calculations Etc'!$B$22*'EPA Auto Trends 2022'!$B$3</f>
        <v>1.1300543254446212E-3</v>
      </c>
      <c r="E9">
        <f>((SUMIFS('psgr LDVs'!I$82:I$119,'psgr LDVs'!$B$82:$B$119,calcs!$A9)))*'Calculations Etc'!$B$16/'Calculations Etc'!$B$22*'EPA Auto Trends 2022'!$B$3</f>
        <v>1.1300543254446212E-3</v>
      </c>
      <c r="F9">
        <f>((SUMIFS('psgr LDVs'!J$82:J$119,'psgr LDVs'!$B$82:$B$119,calcs!$A9)))*'Calculations Etc'!$B$16/'Calculations Etc'!$B$22*'EPA Auto Trends 2022'!$B$3</f>
        <v>1.1300543254446212E-3</v>
      </c>
      <c r="G9">
        <f>((SUMIFS('psgr LDVs'!K$82:K$119,'psgr LDVs'!$B$82:$B$119,calcs!$A9)))*'Calculations Etc'!$B$16/'Calculations Etc'!$B$22*'EPA Auto Trends 2022'!$B$3</f>
        <v>1.1300544109429686E-3</v>
      </c>
      <c r="H9">
        <f>((SUMIFS('psgr LDVs'!L$82:L$119,'psgr LDVs'!$B$82:$B$119,calcs!$A9)))*'Calculations Etc'!$B$16/'Calculations Etc'!$B$22*'EPA Auto Trends 2022'!$B$3</f>
        <v>1.1300543254446212E-3</v>
      </c>
      <c r="I9">
        <f>((SUMIFS('psgr LDVs'!M$82:M$119,'psgr LDVs'!$B$82:$B$119,calcs!$A9)))*'Calculations Etc'!$B$16/'Calculations Etc'!$B$22*'EPA Auto Trends 2022'!$B$3</f>
        <v>1.1300543254446212E-3</v>
      </c>
      <c r="J9">
        <f>((SUMIFS('psgr LDVs'!N$82:N$119,'psgr LDVs'!$B$82:$B$119,calcs!$A9)))*'Calculations Etc'!$B$16/'Calculations Etc'!$B$22*'EPA Auto Trends 2022'!$B$3</f>
        <v>1.1300543254446212E-3</v>
      </c>
      <c r="K9">
        <f>((SUMIFS('psgr LDVs'!O$82:O$119,'psgr LDVs'!$B$82:$B$119,calcs!$A9)))*'Calculations Etc'!$B$16/'Calculations Etc'!$B$22*'EPA Auto Trends 2022'!$B$3</f>
        <v>1.1300543254446212E-3</v>
      </c>
      <c r="L9">
        <f>((SUMIFS('psgr LDVs'!P$82:P$119,'psgr LDVs'!$B$82:$B$119,calcs!$A9)))*'Calculations Etc'!$B$16/'Calculations Etc'!$B$22*'EPA Auto Trends 2022'!$B$3</f>
        <v>1.1300543254446212E-3</v>
      </c>
      <c r="M9">
        <f>((SUMIFS('psgr LDVs'!Q$82:Q$119,'psgr LDVs'!$B$82:$B$119,calcs!$A9)))*'Calculations Etc'!$B$16/'Calculations Etc'!$B$22*'EPA Auto Trends 2022'!$B$3</f>
        <v>1.1300543254446212E-3</v>
      </c>
      <c r="N9">
        <f>((SUMIFS('psgr LDVs'!R$82:R$119,'psgr LDVs'!$B$82:$B$119,calcs!$A9)))*'Calculations Etc'!$B$16/'Calculations Etc'!$B$22*'EPA Auto Trends 2022'!$B$3</f>
        <v>1.1300543254446212E-3</v>
      </c>
      <c r="O9">
        <f>((SUMIFS('psgr LDVs'!S$82:S$119,'psgr LDVs'!$B$82:$B$119,calcs!$A9)))*'Calculations Etc'!$B$16/'Calculations Etc'!$B$22*'EPA Auto Trends 2022'!$B$3</f>
        <v>1.1300543254446212E-3</v>
      </c>
      <c r="P9">
        <f>((SUMIFS('psgr LDVs'!T$82:T$119,'psgr LDVs'!$B$82:$B$119,calcs!$A9)))*'Calculations Etc'!$B$16/'Calculations Etc'!$B$22*'EPA Auto Trends 2022'!$B$3</f>
        <v>1.1300543254446212E-3</v>
      </c>
      <c r="Q9">
        <f>((SUMIFS('psgr LDVs'!U$82:U$119,'psgr LDVs'!$B$82:$B$119,calcs!$A9)))*'Calculations Etc'!$B$16/'Calculations Etc'!$B$22*'EPA Auto Trends 2022'!$B$3</f>
        <v>1.1300543254446212E-3</v>
      </c>
      <c r="R9">
        <f>((SUMIFS('psgr LDVs'!V$82:V$119,'psgr LDVs'!$B$82:$B$119,calcs!$A9)))*'Calculations Etc'!$B$16/'Calculations Etc'!$B$22*'EPA Auto Trends 2022'!$B$3</f>
        <v>1.1300543254446212E-3</v>
      </c>
      <c r="S9">
        <f>((SUMIFS('psgr LDVs'!W$82:W$119,'psgr LDVs'!$B$82:$B$119,calcs!$A9)))*'Calculations Etc'!$B$16/'Calculations Etc'!$B$22*'EPA Auto Trends 2022'!$B$3</f>
        <v>1.1300544109429686E-3</v>
      </c>
      <c r="T9">
        <f>((SUMIFS('psgr LDVs'!X$82:X$119,'psgr LDVs'!$B$82:$B$119,calcs!$A9)))*'Calculations Etc'!$B$16/'Calculations Etc'!$B$22*'EPA Auto Trends 2022'!$B$3</f>
        <v>1.1300544109429686E-3</v>
      </c>
      <c r="U9">
        <f>((SUMIFS('psgr LDVs'!Y$82:Y$119,'psgr LDVs'!$B$82:$B$119,calcs!$A9)))*'Calculations Etc'!$B$16/'Calculations Etc'!$B$22*'EPA Auto Trends 2022'!$B$3</f>
        <v>1.1300543254446212E-3</v>
      </c>
      <c r="V9">
        <f>((SUMIFS('psgr LDVs'!Z$82:Z$119,'psgr LDVs'!$B$82:$B$119,calcs!$A9)))*'Calculations Etc'!$B$16/'Calculations Etc'!$B$22*'EPA Auto Trends 2022'!$B$3</f>
        <v>1.1300544109429686E-3</v>
      </c>
      <c r="W9">
        <f>((SUMIFS('psgr LDVs'!AA$82:AA$119,'psgr LDVs'!$B$82:$B$119,calcs!$A9)))*'Calculations Etc'!$B$16/'Calculations Etc'!$B$22*'EPA Auto Trends 2022'!$B$3</f>
        <v>1.1300543254446212E-3</v>
      </c>
      <c r="X9">
        <f>((SUMIFS('psgr LDVs'!AB$82:AB$119,'psgr LDVs'!$B$82:$B$119,calcs!$A9)))*'Calculations Etc'!$B$16/'Calculations Etc'!$B$22*'EPA Auto Trends 2022'!$B$3</f>
        <v>1.1300544109429686E-3</v>
      </c>
      <c r="Y9">
        <f>((SUMIFS('psgr LDVs'!AC$82:AC$119,'psgr LDVs'!$B$82:$B$119,calcs!$A9)))*'Calculations Etc'!$B$16/'Calculations Etc'!$B$22*'EPA Auto Trends 2022'!$B$3</f>
        <v>1.1300544109429686E-3</v>
      </c>
      <c r="Z9">
        <f>((SUMIFS('psgr LDVs'!AD$82:AD$119,'psgr LDVs'!$B$82:$B$119,calcs!$A9)))*'Calculations Etc'!$B$16/'Calculations Etc'!$B$22*'EPA Auto Trends 2022'!$B$3</f>
        <v>1.1300542399462739E-3</v>
      </c>
      <c r="AA9">
        <f>((SUMIFS('psgr LDVs'!AE$82:AE$119,'psgr LDVs'!$B$82:$B$119,calcs!$A9)))*'Calculations Etc'!$B$16/'Calculations Etc'!$B$22*'EPA Auto Trends 2022'!$B$3</f>
        <v>1.1300543254446212E-3</v>
      </c>
      <c r="AB9">
        <f>((SUMIFS('psgr LDVs'!AF$82:AF$119,'psgr LDVs'!$B$82:$B$119,calcs!$A9)))*'Calculations Etc'!$B$16/'Calculations Etc'!$B$22*'EPA Auto Trends 2022'!$B$3</f>
        <v>1.1300543254446212E-3</v>
      </c>
      <c r="AC9">
        <f>((SUMIFS('psgr LDVs'!AG$82:AG$119,'psgr LDVs'!$B$82:$B$119,calcs!$A9)))*'Calculations Etc'!$B$16/'Calculations Etc'!$B$22*'EPA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3.0636736837912965E-4</v>
      </c>
      <c r="C13" s="200">
        <f>$B13+$B13*(C$12-$B$12)/($AC$12-$B$12)*'NAP F28'!$B$24</f>
        <v>3.120017810537666E-4</v>
      </c>
      <c r="D13" s="200">
        <f>$B13+$B13*(D$12-$B$12)/($AC$12-$B$12)*'NAP F28'!$B$24</f>
        <v>3.1763619372840354E-4</v>
      </c>
      <c r="E13" s="200">
        <f>$B13+$B13*(E$12-$B$12)/($AC$12-$B$12)*'NAP F28'!$B$24</f>
        <v>3.2327060640304048E-4</v>
      </c>
      <c r="F13" s="200">
        <f>$B13+$B13*(F$12-$B$12)/($AC$12-$B$12)*'NAP F28'!$B$24</f>
        <v>3.2890501907767742E-4</v>
      </c>
      <c r="G13" s="200">
        <f>$B13+$B13*(G$12-$B$12)/($AC$12-$B$12)*'NAP F28'!$B$24</f>
        <v>3.3453943175231436E-4</v>
      </c>
      <c r="H13" s="200">
        <f>$B13+$B13*(H$12-$B$12)/($AC$12-$B$12)*'NAP F28'!$B$24</f>
        <v>3.4017384442695131E-4</v>
      </c>
      <c r="I13" s="200">
        <f>$B13+$B13*(I$12-$B$12)/($AC$12-$B$12)*'NAP F28'!$B$24</f>
        <v>3.4580825710158825E-4</v>
      </c>
      <c r="J13" s="200">
        <f>$B13+$B13*(J$12-$B$12)/($AC$12-$B$12)*'NAP F28'!$B$24</f>
        <v>3.5144266977622519E-4</v>
      </c>
      <c r="K13" s="200">
        <f>$B13+$B13*(K$12-$B$12)/($AC$12-$B$12)*'NAP F28'!$B$24</f>
        <v>3.5707708245086213E-4</v>
      </c>
      <c r="L13" s="200">
        <f>$B13+$B13*(L$12-$B$12)/($AC$12-$B$12)*'NAP F28'!$B$24</f>
        <v>3.6271149512549902E-4</v>
      </c>
      <c r="M13" s="200">
        <f>$B13+$B13*(M$12-$B$12)/($AC$12-$B$12)*'NAP F28'!$B$24</f>
        <v>3.6834590780013596E-4</v>
      </c>
      <c r="N13" s="200">
        <f>$B13+$B13*(N$12-$B$12)/($AC$12-$B$12)*'NAP F28'!$B$24</f>
        <v>3.7398032047477291E-4</v>
      </c>
      <c r="O13" s="200">
        <f>$B13+$B13*(O$12-$B$12)/($AC$12-$B$12)*'NAP F28'!$B$24</f>
        <v>3.7961473314940985E-4</v>
      </c>
      <c r="P13" s="200">
        <f>$B13+$B13*(P$12-$B$12)/($AC$12-$B$12)*'NAP F28'!$B$24</f>
        <v>3.8524914582404679E-4</v>
      </c>
      <c r="Q13" s="200">
        <f>$B13+$B13*(Q$12-$B$12)/($AC$12-$B$12)*'NAP F28'!$B$24</f>
        <v>3.9088355849868373E-4</v>
      </c>
      <c r="R13" s="200">
        <f>$B13+$B13*(R$12-$B$12)/($AC$12-$B$12)*'NAP F28'!$B$24</f>
        <v>3.9651797117332068E-4</v>
      </c>
      <c r="S13" s="200">
        <f>$B13+$B13*(S$12-$B$12)/($AC$12-$B$12)*'NAP F28'!$B$24</f>
        <v>4.0215238384795762E-4</v>
      </c>
      <c r="T13" s="200">
        <f>$B13+$B13*(T$12-$B$12)/($AC$12-$B$12)*'NAP F28'!$B$24</f>
        <v>4.0778679652259456E-4</v>
      </c>
      <c r="U13" s="200">
        <f>$B13+$B13*(U$12-$B$12)/($AC$12-$B$12)*'NAP F28'!$B$24</f>
        <v>4.134212091972315E-4</v>
      </c>
      <c r="V13" s="200">
        <f>$B13+$B13*(V$12-$B$12)/($AC$12-$B$12)*'NAP F28'!$B$24</f>
        <v>4.1905562187186845E-4</v>
      </c>
      <c r="W13" s="200">
        <f>$B13+$B13*(W$12-$B$12)/($AC$12-$B$12)*'NAP F28'!$B$24</f>
        <v>4.2469003454650539E-4</v>
      </c>
      <c r="X13" s="200">
        <f>$B13+$B13*(X$12-$B$12)/($AC$12-$B$12)*'NAP F28'!$B$24</f>
        <v>4.3032444722114233E-4</v>
      </c>
      <c r="Y13" s="200">
        <f>$B13+$B13*(Y$12-$B$12)/($AC$12-$B$12)*'NAP F28'!$B$24</f>
        <v>4.3595885989577922E-4</v>
      </c>
      <c r="Z13" s="200">
        <f>$B13+$B13*(Z$12-$B$12)/($AC$12-$B$12)*'NAP F28'!$B$24</f>
        <v>4.4159327257041621E-4</v>
      </c>
      <c r="AA13" s="200">
        <f>$B13+$B13*(AA$12-$B$12)/($AC$12-$B$12)*'NAP F28'!$B$24</f>
        <v>4.4722768524505316E-4</v>
      </c>
      <c r="AB13" s="200">
        <f>$B13+$B13*(AB$12-$B$12)/($AC$12-$B$12)*'NAP F28'!$B$24</f>
        <v>4.528620979196901E-4</v>
      </c>
      <c r="AC13" s="200">
        <f>$B13+$B13*(AC$12-$B$12)/($AC$12-$B$12)*'NAP F28'!$B$24</f>
        <v>4.5849651059432699E-4</v>
      </c>
    </row>
    <row r="14" spans="1:30">
      <c r="A14" t="s">
        <v>4</v>
      </c>
      <c r="B14">
        <f>SUMIFS('SYFAFE-freight'!$B$2:$H$2,'SYFAFE-freight'!$B$1:$H$1,calcs!A14)</f>
        <v>7.273085411263018E-5</v>
      </c>
      <c r="C14">
        <f>$B14*'Calculations Etc'!F$45/'Calculations Etc'!$E$45</f>
        <v>6.2196986129569399E-5</v>
      </c>
      <c r="D14">
        <f>$B14*'Calculations Etc'!G$45/'Calculations Etc'!$E$45</f>
        <v>6.4365909300124127E-5</v>
      </c>
      <c r="E14">
        <f>$B14*'Calculations Etc'!H$45/'Calculations Etc'!$E$45</f>
        <v>6.4994925953000657E-5</v>
      </c>
      <c r="F14">
        <f>$B14*'Calculations Etc'!I$45/'Calculations Etc'!$E$45</f>
        <v>6.5600539569459108E-5</v>
      </c>
      <c r="G14">
        <f>$B14*'Calculations Etc'!J$45/'Calculations Etc'!$E$45</f>
        <v>6.6138899905232725E-5</v>
      </c>
      <c r="H14">
        <f>$B14*'Calculations Etc'!K$45/'Calculations Etc'!$E$45</f>
        <v>6.6675419455287474E-5</v>
      </c>
      <c r="I14">
        <f>$B14*'Calculations Etc'!L$45/'Calculations Etc'!$E$45</f>
        <v>6.7054356558712675E-5</v>
      </c>
      <c r="J14">
        <f>$B14*'Calculations Etc'!M$45/'Calculations Etc'!$E$45</f>
        <v>6.736544148462348E-5</v>
      </c>
      <c r="K14">
        <f>$B14*'Calculations Etc'!N$45/'Calculations Etc'!$E$45</f>
        <v>6.7640970083044082E-5</v>
      </c>
      <c r="L14">
        <f>$B14*'Calculations Etc'!O$45/'Calculations Etc'!$E$45</f>
        <v>6.7894543399799778E-5</v>
      </c>
      <c r="M14">
        <f>$B14*'Calculations Etc'!P$45/'Calculations Etc'!$E$45</f>
        <v>6.8094828774515137E-5</v>
      </c>
      <c r="N14">
        <f>$B14*'Calculations Etc'!Q$45/'Calculations Etc'!$E$45</f>
        <v>6.8379448677063958E-5</v>
      </c>
      <c r="O14">
        <f>$B14*'Calculations Etc'!R$45/'Calculations Etc'!$E$45</f>
        <v>6.8622065497425715E-5</v>
      </c>
      <c r="P14">
        <f>$B14*'Calculations Etc'!S$45/'Calculations Etc'!$E$45</f>
        <v>6.8826458365539881E-5</v>
      </c>
      <c r="Q14">
        <f>$B14*'Calculations Etc'!T$45/'Calculations Etc'!$E$45</f>
        <v>6.8965179641798332E-5</v>
      </c>
      <c r="R14">
        <f>$B14*'Calculations Etc'!U$45/'Calculations Etc'!$E$45</f>
        <v>6.9123903214640323E-5</v>
      </c>
      <c r="S14">
        <f>$B14*'Calculations Etc'!V$45/'Calculations Etc'!$E$45</f>
        <v>6.9560674487545329E-5</v>
      </c>
      <c r="T14">
        <f>$B14*'Calculations Etc'!W$45/'Calculations Etc'!$E$45</f>
        <v>7.018150035131058E-5</v>
      </c>
      <c r="U14">
        <f>$B14*'Calculations Etc'!X$45/'Calculations Etc'!$E$45</f>
        <v>7.082898546383691E-5</v>
      </c>
      <c r="V14">
        <f>$B14*'Calculations Etc'!Y$45/'Calculations Etc'!$E$45</f>
        <v>7.1621088461537585E-5</v>
      </c>
      <c r="W14">
        <f>$B14*'Calculations Etc'!Z$45/'Calculations Etc'!$E$45</f>
        <v>7.2693703886484232E-5</v>
      </c>
      <c r="X14">
        <f>$B14*'Calculations Etc'!AA$45/'Calculations Etc'!$E$45</f>
        <v>7.3769479855735392E-5</v>
      </c>
      <c r="Y14">
        <f>$B14*'Calculations Etc'!AB$45/'Calculations Etc'!$E$45</f>
        <v>7.4481187196670377E-5</v>
      </c>
      <c r="Z14">
        <f>$B14*'Calculations Etc'!AC$45/'Calculations Etc'!$E$45</f>
        <v>7.5158540236335323E-5</v>
      </c>
      <c r="AA14">
        <f>$B14*'Calculations Etc'!AD$45/'Calculations Etc'!$E$45</f>
        <v>7.5955785168895396E-5</v>
      </c>
      <c r="AB14">
        <f>$B14*'Calculations Etc'!AE$45/'Calculations Etc'!$E$45</f>
        <v>7.6654675714895104E-5</v>
      </c>
      <c r="AC14">
        <f>$B14*'Calculations Etc'!AF$45/'Calculations Etc'!$E$45</f>
        <v>7.7330578234074913E-5</v>
      </c>
    </row>
    <row r="15" spans="1:30">
      <c r="A15" t="s">
        <v>5</v>
      </c>
      <c r="B15">
        <f>SUMIFS('SYFAFE-freight'!$B$2:$H$2,'SYFAFE-freight'!$B$1:$H$1,calcs!A15)</f>
        <v>9.5098581742816967E-5</v>
      </c>
      <c r="C15">
        <f>$B15*'Calculations Etc'!F$45/'Calculations Etc'!$E$45</f>
        <v>8.132511630401103E-5</v>
      </c>
      <c r="D15">
        <f>$B15*'Calculations Etc'!G$45/'Calculations Etc'!$E$45</f>
        <v>8.4161072514692597E-5</v>
      </c>
      <c r="E15">
        <f>$B15*'Calculations Etc'!H$45/'Calculations Etc'!$E$45</f>
        <v>8.498353764742068E-5</v>
      </c>
      <c r="F15">
        <f>$B15*'Calculations Etc'!I$45/'Calculations Etc'!$E$45</f>
        <v>8.5775402347925225E-5</v>
      </c>
      <c r="G15">
        <f>$B15*'Calculations Etc'!J$45/'Calculations Etc'!$E$45</f>
        <v>8.6479330619128737E-5</v>
      </c>
      <c r="H15">
        <f>$B15*'Calculations Etc'!K$45/'Calculations Etc'!$E$45</f>
        <v>8.7180851987329484E-5</v>
      </c>
      <c r="I15">
        <f>$B15*'Calculations Etc'!L$45/'Calculations Etc'!$E$45</f>
        <v>8.7676327828293231E-5</v>
      </c>
      <c r="J15">
        <f>$B15*'Calculations Etc'!M$45/'Calculations Etc'!$E$45</f>
        <v>8.808308415773043E-5</v>
      </c>
      <c r="K15">
        <f>$B15*'Calculations Etc'!N$45/'Calculations Etc'!$E$45</f>
        <v>8.8443349127241298E-5</v>
      </c>
      <c r="L15">
        <f>$B15*'Calculations Etc'!O$45/'Calculations Etc'!$E$45</f>
        <v>8.877490666338608E-5</v>
      </c>
      <c r="M15">
        <f>$B15*'Calculations Etc'!P$45/'Calculations Etc'!$E$45</f>
        <v>8.9036788024627383E-5</v>
      </c>
      <c r="N15">
        <f>$B15*'Calculations Etc'!Q$45/'Calculations Etc'!$E$45</f>
        <v>8.9408940248032558E-5</v>
      </c>
      <c r="O15">
        <f>$B15*'Calculations Etc'!R$45/'Calculations Etc'!$E$45</f>
        <v>8.9726171714716883E-5</v>
      </c>
      <c r="P15">
        <f>$B15*'Calculations Etc'!S$45/'Calculations Etc'!$E$45</f>
        <v>8.9993423792437643E-5</v>
      </c>
      <c r="Q15">
        <f>$B15*'Calculations Etc'!T$45/'Calculations Etc'!$E$45</f>
        <v>9.0174807564025167E-5</v>
      </c>
      <c r="R15">
        <f>$B15*'Calculations Etc'!U$45/'Calculations Etc'!$E$45</f>
        <v>9.038234516069701E-5</v>
      </c>
      <c r="S15">
        <f>$B15*'Calculations Etc'!V$45/'Calculations Etc'!$E$45</f>
        <v>9.0953441555838329E-5</v>
      </c>
      <c r="T15">
        <f>$B15*'Calculations Etc'!W$45/'Calculations Etc'!$E$45</f>
        <v>9.1765196895077241E-5</v>
      </c>
      <c r="U15">
        <f>$B15*'Calculations Etc'!X$45/'Calculations Etc'!$E$45</f>
        <v>9.2611810298042204E-5</v>
      </c>
      <c r="V15">
        <f>$B15*'Calculations Etc'!Y$45/'Calculations Etc'!$E$45</f>
        <v>9.3647517531163859E-5</v>
      </c>
      <c r="W15">
        <f>$B15*'Calculations Etc'!Z$45/'Calculations Etc'!$E$45</f>
        <v>9.5050006294872494E-5</v>
      </c>
      <c r="X15">
        <f>$B15*'Calculations Etc'!AA$45/'Calculations Etc'!$E$45</f>
        <v>9.645662760019035E-5</v>
      </c>
      <c r="Y15">
        <f>$B15*'Calculations Etc'!AB$45/'Calculations Etc'!$E$45</f>
        <v>9.7387214206997634E-5</v>
      </c>
      <c r="Z15">
        <f>$B15*'Calculations Etc'!AC$45/'Calculations Etc'!$E$45</f>
        <v>9.8272881152577143E-5</v>
      </c>
      <c r="AA15">
        <f>$B15*'Calculations Etc'!AD$45/'Calculations Etc'!$E$45</f>
        <v>9.9315311676914197E-5</v>
      </c>
      <c r="AB15">
        <f>$B15*'Calculations Etc'!AE$45/'Calculations Etc'!$E$45</f>
        <v>1.0022913979744075E-4</v>
      </c>
      <c r="AC15">
        <f>$B15*'Calculations Etc'!AF$45/'Calculations Etc'!$E$45</f>
        <v>1.0111291012785455E-4</v>
      </c>
    </row>
    <row r="16" spans="1:30">
      <c r="A16" t="s">
        <v>6</v>
      </c>
      <c r="B16">
        <f>SUMIFS('SYFAFE-freight'!$B$2:$H$2,'SYFAFE-freight'!$B$1:$H$1,calcs!A16)</f>
        <v>9.3478062847081558E-5</v>
      </c>
      <c r="C16">
        <f>$B16*'Calculations Etc'!C85</f>
        <v>9.6644125313878338E-5</v>
      </c>
      <c r="D16">
        <f>$B16*'Calculations Etc'!D85</f>
        <v>9.812020886051588E-5</v>
      </c>
      <c r="E16">
        <f>$B16*'Calculations Etc'!E85</f>
        <v>9.9664544322397323E-5</v>
      </c>
      <c r="F16">
        <f>$B16*'Calculations Etc'!F85</f>
        <v>1.0111090667873933E-4</v>
      </c>
      <c r="G16">
        <f>$B16*'Calculations Etc'!G85</f>
        <v>1.0246429517819249E-4</v>
      </c>
      <c r="H16">
        <f>$B16*'Calculations Etc'!H85</f>
        <v>1.0404880182400119E-4</v>
      </c>
      <c r="I16">
        <f>$B16*'Calculations Etc'!I85</f>
        <v>1.0518647530007964E-4</v>
      </c>
      <c r="J16">
        <f>$B16*'Calculations Etc'!J85</f>
        <v>1.061161718639862E-4</v>
      </c>
      <c r="K16">
        <f>$B16*'Calculations Etc'!K85</f>
        <v>1.0681090860592317E-4</v>
      </c>
      <c r="L16">
        <f>$B16*'Calculations Etc'!L85</f>
        <v>1.0732423596753011E-4</v>
      </c>
      <c r="M16">
        <f>$B16*'Calculations Etc'!M85</f>
        <v>1.0769471856839576E-4</v>
      </c>
      <c r="N16">
        <f>$B16*'Calculations Etc'!N85</f>
        <v>1.0793959426371555E-4</v>
      </c>
      <c r="O16">
        <f>$B16*'Calculations Etc'!O85</f>
        <v>1.079275555841622E-4</v>
      </c>
      <c r="P16">
        <f>$B16*'Calculations Etc'!P85</f>
        <v>1.0786209124089135E-4</v>
      </c>
      <c r="Q16">
        <f>$B16*'Calculations Etc'!Q85</f>
        <v>1.0779060435467225E-4</v>
      </c>
      <c r="R16">
        <f>$B16*'Calculations Etc'!R85</f>
        <v>1.0769033293954527E-4</v>
      </c>
      <c r="S16">
        <f>$B16*'Calculations Etc'!S85</f>
        <v>1.0795959035862952E-4</v>
      </c>
      <c r="T16">
        <f>$B16*'Calculations Etc'!T85</f>
        <v>1.0887964217282492E-4</v>
      </c>
      <c r="U16">
        <f>$B16*'Calculations Etc'!U85</f>
        <v>1.1041560309654497E-4</v>
      </c>
      <c r="V16">
        <f>$B16*'Calculations Etc'!V85</f>
        <v>1.1212763747713051E-4</v>
      </c>
      <c r="W16">
        <f>$B16*'Calculations Etc'!W85</f>
        <v>1.1429129882847421E-4</v>
      </c>
      <c r="X16">
        <f>$B16*'Calculations Etc'!X85</f>
        <v>1.1642136193901752E-4</v>
      </c>
      <c r="Y16">
        <f>$B16*'Calculations Etc'!Y85</f>
        <v>1.1774362728674185E-4</v>
      </c>
      <c r="Z16">
        <f>$B16*'Calculations Etc'!Z85</f>
        <v>1.1910990581752547E-4</v>
      </c>
      <c r="AA16">
        <f>$B16*'Calculations Etc'!AA85</f>
        <v>1.20541569353857E-4</v>
      </c>
      <c r="AB16">
        <f>$B16*'Calculations Etc'!AB85</f>
        <v>1.2153604641110164E-4</v>
      </c>
      <c r="AC16">
        <f>$B16*'Calculations Etc'!AC85</f>
        <v>1.2224490564799711E-4</v>
      </c>
      <c r="AD16" s="175"/>
    </row>
    <row r="17" spans="1:29">
      <c r="A17" t="s">
        <v>7</v>
      </c>
      <c r="B17">
        <f>SUMIFS('SYFAFE-freight'!$B$2:$H$2,'SYFAFE-freight'!$B$1:$H$1,calcs!A17)</f>
        <v>3.8357149864294821E-5</v>
      </c>
      <c r="C17">
        <f>$B17*'Calculations Etc'!F$45/'Calculations Etc'!$E$45</f>
        <v>3.280174758273694E-5</v>
      </c>
      <c r="D17">
        <f>$B17*'Calculations Etc'!G$45/'Calculations Etc'!$E$45</f>
        <v>3.3945604782162597E-5</v>
      </c>
      <c r="E17">
        <f>$B17*'Calculations Etc'!H$45/'Calculations Etc'!$E$45</f>
        <v>3.4277338629040821E-5</v>
      </c>
      <c r="F17">
        <f>$B17*'Calculations Etc'!I$45/'Calculations Etc'!$E$45</f>
        <v>3.4596730069300565E-5</v>
      </c>
      <c r="G17">
        <f>$B17*'Calculations Etc'!J$45/'Calculations Etc'!$E$45</f>
        <v>3.4880653148882206E-5</v>
      </c>
      <c r="H17">
        <f>$B17*'Calculations Etc'!K$45/'Calculations Etc'!$E$45</f>
        <v>3.5163605425981899E-5</v>
      </c>
      <c r="I17">
        <f>$B17*'Calculations Etc'!L$45/'Calculations Etc'!$E$45</f>
        <v>3.5363451109668128E-5</v>
      </c>
      <c r="J17">
        <f>$B17*'Calculations Etc'!M$45/'Calculations Etc'!$E$45</f>
        <v>3.5527512583567572E-5</v>
      </c>
      <c r="K17">
        <f>$B17*'Calculations Etc'!N$45/'Calculations Etc'!$E$45</f>
        <v>3.567282218938015E-5</v>
      </c>
      <c r="L17">
        <f>$B17*'Calculations Etc'!O$45/'Calculations Etc'!$E$45</f>
        <v>3.5806552912483202E-5</v>
      </c>
      <c r="M17">
        <f>$B17*'Calculations Etc'!P$45/'Calculations Etc'!$E$45</f>
        <v>3.591218038279568E-5</v>
      </c>
      <c r="N17">
        <f>$B17*'Calculations Etc'!Q$45/'Calculations Etc'!$E$45</f>
        <v>3.6062284604581941E-5</v>
      </c>
      <c r="O17">
        <f>$B17*'Calculations Etc'!R$45/'Calculations Etc'!$E$45</f>
        <v>3.6190237037586551E-5</v>
      </c>
      <c r="P17">
        <f>$B17*'Calculations Etc'!S$45/'Calculations Etc'!$E$45</f>
        <v>3.6298030737648264E-5</v>
      </c>
      <c r="Q17">
        <f>$B17*'Calculations Etc'!T$45/'Calculations Etc'!$E$45</f>
        <v>3.637119023574203E-5</v>
      </c>
      <c r="R17">
        <f>$B17*'Calculations Etc'!U$45/'Calculations Etc'!$E$45</f>
        <v>3.645489864182053E-5</v>
      </c>
      <c r="S17">
        <f>$B17*'Calculations Etc'!V$45/'Calculations Etc'!$E$45</f>
        <v>3.6685245189728416E-5</v>
      </c>
      <c r="T17">
        <f>$B17*'Calculations Etc'!W$45/'Calculations Etc'!$E$45</f>
        <v>3.701265933860115E-5</v>
      </c>
      <c r="U17">
        <f>$B17*'Calculations Etc'!X$45/'Calculations Etc'!$E$45</f>
        <v>3.7354133171118123E-5</v>
      </c>
      <c r="V17">
        <f>$B17*'Calculations Etc'!Y$45/'Calculations Etc'!$E$45</f>
        <v>3.7771876283878923E-5</v>
      </c>
      <c r="W17">
        <f>$B17*'Calculations Etc'!Z$45/'Calculations Etc'!$E$45</f>
        <v>3.8337557398220295E-5</v>
      </c>
      <c r="X17">
        <f>$B17*'Calculations Etc'!AA$45/'Calculations Etc'!$E$45</f>
        <v>3.8904905335714246E-5</v>
      </c>
      <c r="Y17">
        <f>$B17*'Calculations Etc'!AB$45/'Calculations Etc'!$E$45</f>
        <v>3.9280248997889402E-5</v>
      </c>
      <c r="Z17">
        <f>$B17*'Calculations Etc'!AC$45/'Calculations Etc'!$E$45</f>
        <v>3.9637474722383575E-5</v>
      </c>
      <c r="AA17">
        <f>$B17*'Calculations Etc'!AD$45/'Calculations Etc'!$E$45</f>
        <v>4.0057929613637851E-5</v>
      </c>
      <c r="AB17">
        <f>$B17*'Calculations Etc'!AE$45/'Calculations Etc'!$E$45</f>
        <v>4.0426513892465869E-5</v>
      </c>
      <c r="AC17">
        <f>$B17*'Calculations Etc'!AF$45/'Calculations Etc'!$E$45</f>
        <v>4.0782974634445968E-5</v>
      </c>
    </row>
    <row r="18" spans="1:29">
      <c r="A18" t="s">
        <v>8</v>
      </c>
      <c r="B18">
        <f>SUMIFS('SYFAFE-freight'!$B$2:$H$2,'SYFAFE-freight'!$B$1:$H$1,calcs!A18)</f>
        <v>1.4090027704705712E-3</v>
      </c>
      <c r="C18">
        <f>$B18*'Calculations Etc'!F$45/'Calculations Etc'!$E$45</f>
        <v>1.2049318936330829E-3</v>
      </c>
      <c r="D18">
        <f>$B18*'Calculations Etc'!G$45/'Calculations Etc'!$E$45</f>
        <v>1.2469500823857806E-3</v>
      </c>
      <c r="E18">
        <f>$B18*'Calculations Etc'!H$45/'Calculations Etc'!$E$45</f>
        <v>1.2591359176463244E-3</v>
      </c>
      <c r="F18">
        <f>$B18*'Calculations Etc'!I$45/'Calculations Etc'!$E$45</f>
        <v>1.2708683697649705E-3</v>
      </c>
      <c r="G18">
        <f>$B18*'Calculations Etc'!J$45/'Calculations Etc'!$E$45</f>
        <v>1.2812979352344179E-3</v>
      </c>
      <c r="H18">
        <f>$B18*'Calculations Etc'!K$45/'Calculations Etc'!$E$45</f>
        <v>1.291691839467525E-3</v>
      </c>
      <c r="I18">
        <f>$B18*'Calculations Etc'!L$45/'Calculations Etc'!$E$45</f>
        <v>1.2990329251054494E-3</v>
      </c>
      <c r="J18">
        <f>$B18*'Calculations Etc'!M$45/'Calculations Etc'!$E$45</f>
        <v>1.3050595217652542E-3</v>
      </c>
      <c r="K18">
        <f>$B18*'Calculations Etc'!N$45/'Calculations Etc'!$E$45</f>
        <v>1.3103972915914869E-3</v>
      </c>
      <c r="L18">
        <f>$B18*'Calculations Etc'!O$45/'Calculations Etc'!$E$45</f>
        <v>1.315309725388468E-3</v>
      </c>
      <c r="M18">
        <f>$B18*'Calculations Etc'!P$45/'Calculations Etc'!$E$45</f>
        <v>1.3191898207249211E-3</v>
      </c>
      <c r="N18">
        <f>$B18*'Calculations Etc'!Q$45/'Calculations Etc'!$E$45</f>
        <v>1.3247037148777564E-3</v>
      </c>
      <c r="O18">
        <f>$B18*'Calculations Etc'!R$45/'Calculations Etc'!$E$45</f>
        <v>1.3294038902878112E-3</v>
      </c>
      <c r="P18">
        <f>$B18*'Calculations Etc'!S$45/'Calculations Etc'!$E$45</f>
        <v>1.3333635594124349E-3</v>
      </c>
      <c r="Q18">
        <f>$B18*'Calculations Etc'!T$45/'Calculations Etc'!$E$45</f>
        <v>1.3360509836831398E-3</v>
      </c>
      <c r="R18">
        <f>$B18*'Calculations Etc'!U$45/'Calculations Etc'!$E$45</f>
        <v>1.33912590912712E-3</v>
      </c>
      <c r="S18">
        <f>$B18*'Calculations Etc'!V$45/'Calculations Etc'!$E$45</f>
        <v>1.3475874065355252E-3</v>
      </c>
      <c r="T18">
        <f>$B18*'Calculations Etc'!W$45/'Calculations Etc'!$E$45</f>
        <v>1.3596145629974909E-3</v>
      </c>
      <c r="U18">
        <f>$B18*'Calculations Etc'!X$45/'Calculations Etc'!$E$45</f>
        <v>1.3721581846628612E-3</v>
      </c>
      <c r="V18">
        <f>$B18*'Calculations Etc'!Y$45/'Calculations Etc'!$E$45</f>
        <v>1.3875034646251992E-3</v>
      </c>
      <c r="W18">
        <f>$B18*'Calculations Etc'!Z$45/'Calculations Etc'!$E$45</f>
        <v>1.4082830653027727E-3</v>
      </c>
      <c r="X18">
        <f>$B18*'Calculations Etc'!AA$45/'Calculations Etc'!$E$45</f>
        <v>1.4291238946808143E-3</v>
      </c>
      <c r="Y18">
        <f>$B18*'Calculations Etc'!AB$45/'Calculations Etc'!$E$45</f>
        <v>1.4429116829224966E-3</v>
      </c>
      <c r="Z18">
        <f>$B18*'Calculations Etc'!AC$45/'Calculations Etc'!$E$45</f>
        <v>1.4560339309851497E-3</v>
      </c>
      <c r="AA18">
        <f>$B18*'Calculations Etc'!AD$45/'Calculations Etc'!$E$45</f>
        <v>1.4714788247984579E-3</v>
      </c>
      <c r="AB18">
        <f>$B18*'Calculations Etc'!AE$45/'Calculations Etc'!$E$45</f>
        <v>1.4850183153982013E-3</v>
      </c>
      <c r="AC18">
        <f>$B18*'Calculations Etc'!AF$45/'Calculations Etc'!$E$45</f>
        <v>1.4981124627681413E-3</v>
      </c>
    </row>
    <row r="19" spans="1:29">
      <c r="A19" t="s">
        <v>9</v>
      </c>
      <c r="B19">
        <f>SUMIFS('SYFAFE-freight'!$B$2:$H$2,'SYFAFE-freight'!$B$1:$H$1,calcs!A19)</f>
        <v>8.379890176963306E-5</v>
      </c>
      <c r="C19">
        <f>$B19*'Calculations Etc'!F$45/'Calculations Etc'!$E$45</f>
        <v>7.166200912432172E-5</v>
      </c>
      <c r="D19">
        <f>$B19*'Calculations Etc'!G$45/'Calculations Etc'!$E$45</f>
        <v>7.4160995035221869E-5</v>
      </c>
      <c r="E19">
        <f>$B19*'Calculations Etc'!H$45/'Calculations Etc'!$E$45</f>
        <v>7.4885734285832562E-5</v>
      </c>
      <c r="F19">
        <f>$B19*'Calculations Etc'!I$45/'Calculations Etc'!$E$45</f>
        <v>7.5583509068971559E-5</v>
      </c>
      <c r="G19">
        <f>$B19*'Calculations Etc'!J$45/'Calculations Etc'!$E$45</f>
        <v>7.6203796090821982E-5</v>
      </c>
      <c r="H19">
        <f>$B19*'Calculations Etc'!K$45/'Calculations Etc'!$E$45</f>
        <v>7.6821962199567258E-5</v>
      </c>
      <c r="I19">
        <f>$B19*'Calculations Etc'!L$45/'Calculations Etc'!$E$45</f>
        <v>7.7258565254683634E-5</v>
      </c>
      <c r="J19">
        <f>$B19*'Calculations Etc'!M$45/'Calculations Etc'!$E$45</f>
        <v>7.7616990512663451E-5</v>
      </c>
      <c r="K19">
        <f>$B19*'Calculations Etc'!N$45/'Calculations Etc'!$E$45</f>
        <v>7.793444854660897E-5</v>
      </c>
      <c r="L19">
        <f>$B19*'Calculations Etc'!O$45/'Calculations Etc'!$E$45</f>
        <v>7.8226610184492458E-5</v>
      </c>
      <c r="M19">
        <f>$B19*'Calculations Etc'!P$45/'Calculations Etc'!$E$45</f>
        <v>7.8457374619290298E-5</v>
      </c>
      <c r="N19">
        <f>$B19*'Calculations Etc'!Q$45/'Calculations Etc'!$E$45</f>
        <v>7.8785307455311114E-5</v>
      </c>
      <c r="O19">
        <f>$B19*'Calculations Etc'!R$45/'Calculations Etc'!$E$45</f>
        <v>7.9064845257323878E-5</v>
      </c>
      <c r="P19">
        <f>$B19*'Calculations Etc'!S$45/'Calculations Etc'!$E$45</f>
        <v>7.9300342256314005E-5</v>
      </c>
      <c r="Q19">
        <f>$B19*'Calculations Etc'!T$45/'Calculations Etc'!$E$45</f>
        <v>7.9460173881342608E-5</v>
      </c>
      <c r="R19">
        <f>$B19*'Calculations Etc'!U$45/'Calculations Etc'!$E$45</f>
        <v>7.9643051715672905E-5</v>
      </c>
      <c r="S19">
        <f>$B19*'Calculations Etc'!V$45/'Calculations Etc'!$E$45</f>
        <v>8.01462900378475E-5</v>
      </c>
      <c r="T19">
        <f>$B19*'Calculations Etc'!W$45/'Calculations Etc'!$E$45</f>
        <v>8.0861592040119414E-5</v>
      </c>
      <c r="U19">
        <f>$B19*'Calculations Etc'!X$45/'Calculations Etc'!$E$45</f>
        <v>8.1607610246613597E-5</v>
      </c>
      <c r="V19">
        <f>$B19*'Calculations Etc'!Y$45/'Calculations Etc'!$E$45</f>
        <v>8.2520254022155662E-5</v>
      </c>
      <c r="W19">
        <f>$B19*'Calculations Etc'!Z$45/'Calculations Etc'!$E$45</f>
        <v>8.3756098090376061E-5</v>
      </c>
      <c r="X19">
        <f>$B19*'Calculations Etc'!AA$45/'Calculations Etc'!$E$45</f>
        <v>8.4995583668722317E-5</v>
      </c>
      <c r="Y19">
        <f>$B19*'Calculations Etc'!AB$45/'Calculations Etc'!$E$45</f>
        <v>8.5815597324266347E-5</v>
      </c>
      <c r="Z19">
        <f>$B19*'Calculations Etc'!AC$45/'Calculations Etc'!$E$45</f>
        <v>8.6596028704136367E-5</v>
      </c>
      <c r="AA19">
        <f>$B19*'Calculations Etc'!AD$45/'Calculations Etc'!$E$45</f>
        <v>8.7514596904730859E-5</v>
      </c>
      <c r="AB19">
        <f>$B19*'Calculations Etc'!AE$45/'Calculations Etc'!$E$45</f>
        <v>8.831984332905113E-5</v>
      </c>
      <c r="AC19">
        <f>$B19*'Calculations Etc'!AF$45/'Calculations Etc'!$E$45</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3.3199658675940884E-3</v>
      </c>
      <c r="C23">
        <f>$B23*calcs!C33/$B33</f>
        <v>3.3199658675940884E-3</v>
      </c>
      <c r="D23">
        <f>$B23*calcs!D33/$B33</f>
        <v>3.3199658675940884E-3</v>
      </c>
      <c r="E23">
        <f>$B23*calcs!E33/$B33</f>
        <v>3.3199658675940884E-3</v>
      </c>
      <c r="F23">
        <f>$B23*calcs!F33/$B33</f>
        <v>3.3199658675940884E-3</v>
      </c>
      <c r="G23">
        <f>$B23*calcs!G33/$B33</f>
        <v>3.3426164234816431E-3</v>
      </c>
      <c r="H23">
        <f>$B23*calcs!H33/$B33</f>
        <v>3.3937158098527086E-3</v>
      </c>
      <c r="I23">
        <f>$B23*calcs!I33/$B33</f>
        <v>3.4412141475379057E-3</v>
      </c>
      <c r="J23">
        <f>$B23*calcs!J33/$B33</f>
        <v>3.4818462135872471E-3</v>
      </c>
      <c r="K23">
        <f>$B23*calcs!K33/$B33</f>
        <v>3.5300964211885336E-3</v>
      </c>
      <c r="L23">
        <f>$B23*calcs!L33/$B33</f>
        <v>3.5784194899212093E-3</v>
      </c>
      <c r="M23">
        <f>$B23*calcs!M33/$B33</f>
        <v>3.5993379919427217E-3</v>
      </c>
      <c r="N23">
        <f>$B23*calcs!N33/$B33</f>
        <v>3.6166414426505094E-3</v>
      </c>
      <c r="O23">
        <f>$B23*calcs!O33/$B33</f>
        <v>3.6282745410744529E-3</v>
      </c>
      <c r="P23">
        <f>$B23*calcs!P33/$B33</f>
        <v>3.6374144597419197E-3</v>
      </c>
      <c r="Q23">
        <f>$B23*calcs!Q33/$B33</f>
        <v>3.6440996465463434E-3</v>
      </c>
      <c r="R23">
        <f>$B23*calcs!R33/$B33</f>
        <v>3.647820073568005E-3</v>
      </c>
      <c r="S23">
        <f>$B23*calcs!S33/$B33</f>
        <v>3.6491310992676513E-3</v>
      </c>
      <c r="T23">
        <f>$B23*calcs!T33/$B33</f>
        <v>3.6496233272367081E-3</v>
      </c>
      <c r="U23">
        <f>$B23*calcs!U33/$B33</f>
        <v>3.6499722062697422E-3</v>
      </c>
      <c r="V23">
        <f>$B23*calcs!V33/$B33</f>
        <v>3.6501829576856154E-3</v>
      </c>
      <c r="W23">
        <f>$B23*calcs!W33/$B33</f>
        <v>3.6502842987380683E-3</v>
      </c>
      <c r="X23">
        <f>$B23*calcs!X33/$B33</f>
        <v>3.6503749598201219E-3</v>
      </c>
      <c r="Y23">
        <f>$B23*calcs!Y33/$B33</f>
        <v>3.6503946584321911E-3</v>
      </c>
      <c r="Z23">
        <f>$B23*calcs!Z33/$B33</f>
        <v>3.6503941837668402E-3</v>
      </c>
      <c r="AA23">
        <f>$B23*calcs!AA33/$B33</f>
        <v>3.6503937091014889E-3</v>
      </c>
      <c r="AB23">
        <f>$B23*calcs!AB33/$B33</f>
        <v>3.6503937091014889E-3</v>
      </c>
      <c r="AC23">
        <f>$B23*calcs!AC33/$B33</f>
        <v>3.650393946434165E-3</v>
      </c>
    </row>
    <row r="24" spans="1:29">
      <c r="A24" t="s">
        <v>4</v>
      </c>
      <c r="B24">
        <f>SUMIFS('SYFAFE-passenger'!$B$3:$H$3,'SYFAFE-passenger'!$B$1:$H$1,A24)</f>
        <v>2.3489662423758803E-3</v>
      </c>
      <c r="C24">
        <f>$B24*calcs!C34/$B34</f>
        <v>2.3489662423758803E-3</v>
      </c>
      <c r="D24">
        <f>$B24*calcs!D34/$B34</f>
        <v>2.3696730097448027E-3</v>
      </c>
      <c r="E24">
        <f>$B24*calcs!E34/$B34</f>
        <v>2.4270681232288057E-3</v>
      </c>
      <c r="F24">
        <f>$B24*calcs!F34/$B34</f>
        <v>2.4633498842850867E-3</v>
      </c>
      <c r="G24">
        <f>$B24*calcs!G34/$B34</f>
        <v>2.5162204772438651E-3</v>
      </c>
      <c r="H24">
        <f>$B24*calcs!H34/$B34</f>
        <v>2.5694439553480149E-3</v>
      </c>
      <c r="I24">
        <f>$B24*calcs!I34/$B34</f>
        <v>2.6165351455941337E-3</v>
      </c>
      <c r="J24">
        <f>$B24*calcs!J34/$B34</f>
        <v>2.6579519104019595E-3</v>
      </c>
      <c r="K24">
        <f>$B24*calcs!K34/$B34</f>
        <v>2.6926250966079375E-3</v>
      </c>
      <c r="L24">
        <f>$B24*calcs!L34/$B34</f>
        <v>2.7192477371461971E-3</v>
      </c>
      <c r="M24">
        <f>$B24*calcs!M34/$B34</f>
        <v>2.7413716977190764E-3</v>
      </c>
      <c r="N24">
        <f>$B24*calcs!N34/$B34</f>
        <v>2.758938837066926E-3</v>
      </c>
      <c r="O24">
        <f>$B24*calcs!O34/$B34</f>
        <v>2.7601000472249251E-3</v>
      </c>
      <c r="P24">
        <f>$B24*calcs!P34/$B34</f>
        <v>2.7663288334236267E-3</v>
      </c>
      <c r="Q24">
        <f>$B24*calcs!Q34/$B34</f>
        <v>2.7655697669782021E-3</v>
      </c>
      <c r="R24">
        <f>$B24*calcs!R34/$B34</f>
        <v>2.7725640797622879E-3</v>
      </c>
      <c r="S24">
        <f>$B24*calcs!S34/$B34</f>
        <v>2.7850733332793788E-3</v>
      </c>
      <c r="T24">
        <f>$B24*calcs!T34/$B34</f>
        <v>2.7951446914786641E-3</v>
      </c>
      <c r="U24">
        <f>$B24*calcs!U34/$B34</f>
        <v>2.8000741820276981E-3</v>
      </c>
      <c r="V24">
        <f>$B24*calcs!V34/$B34</f>
        <v>2.8011946125521938E-3</v>
      </c>
      <c r="W24">
        <f>$B24*calcs!W34/$B34</f>
        <v>2.8138262049697957E-3</v>
      </c>
      <c r="X24">
        <f>$B24*calcs!X34/$B34</f>
        <v>2.8171721537108754E-3</v>
      </c>
      <c r="Y24">
        <f>$B24*calcs!Y34/$B34</f>
        <v>2.8345592166573101E-3</v>
      </c>
      <c r="Z24">
        <f>$B24*calcs!Z34/$B34</f>
        <v>2.8513220685800079E-3</v>
      </c>
      <c r="AA24">
        <f>$B24*calcs!AA34/$B34</f>
        <v>2.8778086424203378E-3</v>
      </c>
      <c r="AB24">
        <f>$B24*calcs!AB34/$B34</f>
        <v>2.8935887455514599E-3</v>
      </c>
      <c r="AC24">
        <f>$B24*calcs!AC34/$B34</f>
        <v>2.9193267506738025E-3</v>
      </c>
    </row>
    <row r="25" spans="1:29">
      <c r="A25" t="s">
        <v>5</v>
      </c>
      <c r="B25">
        <f>SUMIFS('SYFAFE-passenger'!$B$3:$H$3,'SYFAFE-passenger'!$B$1:$H$1,A25)</f>
        <v>8.5179832440752728E-4</v>
      </c>
      <c r="C25">
        <f>$B25*calcs!C35/$B35</f>
        <v>9.3055532057740762E-4</v>
      </c>
      <c r="D25">
        <f>$B25*calcs!D35/$B35</f>
        <v>9.5141946432477926E-4</v>
      </c>
      <c r="E25">
        <f>$B25*calcs!E35/$B35</f>
        <v>9.7672565266561048E-4</v>
      </c>
      <c r="F25">
        <f>$B25*calcs!F35/$B35</f>
        <v>9.9953089752142393E-4</v>
      </c>
      <c r="G25">
        <f>$B25*calcs!G35/$B35</f>
        <v>1.0216195912656663E-3</v>
      </c>
      <c r="H25">
        <f>$B25*calcs!H35/$B35</f>
        <v>1.0434652265637943E-3</v>
      </c>
      <c r="I25">
        <f>$B25*calcs!I35/$B35</f>
        <v>1.0641873056792266E-3</v>
      </c>
      <c r="J25">
        <f>$B25*calcs!J35/$B35</f>
        <v>1.0828206643944979E-3</v>
      </c>
      <c r="K25">
        <f>$B25*calcs!K35/$B35</f>
        <v>1.0985548273508548E-3</v>
      </c>
      <c r="L25">
        <f>$B25*calcs!L35/$B35</f>
        <v>1.1107513453196881E-3</v>
      </c>
      <c r="M25">
        <f>$B25*calcs!M35/$B35</f>
        <v>1.1205963906484823E-3</v>
      </c>
      <c r="N25">
        <f>$B25*calcs!N35/$B35</f>
        <v>1.1276361644655445E-3</v>
      </c>
      <c r="O25">
        <f>$B25*calcs!O35/$B35</f>
        <v>1.127255081140058E-3</v>
      </c>
      <c r="P25">
        <f>$B25*calcs!P35/$B35</f>
        <v>1.1269509214363676E-3</v>
      </c>
      <c r="Q25">
        <f>$B25*calcs!Q35/$B35</f>
        <v>1.1267065164060645E-3</v>
      </c>
      <c r="R25">
        <f>$B25*calcs!R35/$B35</f>
        <v>1.1265092418223759E-3</v>
      </c>
      <c r="S25">
        <f>$B25*calcs!S35/$B35</f>
        <v>1.1263495032729561E-3</v>
      </c>
      <c r="T25">
        <f>$B25*calcs!T35/$B35</f>
        <v>1.1262197262217413E-3</v>
      </c>
      <c r="U25">
        <f>$B25*calcs!U35/$B35</f>
        <v>1.1261136827168576E-3</v>
      </c>
      <c r="V25">
        <f>$B25*calcs!V35/$B35</f>
        <v>1.1260263230675964E-3</v>
      </c>
      <c r="W25">
        <f>$B25*calcs!W35/$B35</f>
        <v>1.1259539441674377E-3</v>
      </c>
      <c r="X25">
        <f>$B25*calcs!X35/$B35</f>
        <v>1.125894526140098E-3</v>
      </c>
      <c r="Y25">
        <f>$B25*calcs!Y35/$B35</f>
        <v>1.1258455441402232E-3</v>
      </c>
      <c r="Z25">
        <f>$B25*calcs!Z35/$B35</f>
        <v>1.1258051466145533E-3</v>
      </c>
      <c r="AA25">
        <f>$B25*calcs!AA35/$B35</f>
        <v>1.1257721553019227E-3</v>
      </c>
      <c r="AB25">
        <f>$B25*calcs!AB35/$B35</f>
        <v>1.1257453919411664E-3</v>
      </c>
      <c r="AC25">
        <f>$B25*calcs!AC35/$B35</f>
        <v>1.1257230049790243E-3</v>
      </c>
    </row>
    <row r="26" spans="1:29">
      <c r="A26" t="s">
        <v>6</v>
      </c>
      <c r="B26">
        <f>SUMIFS('SYFAFE-passenger'!$B$3:$H$3,'SYFAFE-passenger'!$B$1:$H$1,A26)</f>
        <v>1.0331389660993618E-3</v>
      </c>
      <c r="C26">
        <f>$B26*calcs!C36/$B36</f>
        <v>1.0995181101032814E-3</v>
      </c>
      <c r="D26">
        <f>$B26*calcs!D36/$B36</f>
        <v>1.1178720570179867E-3</v>
      </c>
      <c r="E26">
        <f>$B26*calcs!E36/$B36</f>
        <v>1.139337361078613E-3</v>
      </c>
      <c r="F26">
        <f>$B26*calcs!F36/$B36</f>
        <v>1.1689067098604232E-3</v>
      </c>
      <c r="G26">
        <f>$B26*calcs!G36/$B36</f>
        <v>1.1886355244649762E-3</v>
      </c>
      <c r="H26">
        <f>$B26*calcs!H36/$B36</f>
        <v>1.2005104013829389E-3</v>
      </c>
      <c r="I26">
        <f>$B26*calcs!I36/$B36</f>
        <v>1.2150324713986361E-3</v>
      </c>
      <c r="J26">
        <f>$B26*calcs!J36/$B36</f>
        <v>1.2281657343830318E-3</v>
      </c>
      <c r="K26">
        <f>$B26*calcs!K36/$B36</f>
        <v>1.2718191053697899E-3</v>
      </c>
      <c r="L26">
        <f>$B26*calcs!L36/$B36</f>
        <v>1.2872919346060385E-3</v>
      </c>
      <c r="M26">
        <f>$B26*calcs!M36/$B36</f>
        <v>1.294373280286983E-3</v>
      </c>
      <c r="N26">
        <f>$B26*calcs!N36/$B36</f>
        <v>1.2991392532857248E-3</v>
      </c>
      <c r="O26">
        <f>$B26*calcs!O36/$B36</f>
        <v>1.2994994330511106E-3</v>
      </c>
      <c r="P26">
        <f>$B26*calcs!P36/$B36</f>
        <v>1.2998067394523606E-3</v>
      </c>
      <c r="Q26">
        <f>$B26*calcs!Q36/$B36</f>
        <v>1.29969410316452E-3</v>
      </c>
      <c r="R26">
        <f>$B26*calcs!R36/$B36</f>
        <v>1.299580986209732E-3</v>
      </c>
      <c r="S26">
        <f>$B26*calcs!S36/$B36</f>
        <v>1.2991434190659293E-3</v>
      </c>
      <c r="T26">
        <f>$B26*calcs!T36/$B36</f>
        <v>1.2988513337846576E-3</v>
      </c>
      <c r="U26">
        <f>$B26*calcs!U36/$B36</f>
        <v>1.2983562468295675E-3</v>
      </c>
      <c r="V26">
        <f>$B26*calcs!V36/$B36</f>
        <v>1.2980781008897497E-3</v>
      </c>
      <c r="W26">
        <f>$B26*calcs!W36/$B36</f>
        <v>1.2978283142997872E-3</v>
      </c>
      <c r="X26">
        <f>$B26*calcs!X36/$B36</f>
        <v>1.2973135199998824E-3</v>
      </c>
      <c r="Y26">
        <f>$B26*calcs!Y36/$B36</f>
        <v>1.2970622914090792E-3</v>
      </c>
      <c r="Z26">
        <f>$B26*calcs!Z36/$B36</f>
        <v>1.2965591933382112E-3</v>
      </c>
      <c r="AA26">
        <f>$B26*calcs!AA36/$B36</f>
        <v>1.2964217225914581E-3</v>
      </c>
      <c r="AB26">
        <f>$B26*calcs!AB36/$B36</f>
        <v>1.2961902013454692E-3</v>
      </c>
      <c r="AC26">
        <f>$B26*calcs!AC36/$B36</f>
        <v>1.2958891436145262E-3</v>
      </c>
    </row>
    <row r="27" spans="1:29">
      <c r="A27" t="s">
        <v>7</v>
      </c>
      <c r="B27">
        <f>SUMIFS('SYFAFE-passenger'!$B$3:$H$3,'SYFAFE-passenger'!$B$1:$H$1,A27)</f>
        <v>2.2908937619214613E-3</v>
      </c>
      <c r="C27">
        <f t="shared" ref="C27:AC27" si="0">B27</f>
        <v>2.2908937619214613E-3</v>
      </c>
      <c r="D27">
        <f t="shared" si="0"/>
        <v>2.2908937619214613E-3</v>
      </c>
      <c r="E27">
        <f t="shared" si="0"/>
        <v>2.2908937619214613E-3</v>
      </c>
      <c r="F27">
        <f t="shared" si="0"/>
        <v>2.2908937619214613E-3</v>
      </c>
      <c r="G27">
        <f t="shared" si="0"/>
        <v>2.2908937619214613E-3</v>
      </c>
      <c r="H27">
        <f t="shared" si="0"/>
        <v>2.2908937619214613E-3</v>
      </c>
      <c r="I27">
        <f t="shared" si="0"/>
        <v>2.2908937619214613E-3</v>
      </c>
      <c r="J27">
        <f t="shared" si="0"/>
        <v>2.2908937619214613E-3</v>
      </c>
      <c r="K27">
        <f t="shared" si="0"/>
        <v>2.2908937619214613E-3</v>
      </c>
      <c r="L27">
        <f t="shared" si="0"/>
        <v>2.2908937619214613E-3</v>
      </c>
      <c r="M27">
        <f t="shared" si="0"/>
        <v>2.2908937619214613E-3</v>
      </c>
      <c r="N27">
        <f t="shared" si="0"/>
        <v>2.2908937619214613E-3</v>
      </c>
      <c r="O27">
        <f t="shared" si="0"/>
        <v>2.2908937619214613E-3</v>
      </c>
      <c r="P27">
        <f t="shared" si="0"/>
        <v>2.2908937619214613E-3</v>
      </c>
      <c r="Q27">
        <f t="shared" si="0"/>
        <v>2.2908937619214613E-3</v>
      </c>
      <c r="R27">
        <f t="shared" si="0"/>
        <v>2.2908937619214613E-3</v>
      </c>
      <c r="S27">
        <f t="shared" si="0"/>
        <v>2.2908937619214613E-3</v>
      </c>
      <c r="T27">
        <f t="shared" si="0"/>
        <v>2.2908937619214613E-3</v>
      </c>
      <c r="U27">
        <f t="shared" si="0"/>
        <v>2.2908937619214613E-3</v>
      </c>
      <c r="V27">
        <f t="shared" si="0"/>
        <v>2.2908937619214613E-3</v>
      </c>
      <c r="W27">
        <f t="shared" si="0"/>
        <v>2.2908937619214613E-3</v>
      </c>
      <c r="X27">
        <f t="shared" si="0"/>
        <v>2.2908937619214613E-3</v>
      </c>
      <c r="Y27">
        <f t="shared" si="0"/>
        <v>2.2908937619214613E-3</v>
      </c>
      <c r="Z27">
        <f t="shared" si="0"/>
        <v>2.2908937619214613E-3</v>
      </c>
      <c r="AA27">
        <f t="shared" si="0"/>
        <v>2.2908937619214613E-3</v>
      </c>
      <c r="AB27">
        <f t="shared" si="0"/>
        <v>2.2908937619214613E-3</v>
      </c>
      <c r="AC27">
        <f t="shared" si="0"/>
        <v>2.2908937619214613E-3</v>
      </c>
    </row>
    <row r="28" spans="1:29">
      <c r="A28" t="s">
        <v>8</v>
      </c>
      <c r="B28">
        <f>SUMIFS('SYFAFE-passenger'!$B$3:$H$3,'SYFAFE-passenger'!$B$1:$H$1,A28)</f>
        <v>1.8294441155202029E-3</v>
      </c>
      <c r="C28">
        <f>$B28*calcs!C38/$B38</f>
        <v>1.9213788697622328E-3</v>
      </c>
      <c r="D28">
        <f>$B28*calcs!D38/$B38</f>
        <v>1.9522411126502762E-3</v>
      </c>
      <c r="E28">
        <f>$B28*calcs!E38/$B38</f>
        <v>1.9674990809957454E-3</v>
      </c>
      <c r="F28">
        <f>$B28*calcs!F38/$B38</f>
        <v>1.9866911584150507E-3</v>
      </c>
      <c r="G28">
        <f>$B28*calcs!G38/$B38</f>
        <v>2.0087572238966507E-3</v>
      </c>
      <c r="H28">
        <f>$B28*calcs!H38/$B38</f>
        <v>2.0360104614877304E-3</v>
      </c>
      <c r="I28">
        <f>$B28*calcs!I38/$B38</f>
        <v>2.0694565726545738E-3</v>
      </c>
      <c r="J28">
        <f>$B28*calcs!J38/$B38</f>
        <v>2.1090086274742357E-3</v>
      </c>
      <c r="K28">
        <f>$B28*calcs!K38/$B38</f>
        <v>2.151554817404166E-3</v>
      </c>
      <c r="L28">
        <f>$B28*calcs!L38/$B38</f>
        <v>2.1930613819954431E-3</v>
      </c>
      <c r="M28">
        <f>$B28*calcs!M38/$B38</f>
        <v>2.2359022855665822E-3</v>
      </c>
      <c r="N28">
        <f>$B28*calcs!N38/$B38</f>
        <v>2.2706272560470172E-3</v>
      </c>
      <c r="O28">
        <f>$B28*calcs!O38/$B38</f>
        <v>2.3016022251359548E-3</v>
      </c>
      <c r="P28">
        <f>$B28*calcs!P38/$B38</f>
        <v>2.3227958110250539E-3</v>
      </c>
      <c r="Q28">
        <f>$B28*calcs!Q38/$B38</f>
        <v>2.3382552023627164E-3</v>
      </c>
      <c r="R28">
        <f>$B28*calcs!R38/$B38</f>
        <v>2.3487698359288714E-3</v>
      </c>
      <c r="S28">
        <f>$B28*calcs!S38/$B38</f>
        <v>2.3533785353397202E-3</v>
      </c>
      <c r="T28">
        <f>$B28*calcs!T38/$B38</f>
        <v>2.3569500830276091E-3</v>
      </c>
      <c r="U28">
        <f>$B28*calcs!U38/$B38</f>
        <v>2.3590254465945394E-3</v>
      </c>
      <c r="V28">
        <f>$B28*calcs!V38/$B38</f>
        <v>2.3589964699535578E-3</v>
      </c>
      <c r="W28">
        <f>$B28*calcs!W38/$B38</f>
        <v>2.3589848086224305E-3</v>
      </c>
      <c r="X28">
        <f>$B28*calcs!X38/$B38</f>
        <v>2.3586476901407603E-3</v>
      </c>
      <c r="Y28">
        <f>$B28*calcs!Y38/$B38</f>
        <v>2.3595441991428544E-3</v>
      </c>
      <c r="Z28">
        <f>$B28*calcs!Z38/$B38</f>
        <v>2.3609071613900287E-3</v>
      </c>
      <c r="AA28">
        <f>$B28*calcs!AA38/$B38</f>
        <v>2.3624729601240779E-3</v>
      </c>
      <c r="AB28">
        <f>$B28*calcs!AB38/$B38</f>
        <v>2.3643946061443354E-3</v>
      </c>
      <c r="AC28">
        <f>$B28*calcs!AC38/$B38</f>
        <v>2.3670565700043195E-3</v>
      </c>
    </row>
    <row r="29" spans="1:29">
      <c r="A29" t="s">
        <v>9</v>
      </c>
      <c r="B29">
        <f>SUMIFS('SYFAFE-passenger'!$B$3:$H$3,'SYFAFE-passenger'!$B$1:$H$1,A29)</f>
        <v>3.099416898298085E-3</v>
      </c>
      <c r="C29">
        <f t="shared" ref="C29:AC29" si="1">B29</f>
        <v>3.099416898298085E-3</v>
      </c>
      <c r="D29">
        <f t="shared" si="1"/>
        <v>3.099416898298085E-3</v>
      </c>
      <c r="E29">
        <f t="shared" si="1"/>
        <v>3.099416898298085E-3</v>
      </c>
      <c r="F29">
        <f t="shared" si="1"/>
        <v>3.099416898298085E-3</v>
      </c>
      <c r="G29">
        <f t="shared" si="1"/>
        <v>3.099416898298085E-3</v>
      </c>
      <c r="H29">
        <f t="shared" si="1"/>
        <v>3.099416898298085E-3</v>
      </c>
      <c r="I29">
        <f t="shared" si="1"/>
        <v>3.099416898298085E-3</v>
      </c>
      <c r="J29">
        <f t="shared" si="1"/>
        <v>3.099416898298085E-3</v>
      </c>
      <c r="K29">
        <f t="shared" si="1"/>
        <v>3.099416898298085E-3</v>
      </c>
      <c r="L29">
        <f t="shared" si="1"/>
        <v>3.099416898298085E-3</v>
      </c>
      <c r="M29">
        <f t="shared" si="1"/>
        <v>3.099416898298085E-3</v>
      </c>
      <c r="N29">
        <f t="shared" si="1"/>
        <v>3.099416898298085E-3</v>
      </c>
      <c r="O29">
        <f t="shared" si="1"/>
        <v>3.099416898298085E-3</v>
      </c>
      <c r="P29">
        <f t="shared" si="1"/>
        <v>3.099416898298085E-3</v>
      </c>
      <c r="Q29">
        <f t="shared" si="1"/>
        <v>3.099416898298085E-3</v>
      </c>
      <c r="R29">
        <f t="shared" si="1"/>
        <v>3.099416898298085E-3</v>
      </c>
      <c r="S29">
        <f t="shared" si="1"/>
        <v>3.099416898298085E-3</v>
      </c>
      <c r="T29">
        <f t="shared" si="1"/>
        <v>3.099416898298085E-3</v>
      </c>
      <c r="U29">
        <f t="shared" si="1"/>
        <v>3.099416898298085E-3</v>
      </c>
      <c r="V29">
        <f t="shared" si="1"/>
        <v>3.099416898298085E-3</v>
      </c>
      <c r="W29">
        <f t="shared" si="1"/>
        <v>3.099416898298085E-3</v>
      </c>
      <c r="X29">
        <f t="shared" si="1"/>
        <v>3.099416898298085E-3</v>
      </c>
      <c r="Y29">
        <f t="shared" si="1"/>
        <v>3.099416898298085E-3</v>
      </c>
      <c r="Z29">
        <f t="shared" si="1"/>
        <v>3.099416898298085E-3</v>
      </c>
      <c r="AA29">
        <f t="shared" si="1"/>
        <v>3.099416898298085E-3</v>
      </c>
      <c r="AB29">
        <f t="shared" si="1"/>
        <v>3.099416898298085E-3</v>
      </c>
      <c r="AC29">
        <f t="shared" si="1"/>
        <v>3.099416898298085E-3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1.6283396676658034E-3</v>
      </c>
      <c r="C33">
        <f>$B33*'Calculations Etc'!F128</f>
        <v>1.6283396676658034E-3</v>
      </c>
      <c r="D33">
        <f>$B33*'Calculations Etc'!G128</f>
        <v>1.6283396676658034E-3</v>
      </c>
      <c r="E33">
        <f>$B33*'Calculations Etc'!H128</f>
        <v>1.6283396676658034E-3</v>
      </c>
      <c r="F33">
        <f>$B33*'Calculations Etc'!I128</f>
        <v>1.6283396676658034E-3</v>
      </c>
      <c r="G33">
        <f>$B33*'Calculations Etc'!J128</f>
        <v>1.63944905858045E-3</v>
      </c>
      <c r="H33">
        <f>$B33*'Calculations Etc'!K128</f>
        <v>1.6645117131798737E-3</v>
      </c>
      <c r="I33">
        <f>$B33*'Calculations Etc'!L128</f>
        <v>1.6878081657596836E-3</v>
      </c>
      <c r="J33">
        <f>$B33*'Calculations Etc'!M128</f>
        <v>1.707736926345197E-3</v>
      </c>
      <c r="K33">
        <f>$B33*'Calculations Etc'!N128</f>
        <v>1.7314021476588191E-3</v>
      </c>
      <c r="L33">
        <f>$B33*'Calculations Etc'!O128</f>
        <v>1.7551031050839566E-3</v>
      </c>
      <c r="M33">
        <f>$B33*'Calculations Etc'!P128</f>
        <v>1.7653629776212788E-3</v>
      </c>
      <c r="N33">
        <f>$B33*'Calculations Etc'!Q128</f>
        <v>1.7738497802869365E-3</v>
      </c>
      <c r="O33">
        <f>$B33*'Calculations Etc'!R128</f>
        <v>1.7795554520850913E-3</v>
      </c>
      <c r="P33">
        <f>$B33*'Calculations Etc'!S128</f>
        <v>1.7840382970055002E-3</v>
      </c>
      <c r="Q33">
        <f>$B33*'Calculations Etc'!T128</f>
        <v>1.7873171725402322E-3</v>
      </c>
      <c r="R33">
        <f>$B33*'Calculations Etc'!U128</f>
        <v>1.7891419259086808E-3</v>
      </c>
      <c r="S33">
        <f>$B33*'Calculations Etc'!V128</f>
        <v>1.789784943107412E-3</v>
      </c>
      <c r="T33">
        <f>$B33*'Calculations Etc'!W128</f>
        <v>1.7900263655676164E-3</v>
      </c>
      <c r="U33">
        <f>$B33*'Calculations Etc'!X128</f>
        <v>1.7901974798475106E-3</v>
      </c>
      <c r="V33">
        <f>$B33*'Calculations Etc'!Y128</f>
        <v>1.7903008468410791E-3</v>
      </c>
      <c r="W33">
        <f>$B33*'Calculations Etc'!Z128</f>
        <v>1.7903505514652389E-3</v>
      </c>
      <c r="X33">
        <f>$B33*'Calculations Etc'!AA128</f>
        <v>1.7903950178971568E-3</v>
      </c>
      <c r="Y33">
        <f>$B33*'Calculations Etc'!AB128</f>
        <v>1.790404679451736E-3</v>
      </c>
      <c r="Z33">
        <f>$B33*'Calculations Etc'!AC128</f>
        <v>1.7904044466431918E-3</v>
      </c>
      <c r="AA33">
        <f>$B33*'Calculations Etc'!AD128</f>
        <v>1.7904042138346479E-3</v>
      </c>
      <c r="AB33">
        <f>$B33*'Calculations Etc'!AE128</f>
        <v>1.7904042138346479E-3</v>
      </c>
      <c r="AC33">
        <f>$B33*'Calculations Etc'!AF128</f>
        <v>1.79040433023892E-3</v>
      </c>
      <c r="AD33" s="175"/>
    </row>
    <row r="34" spans="1:30">
      <c r="A34" t="s">
        <v>4</v>
      </c>
      <c r="B34">
        <f>(INDEX('SYFAFE-freight'!$B$3:$H$3,MATCH($A34,'SYFAFE-freight'!$B$1:$H$1,0)))</f>
        <v>7.7263481523290941E-4</v>
      </c>
      <c r="C34">
        <f>$B34*'Calculations Etc'!F126</f>
        <v>7.7263481523290941E-4</v>
      </c>
      <c r="D34">
        <f>$B34*'Calculations Etc'!G126</f>
        <v>7.7944579833327799E-4</v>
      </c>
      <c r="E34">
        <f>$B34*'Calculations Etc'!H126</f>
        <v>7.9832451276602809E-4</v>
      </c>
      <c r="F34">
        <f>$B34*'Calculations Etc'!I126</f>
        <v>8.1025850791858957E-4</v>
      </c>
      <c r="G34">
        <f>$B34*'Calculations Etc'!J126</f>
        <v>8.2764899233042264E-4</v>
      </c>
      <c r="H34">
        <f>$B34*'Calculations Etc'!K126</f>
        <v>8.451555496530428E-4</v>
      </c>
      <c r="I34">
        <f>$B34*'Calculations Etc'!L126</f>
        <v>8.6064504133603371E-4</v>
      </c>
      <c r="J34">
        <f>$B34*'Calculations Etc'!M126</f>
        <v>8.7426806998904341E-4</v>
      </c>
      <c r="K34">
        <f>$B34*'Calculations Etc'!N126</f>
        <v>8.8567296390982435E-4</v>
      </c>
      <c r="L34">
        <f>$B34*'Calculations Etc'!O126</f>
        <v>8.9442982834755469E-4</v>
      </c>
      <c r="M34">
        <f>$B34*'Calculations Etc'!P126</f>
        <v>9.0170696238254925E-4</v>
      </c>
      <c r="N34">
        <f>$B34*'Calculations Etc'!Q126</f>
        <v>9.0748524187390022E-4</v>
      </c>
      <c r="O34">
        <f>$B34*'Calculations Etc'!R126</f>
        <v>9.0786719346591844E-4</v>
      </c>
      <c r="P34">
        <f>$B34*'Calculations Etc'!S126</f>
        <v>9.0991599986719345E-4</v>
      </c>
      <c r="Q34">
        <f>$B34*'Calculations Etc'!T126</f>
        <v>9.0966632358312031E-4</v>
      </c>
      <c r="R34">
        <f>$B34*'Calculations Etc'!U126</f>
        <v>9.1196693117301354E-4</v>
      </c>
      <c r="S34">
        <f>$B34*'Calculations Etc'!V126</f>
        <v>9.1608154321192608E-4</v>
      </c>
      <c r="T34">
        <f>$B34*'Calculations Etc'!W126</f>
        <v>9.1939426939805424E-4</v>
      </c>
      <c r="U34">
        <f>$B34*'Calculations Etc'!X126</f>
        <v>9.2101570437265511E-4</v>
      </c>
      <c r="V34">
        <f>$B34*'Calculations Etc'!Y126</f>
        <v>9.2138424250473117E-4</v>
      </c>
      <c r="W34">
        <f>$B34*'Calculations Etc'!Z126</f>
        <v>9.255390949234702E-4</v>
      </c>
      <c r="X34">
        <f>$B34*'Calculations Etc'!AA126</f>
        <v>9.2663966267140336E-4</v>
      </c>
      <c r="Y34">
        <f>$B34*'Calculations Etc'!AB126</f>
        <v>9.3235871044855393E-4</v>
      </c>
      <c r="Z34">
        <f>$B34*'Calculations Etc'!AC126</f>
        <v>9.3787243932401464E-4</v>
      </c>
      <c r="AA34">
        <f>$B34*'Calculations Etc'!AD126</f>
        <v>9.4658454795975959E-4</v>
      </c>
      <c r="AB34">
        <f>$B34*'Calculations Etc'!AE126</f>
        <v>9.5177502573126594E-4</v>
      </c>
      <c r="AC34">
        <f>$B34*'Calculations Etc'!AF126</f>
        <v>9.6024091105282369E-4</v>
      </c>
    </row>
    <row r="35" spans="1:30">
      <c r="A35" t="s">
        <v>5</v>
      </c>
      <c r="B35">
        <f>(INDEX('SYFAFE-freight'!$B$3:$H$3,MATCH($A35,'SYFAFE-freight'!$B$1:$H$1,0)))</f>
        <v>6.720672001062452E-4</v>
      </c>
      <c r="C35">
        <f>'AEO 2025 Table 49'!F228*'Calculations Etc'!$B$18/'Calculations Etc'!$B$22</f>
        <v>7.3420631495069557E-4</v>
      </c>
      <c r="D35">
        <f>'AEO 2026 Table 49'!E228*'Calculations Etc'!$B$18/'Calculations Etc'!$B$22</f>
        <v>7.5066808326969693E-4</v>
      </c>
      <c r="E35">
        <f>'AEO 2026 Table 49'!F228*'Calculations Etc'!$B$18/'Calculations Etc'!$B$22</f>
        <v>7.7063461602310825E-4</v>
      </c>
      <c r="F35">
        <f>'AEO 2026 Table 49'!G228*'Calculations Etc'!$B$18/'Calculations Etc'!$B$22</f>
        <v>7.8862790929313717E-4</v>
      </c>
      <c r="G35">
        <f>'AEO 2026 Table 49'!H228*'Calculations Etc'!$B$18/'Calculations Etc'!$B$22</f>
        <v>8.0605584514758122E-4</v>
      </c>
      <c r="H35">
        <f>'AEO 2026 Table 49'!I228*'Calculations Etc'!$B$18/'Calculations Etc'!$B$22</f>
        <v>8.2329200836681157E-4</v>
      </c>
      <c r="I35">
        <f>'AEO 2026 Table 49'!J228*'Calculations Etc'!$B$18/'Calculations Etc'!$B$22</f>
        <v>8.3964168797104821E-4</v>
      </c>
      <c r="J35">
        <f>'AEO 2026 Table 49'!K228*'Calculations Etc'!$B$18/'Calculations Etc'!$B$22</f>
        <v>8.5434337129386764E-4</v>
      </c>
      <c r="K35">
        <f>'AEO 2026 Table 49'!L228*'Calculations Etc'!$B$18/'Calculations Etc'!$B$22</f>
        <v>8.667575948736678E-4</v>
      </c>
      <c r="L35">
        <f>'AEO 2026 Table 49'!M228*'Calculations Etc'!$B$18/'Calculations Etc'!$B$22</f>
        <v>8.7638062352667751E-4</v>
      </c>
      <c r="M35">
        <f>'AEO 2026 Table 49'!N228*'Calculations Etc'!$B$18/'Calculations Etc'!$B$22</f>
        <v>8.8414834489856898E-4</v>
      </c>
      <c r="N35">
        <f>'AEO 2026 Table 49'!O228*'Calculations Etc'!$B$18/'Calculations Etc'!$B$22</f>
        <v>8.8970271257345871E-4</v>
      </c>
      <c r="O35">
        <f>'AEO 2026 Table 49'!P228*'Calculations Etc'!$B$18/'Calculations Etc'!$B$22</f>
        <v>8.8940203858029821E-4</v>
      </c>
      <c r="P35">
        <f>'AEO 2026 Table 49'!Q228*'Calculations Etc'!$B$18/'Calculations Etc'!$B$22</f>
        <v>8.8916205717321287E-4</v>
      </c>
      <c r="Q35">
        <f>'AEO 2026 Table 49'!R228*'Calculations Etc'!$B$18/'Calculations Etc'!$B$22</f>
        <v>8.8896922208572663E-4</v>
      </c>
      <c r="R35">
        <f>'AEO 2026 Table 49'!S228*'Calculations Etc'!$B$18/'Calculations Etc'!$B$22</f>
        <v>8.8881357282778305E-4</v>
      </c>
      <c r="S35">
        <f>'AEO 2026 Table 49'!T228*'Calculations Etc'!$B$18/'Calculations Etc'!$B$22</f>
        <v>8.8868753942693984E-4</v>
      </c>
      <c r="T35">
        <f>'AEO 2026 Table 49'!U228*'Calculations Etc'!$B$18/'Calculations Etc'!$B$22</f>
        <v>8.8858514558916302E-4</v>
      </c>
      <c r="U35">
        <f>'AEO 2026 Table 49'!V228*'Calculations Etc'!$B$18/'Calculations Etc'!$B$22</f>
        <v>8.8850147747269168E-4</v>
      </c>
      <c r="V35">
        <f>'AEO 2026 Table 49'!W228*'Calculations Etc'!$B$18/'Calculations Etc'!$B$22</f>
        <v>8.8843255088150337E-4</v>
      </c>
      <c r="W35">
        <f>'AEO 2026 Table 49'!X228*'Calculations Etc'!$B$18/'Calculations Etc'!$B$22</f>
        <v>8.8837544407184825E-4</v>
      </c>
      <c r="X35">
        <f>'AEO 2026 Table 49'!Y228*'Calculations Etc'!$B$18/'Calculations Etc'!$B$22</f>
        <v>8.8832856336531758E-4</v>
      </c>
      <c r="Y35">
        <f>'AEO 2026 Table 49'!Z228*'Calculations Etc'!$B$18/'Calculations Etc'!$B$22</f>
        <v>8.8828991666389985E-4</v>
      </c>
      <c r="Z35">
        <f>'AEO 2026 Table 49'!AA228*'Calculations Etc'!$B$18/'Calculations Etc'!$B$22</f>
        <v>8.882580430957203E-4</v>
      </c>
      <c r="AA35">
        <f>'AEO 2026 Table 49'!AB228*'Calculations Etc'!$B$18/'Calculations Etc'!$B$22</f>
        <v>8.882320130150403E-4</v>
      </c>
      <c r="AB35">
        <f>'AEO 2026 Table 49'!AC228*'Calculations Etc'!$B$18/'Calculations Etc'!$B$22</f>
        <v>8.8821089677612131E-4</v>
      </c>
      <c r="AC35">
        <f>'AEO 2026 Table 49'!AD228*'Calculations Etc'!$B$18/'Calculations Etc'!$B$22</f>
        <v>8.8819323350708846E-4</v>
      </c>
    </row>
    <row r="36" spans="1:30">
      <c r="A36" t="s">
        <v>6</v>
      </c>
      <c r="B36">
        <f>(INDEX('SYFAFE-freight'!$B$3:$H$3,MATCH($A36,'SYFAFE-freight'!$B$1:$H$1,0)))</f>
        <v>7.5059325437243547E-4</v>
      </c>
      <c r="C36">
        <f>'AEO 2025 Table 49'!F227*'Calculations Etc'!$B$18/'Calculations Etc'!$B$23</f>
        <v>7.9881884585164282E-4</v>
      </c>
      <c r="D36">
        <f>'AEO 2026 Table 49'!E227*'Calculations Etc'!$B$18/'Calculations Etc'!$B$23</f>
        <v>8.1215330442627252E-4</v>
      </c>
      <c r="E36">
        <f>'AEO 2026 Table 49'!F227*'Calculations Etc'!$B$18/'Calculations Etc'!$B$23</f>
        <v>8.277482175595845E-4</v>
      </c>
      <c r="F36">
        <f>'AEO 2026 Table 49'!G227*'Calculations Etc'!$B$18/'Calculations Etc'!$B$23</f>
        <v>8.4923085877251694E-4</v>
      </c>
      <c r="G36">
        <f>'AEO 2026 Table 49'!H227*'Calculations Etc'!$B$18/'Calculations Etc'!$B$23</f>
        <v>8.6356418240549429E-4</v>
      </c>
      <c r="H36">
        <f>'AEO 2026 Table 49'!I227*'Calculations Etc'!$B$18/'Calculations Etc'!$B$23</f>
        <v>8.721914850275005E-4</v>
      </c>
      <c r="I36">
        <f>'AEO 2026 Table 49'!J227*'Calculations Etc'!$B$18/'Calculations Etc'!$B$23</f>
        <v>8.8274201903209843E-4</v>
      </c>
      <c r="J36">
        <f>'AEO 2026 Table 49'!K227*'Calculations Etc'!$B$18/'Calculations Etc'!$B$23</f>
        <v>8.9228356080668159E-4</v>
      </c>
      <c r="K36">
        <f>'AEO 2026 Table 49'!L227*'Calculations Etc'!$B$18/'Calculations Etc'!$B$23</f>
        <v>9.2399848674446351E-4</v>
      </c>
      <c r="L36">
        <f>'AEO 2026 Table 49'!M227*'Calculations Etc'!$B$18/'Calculations Etc'!$B$23</f>
        <v>9.3523976369932777E-4</v>
      </c>
      <c r="M36">
        <f>'AEO 2026 Table 49'!N227*'Calculations Etc'!$B$18/'Calculations Etc'!$B$23</f>
        <v>9.4038448331053737E-4</v>
      </c>
      <c r="N36">
        <f>'AEO 2026 Table 49'!O227*'Calculations Etc'!$B$18/'Calculations Etc'!$B$23</f>
        <v>9.4384704478654366E-4</v>
      </c>
      <c r="O36">
        <f>'AEO 2026 Table 49'!P227*'Calculations Etc'!$B$18/'Calculations Etc'!$B$23</f>
        <v>9.4410872159008232E-4</v>
      </c>
      <c r="P36">
        <f>'AEO 2026 Table 49'!Q227*'Calculations Etc'!$B$18/'Calculations Etc'!$B$23</f>
        <v>9.443319849838489E-4</v>
      </c>
      <c r="Q36">
        <f>'AEO 2026 Table 49'!R227*'Calculations Etc'!$B$18/'Calculations Etc'!$B$23</f>
        <v>9.4425015278060706E-4</v>
      </c>
      <c r="R36">
        <f>'AEO 2026 Table 49'!S227*'Calculations Etc'!$B$18/'Calculations Etc'!$B$23</f>
        <v>9.4416797136454901E-4</v>
      </c>
      <c r="S36">
        <f>'AEO 2026 Table 49'!T227*'Calculations Etc'!$B$18/'Calculations Etc'!$B$23</f>
        <v>9.4385007129761667E-4</v>
      </c>
      <c r="T36">
        <f>'AEO 2026 Table 49'!U227*'Calculations Etc'!$B$18/'Calculations Etc'!$B$23</f>
        <v>9.4363786630969357E-4</v>
      </c>
      <c r="U36">
        <f>'AEO 2026 Table 49'!V227*'Calculations Etc'!$B$18/'Calculations Etc'!$B$23</f>
        <v>9.4327817710909993E-4</v>
      </c>
      <c r="V36">
        <f>'AEO 2026 Table 49'!W227*'Calculations Etc'!$B$18/'Calculations Etc'!$B$23</f>
        <v>9.4307609929284396E-4</v>
      </c>
      <c r="W36">
        <f>'AEO 2026 Table 49'!X227*'Calculations Etc'!$B$18/'Calculations Etc'!$B$23</f>
        <v>9.4289462503273878E-4</v>
      </c>
      <c r="X36">
        <f>'AEO 2026 Table 49'!Y227*'Calculations Etc'!$B$18/'Calculations Etc'!$B$23</f>
        <v>9.4252061810668451E-4</v>
      </c>
      <c r="Y36">
        <f>'AEO 2026 Table 49'!Z227*'Calculations Etc'!$B$18/'Calculations Etc'!$B$23</f>
        <v>9.4233809620813079E-4</v>
      </c>
      <c r="Z36">
        <f>'AEO 2026 Table 49'!AA227*'Calculations Etc'!$B$18/'Calculations Etc'!$B$23</f>
        <v>9.4197258679393529E-4</v>
      </c>
      <c r="AA36">
        <f>'AEO 2026 Table 49'!AB227*'Calculations Etc'!$B$18/'Calculations Etc'!$B$23</f>
        <v>9.4187271192852781E-4</v>
      </c>
      <c r="AB36">
        <f>'AEO 2026 Table 49'!AC227*'Calculations Etc'!$B$18/'Calculations Etc'!$B$23</f>
        <v>9.4170450775543462E-4</v>
      </c>
      <c r="AC36">
        <f>'AEO 2026 Table 49'!AD227*'Calculations Etc'!$B$18/'Calculations Etc'!$B$23</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6.8755018426906603E-4</v>
      </c>
      <c r="C38">
        <f>$B38*'Calculations Etc'!F125</f>
        <v>7.2210153059530527E-4</v>
      </c>
      <c r="D38">
        <f>$B38*'Calculations Etc'!G125</f>
        <v>7.3370032205584521E-4</v>
      </c>
      <c r="E38">
        <f>$B38*'Calculations Etc'!H125</f>
        <v>7.3943464258441523E-4</v>
      </c>
      <c r="F38">
        <f>$B38*'Calculations Etc'!I125</f>
        <v>7.4664749825691405E-4</v>
      </c>
      <c r="G38">
        <f>$B38*'Calculations Etc'!J125</f>
        <v>7.5494046947109802E-4</v>
      </c>
      <c r="H38">
        <f>$B38*'Calculations Etc'!K125</f>
        <v>7.6518290779906367E-4</v>
      </c>
      <c r="I38">
        <f>$B38*'Calculations Etc'!L125</f>
        <v>7.7775278063680719E-4</v>
      </c>
      <c r="J38">
        <f>$B38*'Calculations Etc'!M125</f>
        <v>7.9261741757694472E-4</v>
      </c>
      <c r="K38">
        <f>$B38*'Calculations Etc'!N125</f>
        <v>8.0860732428035455E-4</v>
      </c>
      <c r="L38">
        <f>$B38*'Calculations Etc'!O125</f>
        <v>8.2420651416049669E-4</v>
      </c>
      <c r="M38">
        <f>$B38*'Calculations Etc'!P125</f>
        <v>8.403071815133304E-4</v>
      </c>
      <c r="N38">
        <f>$B38*'Calculations Etc'!Q125</f>
        <v>8.5335768119791482E-4</v>
      </c>
      <c r="O38">
        <f>$B38*'Calculations Etc'!R125</f>
        <v>8.6499883794282685E-4</v>
      </c>
      <c r="P38">
        <f>$B38*'Calculations Etc'!S125</f>
        <v>8.7296390982436335E-4</v>
      </c>
      <c r="Q38">
        <f>$B38*'Calculations Etc'!T125</f>
        <v>8.7877393007735976E-4</v>
      </c>
      <c r="R38">
        <f>$B38*'Calculations Etc'!U125</f>
        <v>8.82725588498954E-4</v>
      </c>
      <c r="S38">
        <f>$B38*'Calculations Etc'!V125</f>
        <v>8.8445765131644474E-4</v>
      </c>
      <c r="T38">
        <f>$B38*'Calculations Etc'!W125</f>
        <v>8.8579992695640621E-4</v>
      </c>
      <c r="U38">
        <f>$B38*'Calculations Etc'!X125</f>
        <v>8.8657989973106664E-4</v>
      </c>
      <c r="V38">
        <f>$B38*'Calculations Etc'!Y125</f>
        <v>8.8656900959527209E-4</v>
      </c>
      <c r="W38">
        <f>$B38*'Calculations Etc'!Z125</f>
        <v>8.865646269796473E-4</v>
      </c>
      <c r="X38">
        <f>$B38*'Calculations Etc'!AA125</f>
        <v>8.8643792954613365E-4</v>
      </c>
      <c r="Y38">
        <f>$B38*'Calculations Etc'!AB125</f>
        <v>8.8677485972309827E-4</v>
      </c>
      <c r="Z38">
        <f>$B38*'Calculations Etc'!AC125</f>
        <v>8.8728709452505061E-4</v>
      </c>
      <c r="AA38">
        <f>$B38*'Calculations Etc'!AD125</f>
        <v>8.8787556027756555E-4</v>
      </c>
      <c r="AB38">
        <f>$B38*'Calculations Etc'!AE125</f>
        <v>8.8859776220990075E-4</v>
      </c>
      <c r="AC38">
        <f>$B38*'Calculations Etc'!AF125</f>
        <v>8.8959819383113638E-4</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Etc'!$B$10)</f>
        <v>9.7898292792220369E-4</v>
      </c>
      <c r="C43">
        <f>C$46/(1-'Calculations Etc'!$B$10)</f>
        <v>9.7898292792220369E-4</v>
      </c>
      <c r="D43">
        <f>D$46/(1-'Calculations Etc'!$B$10)</f>
        <v>1.0735662695704627E-3</v>
      </c>
      <c r="E43">
        <f>E$46/(1-'Calculations Etc'!$B$10)</f>
        <v>1.0818274381547478E-3</v>
      </c>
      <c r="F43">
        <f>F$46/(1-'Calculations Etc'!$B$10)</f>
        <v>1.0905113057142538E-3</v>
      </c>
      <c r="G43">
        <f>G$46/(1-'Calculations Etc'!$B$10)</f>
        <v>1.0995229763842737E-3</v>
      </c>
      <c r="H43">
        <f>H$46/(1-'Calculations Etc'!$B$10)</f>
        <v>1.1087165962516935E-3</v>
      </c>
      <c r="I43">
        <f>I$46/(1-'Calculations Etc'!$B$10)</f>
        <v>1.1179968153458826E-3</v>
      </c>
      <c r="J43">
        <f>J$46/(1-'Calculations Etc'!$B$10)</f>
        <v>1.1273505505070146E-3</v>
      </c>
      <c r="K43">
        <f>K$46/(1-'Calculations Etc'!$B$10)</f>
        <v>1.1367745984473645E-3</v>
      </c>
      <c r="L43">
        <f>L$46/(1-'Calculations Etc'!$B$10)</f>
        <v>1.1462657926986065E-3</v>
      </c>
      <c r="M43">
        <f>M$46/(1-'Calculations Etc'!$B$10)</f>
        <v>1.1558228077623715E-3</v>
      </c>
      <c r="N43">
        <f>N$46/(1-'Calculations Etc'!$B$10)</f>
        <v>1.165445275444669E-3</v>
      </c>
      <c r="O43">
        <f>O$46/(1-'Calculations Etc'!$B$10)</f>
        <v>1.1751448061293587E-3</v>
      </c>
      <c r="P43">
        <f>P$46/(1-'Calculations Etc'!$B$10)</f>
        <v>1.1849169078497475E-3</v>
      </c>
      <c r="Q43">
        <f>Q$46/(1-'Calculations Etc'!$B$10)</f>
        <v>1.1947568922690104E-3</v>
      </c>
      <c r="R43">
        <f>R$46/(1-'Calculations Etc'!$B$10)</f>
        <v>1.2046654221363332E-3</v>
      </c>
      <c r="S43">
        <f>S$46/(1-'Calculations Etc'!$B$10)</f>
        <v>1.214636508162789E-3</v>
      </c>
      <c r="T43">
        <f>T$46/(1-'Calculations Etc'!$B$10)</f>
        <v>1.2246659161174772E-3</v>
      </c>
      <c r="U43">
        <f>U$46/(1-'Calculations Etc'!$B$10)</f>
        <v>1.2347514245633164E-3</v>
      </c>
      <c r="V43">
        <f>V$46/(1-'Calculations Etc'!$B$10)</f>
        <v>1.2448974150088045E-3</v>
      </c>
      <c r="W43">
        <f>W$46/(1-'Calculations Etc'!$B$10)</f>
        <v>1.255108109411708E-3</v>
      </c>
      <c r="X43">
        <f>X$46/(1-'Calculations Etc'!$B$10)</f>
        <v>1.2653848087241311E-3</v>
      </c>
      <c r="Y43">
        <f>Y$46/(1-'Calculations Etc'!$B$10)</f>
        <v>1.2757293170966306E-3</v>
      </c>
      <c r="Z43">
        <f>Z$46/(1-'Calculations Etc'!$B$10)</f>
        <v>1.2861427268380475E-3</v>
      </c>
      <c r="AA43">
        <f>AA$46/(1-'Calculations Etc'!$B$10)</f>
        <v>1.296622534229241E-3</v>
      </c>
      <c r="AB43">
        <f>AB$46/(1-'Calculations Etc'!$B$10)</f>
        <v>1.3071691074642022E-3</v>
      </c>
      <c r="AC43">
        <f>AC$46/(1-'Calculations Etc'!$B$10)</f>
        <v>1.317774849473576E-3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3.0464933987873528E-4</v>
      </c>
      <c r="C46">
        <f>'SYFAFE-passenger'!$E$4*'Calculations Etc'!F$3</f>
        <v>3.0464933987873528E-4</v>
      </c>
      <c r="D46">
        <f>'SYFAFE-passenger'!$E$4*'Calculations Etc'!G$3</f>
        <v>3.3408269543052564E-4</v>
      </c>
      <c r="E46">
        <f>'SYFAFE-passenger'!$E$4*'Calculations Etc'!H$3</f>
        <v>3.3665348546582375E-4</v>
      </c>
      <c r="F46">
        <f>'SYFAFE-passenger'!$E$4*'Calculations Etc'!I$3</f>
        <v>3.3935581504087849E-4</v>
      </c>
      <c r="G46">
        <f>'SYFAFE-passenger'!$E$4*'Calculations Etc'!J$3</f>
        <v>3.4216015354620157E-4</v>
      </c>
      <c r="H46">
        <f>'SYFAFE-passenger'!$E$4*'Calculations Etc'!K$3</f>
        <v>3.4502111275582734E-4</v>
      </c>
      <c r="I46">
        <f>'SYFAFE-passenger'!$E$4*'Calculations Etc'!L$3</f>
        <v>3.4790902074721106E-4</v>
      </c>
      <c r="J46">
        <f>'SYFAFE-passenger'!$E$4*'Calculations Etc'!M$3</f>
        <v>3.5081980617662339E-4</v>
      </c>
      <c r="K46">
        <f>'SYFAFE-passenger'!$E$4*'Calculations Etc'!N$3</f>
        <v>3.5375247221412683E-4</v>
      </c>
      <c r="L46">
        <f>'SYFAFE-passenger'!$E$4*'Calculations Etc'!O$3</f>
        <v>3.5670603348759934E-4</v>
      </c>
      <c r="M46">
        <f>'SYFAFE-passenger'!$E$4*'Calculations Etc'!P$3</f>
        <v>3.5968007751568736E-4</v>
      </c>
      <c r="N46">
        <f>'SYFAFE-passenger'!$E$4*'Calculations Etc'!Q$3</f>
        <v>3.626744897202374E-4</v>
      </c>
      <c r="O46">
        <f>'SYFAFE-passenger'!$E$4*'Calculations Etc'!R$3</f>
        <v>3.656928831323635E-4</v>
      </c>
      <c r="P46">
        <f>'SYFAFE-passenger'!$E$4*'Calculations Etc'!S$3</f>
        <v>3.6873385989859042E-4</v>
      </c>
      <c r="Q46">
        <f>'SYFAFE-passenger'!$E$4*'Calculations Etc'!T$3</f>
        <v>3.7179596105709373E-4</v>
      </c>
      <c r="R46">
        <f>'SYFAFE-passenger'!$E$4*'Calculations Etc'!U$3</f>
        <v>3.7487939284855035E-4</v>
      </c>
      <c r="S46">
        <f>'SYFAFE-passenger'!$E$4*'Calculations Etc'!V$3</f>
        <v>3.7798229146832611E-4</v>
      </c>
      <c r="T46">
        <f>'SYFAFE-passenger'!$E$4*'Calculations Etc'!W$3</f>
        <v>3.8110333926765313E-4</v>
      </c>
      <c r="U46">
        <f>'SYFAFE-passenger'!$E$4*'Calculations Etc'!X$3</f>
        <v>3.8424184495833714E-4</v>
      </c>
      <c r="V46">
        <f>'SYFAFE-passenger'!$E$4*'Calculations Etc'!Y$3</f>
        <v>3.8739917202040771E-4</v>
      </c>
      <c r="W46">
        <f>'SYFAFE-passenger'!$E$4*'Calculations Etc'!Z$3</f>
        <v>3.9057663428336076E-4</v>
      </c>
      <c r="X46">
        <f>'SYFAFE-passenger'!$E$4*'Calculations Etc'!AA$3</f>
        <v>3.937746365900064E-4</v>
      </c>
      <c r="Y46">
        <f>'SYFAFE-passenger'!$E$4*'Calculations Etc'!AB$3</f>
        <v>3.9699374037329777E-4</v>
      </c>
      <c r="Z46">
        <f>'SYFAFE-passenger'!$E$4*'Calculations Etc'!AC$3</f>
        <v>4.0023428554842422E-4</v>
      </c>
      <c r="AA46">
        <f>'SYFAFE-passenger'!$E$4*'Calculations Etc'!AD$3</f>
        <v>4.0349549298394053E-4</v>
      </c>
      <c r="AB46">
        <f>'SYFAFE-passenger'!$E$4*'Calculations Etc'!AE$3</f>
        <v>4.067774772580003E-4</v>
      </c>
      <c r="AC46">
        <f>'SYFAFE-passenger'!$E$4*'Calculations Etc'!AF$3</f>
        <v>4.1007787424136491E-4</v>
      </c>
      <c r="AD46" s="199"/>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30">
      <c r="A49" t="s">
        <v>9</v>
      </c>
      <c r="B49">
        <f>B$46*'Calculations Etc'!$B$28</f>
        <v>9.1394801963620568E-4</v>
      </c>
      <c r="C49">
        <f>C$46*'Calculations Etc'!$B$28</f>
        <v>9.1394801963620568E-4</v>
      </c>
      <c r="D49">
        <f>D$46*'Calculations Etc'!$B$28</f>
        <v>1.0022480862915768E-3</v>
      </c>
      <c r="E49">
        <f>E$46*'Calculations Etc'!$B$28</f>
        <v>1.0099604563974711E-3</v>
      </c>
      <c r="F49">
        <f>F$46*'Calculations Etc'!$B$28</f>
        <v>1.0180674451226353E-3</v>
      </c>
      <c r="G49">
        <f>G$46*'Calculations Etc'!$B$28</f>
        <v>1.0264804606386045E-3</v>
      </c>
      <c r="H49">
        <f>H$46*'Calculations Etc'!$B$28</f>
        <v>1.0350633382674819E-3</v>
      </c>
      <c r="I49">
        <f>I$46*'Calculations Etc'!$B$28</f>
        <v>1.043727062241633E-3</v>
      </c>
      <c r="J49">
        <f>J$46*'Calculations Etc'!$B$28</f>
        <v>1.05245941852987E-3</v>
      </c>
      <c r="K49">
        <f>K$46*'Calculations Etc'!$B$28</f>
        <v>1.0612574166423804E-3</v>
      </c>
      <c r="L49">
        <f>L$46*'Calculations Etc'!$B$28</f>
        <v>1.0701181004627979E-3</v>
      </c>
      <c r="M49">
        <f>M$46*'Calculations Etc'!$B$28</f>
        <v>1.079040232547062E-3</v>
      </c>
      <c r="N49">
        <f>N$46*'Calculations Etc'!$B$28</f>
        <v>1.088023469160712E-3</v>
      </c>
      <c r="O49">
        <f>O$46*'Calculations Etc'!$B$28</f>
        <v>1.0970786493970904E-3</v>
      </c>
      <c r="P49">
        <f>P$46*'Calculations Etc'!$B$28</f>
        <v>1.106201579695771E-3</v>
      </c>
      <c r="Q49">
        <f>Q$46*'Calculations Etc'!$B$28</f>
        <v>1.1153878831712809E-3</v>
      </c>
      <c r="R49">
        <f>R$46*'Calculations Etc'!$B$28</f>
        <v>1.1246381785456508E-3</v>
      </c>
      <c r="S49">
        <f>S$46*'Calculations Etc'!$B$28</f>
        <v>1.1339468744049782E-3</v>
      </c>
      <c r="T49">
        <f>T$46*'Calculations Etc'!$B$28</f>
        <v>1.1433100178029592E-3</v>
      </c>
      <c r="U49">
        <f>U$46*'Calculations Etc'!$B$28</f>
        <v>1.1527255348750113E-3</v>
      </c>
      <c r="V49">
        <f>V$46*'Calculations Etc'!$B$28</f>
        <v>1.1621975160612228E-3</v>
      </c>
      <c r="W49">
        <f>W$46*'Calculations Etc'!$B$28</f>
        <v>1.1717299028500821E-3</v>
      </c>
      <c r="X49">
        <f>X$46*'Calculations Etc'!$B$28</f>
        <v>1.1813239097700191E-3</v>
      </c>
      <c r="Y49">
        <f>Y$46*'Calculations Etc'!$B$28</f>
        <v>1.190981221119893E-3</v>
      </c>
      <c r="Z49">
        <f>Z$46*'Calculations Etc'!$B$28</f>
        <v>1.2007028566452724E-3</v>
      </c>
      <c r="AA49">
        <f>AA$46*'Calculations Etc'!$B$28</f>
        <v>1.2104864789518213E-3</v>
      </c>
      <c r="AB49">
        <f>AB$46*'Calculations Etc'!$B$28</f>
        <v>1.2203324317740006E-3</v>
      </c>
      <c r="AC49">
        <f>AC$46*'Calculations Etc'!$B$28</f>
        <v>1.2302336227240946E-3</v>
      </c>
    </row>
    <row r="51" spans="1:30" s="135" customFormat="1">
      <c r="A51" s="135" t="s">
        <v>17</v>
      </c>
      <c r="B51" s="135" t="s">
        <v>14</v>
      </c>
    </row>
    <row r="52" spans="1:30">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30">
      <c r="A53" t="s">
        <v>3</v>
      </c>
      <c r="B53">
        <f>B$56/(1-'Calculations Etc'!$B$10)</f>
        <v>2.9962432880267732E-4</v>
      </c>
      <c r="C53">
        <f>C$56/(1-'Calculations Etc'!$B$10)</f>
        <v>2.9962432880267732E-4</v>
      </c>
      <c r="D53">
        <f>D$56/(1-'Calculations Etc'!$B$10)</f>
        <v>3.2857219852439111E-4</v>
      </c>
      <c r="E53">
        <f>E$56/(1-'Calculations Etc'!$B$10)</f>
        <v>3.3110058489517865E-4</v>
      </c>
      <c r="F53">
        <f>F$56/(1-'Calculations Etc'!$B$10)</f>
        <v>3.3375834113864102E-4</v>
      </c>
      <c r="G53">
        <f>G$56/(1-'Calculations Etc'!$B$10)</f>
        <v>3.365164237352663E-4</v>
      </c>
      <c r="H53">
        <f>H$56/(1-'Calculations Etc'!$B$10)</f>
        <v>3.3933019311109091E-4</v>
      </c>
      <c r="I53">
        <f>I$56/(1-'Calculations Etc'!$B$10)</f>
        <v>3.4217046676442186E-4</v>
      </c>
      <c r="J53">
        <f>J$56/(1-'Calculations Etc'!$B$10)</f>
        <v>3.4503324050594195E-4</v>
      </c>
      <c r="K53">
        <f>K$56/(1-'Calculations Etc'!$B$10)</f>
        <v>3.4791753394783532E-4</v>
      </c>
      <c r="L53">
        <f>L$56/(1-'Calculations Etc'!$B$10)</f>
        <v>3.5082237797111148E-4</v>
      </c>
      <c r="M53">
        <f>M$56/(1-'Calculations Etc'!$B$10)</f>
        <v>3.5374736689805346E-4</v>
      </c>
      <c r="N53">
        <f>N$56/(1-'Calculations Etc'!$B$10)</f>
        <v>3.5669238804040675E-4</v>
      </c>
      <c r="O53">
        <f>O$56/(1-'Calculations Etc'!$B$10)</f>
        <v>3.5966099483446945E-4</v>
      </c>
      <c r="P53">
        <f>P$56/(1-'Calculations Etc'!$B$10)</f>
        <v>3.6265181248353425E-4</v>
      </c>
      <c r="Q53">
        <f>Q$56/(1-'Calculations Etc'!$B$10)</f>
        <v>3.6566340609049122E-4</v>
      </c>
      <c r="R53">
        <f>R$56/(1-'Calculations Etc'!$B$10)</f>
        <v>3.6869597849419896E-4</v>
      </c>
      <c r="S53">
        <f>S$56/(1-'Calculations Etc'!$B$10)</f>
        <v>3.7174769663238081E-4</v>
      </c>
      <c r="T53">
        <f>T$56/(1-'Calculations Etc'!$B$10)</f>
        <v>3.7481726459010774E-4</v>
      </c>
      <c r="U53">
        <f>U$56/(1-'Calculations Etc'!$B$10)</f>
        <v>3.7790400248157634E-4</v>
      </c>
      <c r="V53">
        <f>V$56/(1-'Calculations Etc'!$B$10)</f>
        <v>3.8100925129701762E-4</v>
      </c>
      <c r="W53">
        <f>W$56/(1-'Calculations Etc'!$B$10)</f>
        <v>3.8413430319508542E-4</v>
      </c>
      <c r="X53">
        <f>X$56/(1-'Calculations Etc'!$B$10)</f>
        <v>3.8727955634094659E-4</v>
      </c>
      <c r="Y53">
        <f>Y$56/(1-'Calculations Etc'!$B$10)</f>
        <v>3.9044556290704894E-4</v>
      </c>
      <c r="Z53">
        <f>Z$56/(1-'Calculations Etc'!$B$10)</f>
        <v>3.9363265720188155E-4</v>
      </c>
      <c r="AA53">
        <f>AA$56/(1-'Calculations Etc'!$B$10)</f>
        <v>3.9684007294531236E-4</v>
      </c>
      <c r="AB53">
        <f>AB$56/(1-'Calculations Etc'!$B$10)</f>
        <v>4.0006792282559609E-4</v>
      </c>
      <c r="AC53">
        <f>AC$56/(1-'Calculations Etc'!$B$10)</f>
        <v>4.0331388170841085E-4</v>
      </c>
    </row>
    <row r="54" spans="1:30">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30">
      <c r="A56" t="s">
        <v>6</v>
      </c>
      <c r="B56">
        <f>'SYFAFE-freight'!$E$4*'Calculations Etc'!E3</f>
        <v>9.3239985476639982E-5</v>
      </c>
      <c r="C56">
        <f>'SYFAFE-freight'!$E$4*'Calculations Etc'!F3</f>
        <v>9.3239985476639982E-5</v>
      </c>
      <c r="D56">
        <f>'SYFAFE-freight'!$E$4*'Calculations Etc'!G3</f>
        <v>1.0224826248544657E-4</v>
      </c>
      <c r="E56">
        <f>'SYFAFE-freight'!$E$4*'Calculations Etc'!H3</f>
        <v>1.0303507011696843E-4</v>
      </c>
      <c r="F56">
        <f>'SYFAFE-freight'!$E$4*'Calculations Etc'!I3</f>
        <v>1.0386213631193046E-4</v>
      </c>
      <c r="G56">
        <f>'SYFAFE-freight'!$E$4*'Calculations Etc'!J3</f>
        <v>1.0472042302810055E-4</v>
      </c>
      <c r="H56">
        <f>'SYFAFE-freight'!$E$4*'Calculations Etc'!K3</f>
        <v>1.0559603889275644E-4</v>
      </c>
      <c r="I56">
        <f>'SYFAFE-freight'!$E$4*'Calculations Etc'!L3</f>
        <v>1.0647990261385189E-4</v>
      </c>
      <c r="J56">
        <f>'SYFAFE-freight'!$E$4*'Calculations Etc'!M3</f>
        <v>1.0737076812917535E-4</v>
      </c>
      <c r="K56">
        <f>'SYFAFE-freight'!$E$4*'Calculations Etc'!N3</f>
        <v>1.0826833035220035E-4</v>
      </c>
      <c r="L56">
        <f>'SYFAFE-freight'!$E$4*'Calculations Etc'!O3</f>
        <v>1.0917228770314212E-4</v>
      </c>
      <c r="M56">
        <f>'SYFAFE-freight'!$E$4*'Calculations Etc'!P3</f>
        <v>1.1008251393930003E-4</v>
      </c>
      <c r="N56">
        <f>'SYFAFE-freight'!$E$4*'Calculations Etc'!Q3</f>
        <v>1.1099897399325733E-4</v>
      </c>
      <c r="O56">
        <f>'SYFAFE-freight'!$E$4*'Calculations Etc'!R3</f>
        <v>1.1192277365755811E-4</v>
      </c>
      <c r="P56">
        <f>'SYFAFE-freight'!$E$4*'Calculations Etc'!S3</f>
        <v>1.1285348510971702E-4</v>
      </c>
      <c r="Q56">
        <f>'SYFAFE-freight'!$E$4*'Calculations Etc'!T3</f>
        <v>1.1379066182462636E-4</v>
      </c>
      <c r="R56">
        <f>'SYFAFE-freight'!$E$4*'Calculations Etc'!U3</f>
        <v>1.1473436692363647E-4</v>
      </c>
      <c r="S56">
        <f>'SYFAFE-freight'!$E$4*'Calculations Etc'!V3</f>
        <v>1.156840299767668E-4</v>
      </c>
      <c r="T56">
        <f>'SYFAFE-freight'!$E$4*'Calculations Etc'!W3</f>
        <v>1.1663924770872375E-4</v>
      </c>
      <c r="U56">
        <f>'SYFAFE-freight'!$E$4*'Calculations Etc'!X3</f>
        <v>1.1759980854609242E-4</v>
      </c>
      <c r="V56">
        <f>'SYFAFE-freight'!$E$4*'Calculations Etc'!Y3</f>
        <v>1.1856612979113317E-4</v>
      </c>
      <c r="W56">
        <f>'SYFAFE-freight'!$E$4*'Calculations Etc'!Z3</f>
        <v>1.1953861355022565E-4</v>
      </c>
      <c r="X56">
        <f>'SYFAFE-freight'!$E$4*'Calculations Etc'!AA3</f>
        <v>1.2051738372824274E-4</v>
      </c>
      <c r="Y56">
        <f>'SYFAFE-freight'!$E$4*'Calculations Etc'!AB3</f>
        <v>1.2150261215552689E-4</v>
      </c>
      <c r="Z56">
        <f>'SYFAFE-freight'!$E$4*'Calculations Etc'!AC3</f>
        <v>1.2249440286541473E-4</v>
      </c>
      <c r="AA56">
        <f>'SYFAFE-freight'!$E$4*'Calculations Etc'!AD3</f>
        <v>1.2349251739947177E-4</v>
      </c>
      <c r="AB56">
        <f>'SYFAFE-freight'!$E$4*'Calculations Etc'!AE3</f>
        <v>1.2449699082511483E-4</v>
      </c>
      <c r="AC56">
        <f>'SYFAFE-freight'!$E$4*'Calculations Etc'!AF3</f>
        <v>1.2550709958464328E-4</v>
      </c>
      <c r="AD56" s="199"/>
    </row>
    <row r="57" spans="1:30">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30">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t="s">
        <v>9</v>
      </c>
      <c r="B59">
        <f>B$56*'Calculations Etc'!$B$28</f>
        <v>2.7971995642991991E-4</v>
      </c>
      <c r="C59">
        <f>C$56*'Calculations Etc'!$B$28</f>
        <v>2.7971995642991991E-4</v>
      </c>
      <c r="D59">
        <f>D$56*'Calculations Etc'!$B$28</f>
        <v>3.0674478745633968E-4</v>
      </c>
      <c r="E59">
        <f>E$56*'Calculations Etc'!$B$28</f>
        <v>3.0910521035090526E-4</v>
      </c>
      <c r="F59">
        <f>F$56*'Calculations Etc'!$B$28</f>
        <v>3.115864089357913E-4</v>
      </c>
      <c r="G59">
        <f>G$56*'Calculations Etc'!$B$28</f>
        <v>3.1416126908430158E-4</v>
      </c>
      <c r="H59">
        <f>H$56*'Calculations Etc'!$B$28</f>
        <v>3.1678811667826929E-4</v>
      </c>
      <c r="I59">
        <f>I$56*'Calculations Etc'!$B$28</f>
        <v>3.1943970784155564E-4</v>
      </c>
      <c r="J59">
        <f>J$56*'Calculations Etc'!$B$28</f>
        <v>3.2211230438752598E-4</v>
      </c>
      <c r="K59">
        <f>K$56*'Calculations Etc'!$B$28</f>
        <v>3.2480499105660098E-4</v>
      </c>
      <c r="L59">
        <f>L$56*'Calculations Etc'!$B$28</f>
        <v>3.275168631094263E-4</v>
      </c>
      <c r="M59">
        <f>M$56*'Calculations Etc'!$B$28</f>
        <v>3.3024754181790005E-4</v>
      </c>
      <c r="N59">
        <f>N$56*'Calculations Etc'!$B$28</f>
        <v>3.3299692197977194E-4</v>
      </c>
      <c r="O59">
        <f>O$56*'Calculations Etc'!$B$28</f>
        <v>3.3576832097267429E-4</v>
      </c>
      <c r="P59">
        <f>P$56*'Calculations Etc'!$B$28</f>
        <v>3.3856045532915102E-4</v>
      </c>
      <c r="Q59">
        <f>Q$56*'Calculations Etc'!$B$28</f>
        <v>3.4137198547387902E-4</v>
      </c>
      <c r="R59">
        <f>R$56*'Calculations Etc'!$B$28</f>
        <v>3.4420310077090937E-4</v>
      </c>
      <c r="S59">
        <f>S$56*'Calculations Etc'!$B$28</f>
        <v>3.4705208993030033E-4</v>
      </c>
      <c r="T59">
        <f>T$56*'Calculations Etc'!$B$28</f>
        <v>3.4991774312617121E-4</v>
      </c>
      <c r="U59">
        <f>U$56*'Calculations Etc'!$B$28</f>
        <v>3.5279942563827722E-4</v>
      </c>
      <c r="V59">
        <f>V$56*'Calculations Etc'!$B$28</f>
        <v>3.5569838937339946E-4</v>
      </c>
      <c r="W59">
        <f>W$56*'Calculations Etc'!$B$28</f>
        <v>3.586158406506769E-4</v>
      </c>
      <c r="X59">
        <f>X$56*'Calculations Etc'!$B$28</f>
        <v>3.6155215118472816E-4</v>
      </c>
      <c r="Y59">
        <f>Y$56*'Calculations Etc'!$B$28</f>
        <v>3.645078364665806E-4</v>
      </c>
      <c r="Z59">
        <f>Z$56*'Calculations Etc'!$B$28</f>
        <v>3.6748320859624411E-4</v>
      </c>
      <c r="AA59">
        <f>AA$56*'Calculations Etc'!$B$28</f>
        <v>3.7047755219841522E-4</v>
      </c>
      <c r="AB59">
        <f>AB$56*'Calculations Etc'!$B$28</f>
        <v>3.7349097247534442E-4</v>
      </c>
      <c r="AC59">
        <f>AC$56*'Calculations Etc'!$B$28</f>
        <v>3.7652129875392979E-4</v>
      </c>
    </row>
    <row r="61" spans="1:30" s="135" customFormat="1">
      <c r="A61" s="135" t="s">
        <v>18</v>
      </c>
      <c r="B61" s="135" t="s">
        <v>19</v>
      </c>
    </row>
    <row r="62" spans="1:30">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30">
      <c r="A63" t="s">
        <v>3</v>
      </c>
      <c r="B63">
        <f t="array" ref="B63:B69">TRANSPOSE('SYFAFE-passenger'!B5:H5)</f>
        <v>6.7428486606874269E-4</v>
      </c>
      <c r="C63">
        <f t="shared" ref="C63:C69" si="2">B63</f>
        <v>6.7428486606874269E-4</v>
      </c>
      <c r="D63">
        <f>$C63*'Calculations Etc'!G$5</f>
        <v>6.8790081429402638E-4</v>
      </c>
      <c r="E63">
        <f>$C63*'Calculations Etc'!H$5</f>
        <v>7.0151676251931018E-4</v>
      </c>
      <c r="F63">
        <f>$C63*'Calculations Etc'!I$5</f>
        <v>7.2399594869901036E-4</v>
      </c>
      <c r="G63">
        <f>$C63*'Calculations Etc'!J$5</f>
        <v>7.4147192443357402E-4</v>
      </c>
      <c r="H63">
        <f>$C63*'Calculations Etc'!K$5</f>
        <v>7.5793346051039969E-4</v>
      </c>
      <c r="I63">
        <f>$C63*'Calculations Etc'!L$5</f>
        <v>7.7208225078382372E-4</v>
      </c>
      <c r="J63">
        <f>$C63*'Calculations Etc'!M$5</f>
        <v>7.8400200860568551E-4</v>
      </c>
      <c r="K63">
        <f>$C63*'Calculations Etc'!N$5</f>
        <v>7.9325507136175839E-4</v>
      </c>
      <c r="L63">
        <f>$C63*'Calculations Etc'!O$5</f>
        <v>8.0153609872005344E-4</v>
      </c>
      <c r="M63">
        <f>$C63*'Calculations Etc'!P$5</f>
        <v>8.0701136926914386E-4</v>
      </c>
      <c r="N63">
        <f>$C63*'Calculations Etc'!Q$5</f>
        <v>8.0905095167728652E-4</v>
      </c>
      <c r="O63">
        <f>$C63*'Calculations Etc'!R$5</f>
        <v>8.0877968276759445E-4</v>
      </c>
      <c r="P63">
        <f>$C63*'Calculations Etc'!S$5</f>
        <v>8.0844451395166992E-4</v>
      </c>
      <c r="Q63">
        <f>$C63*'Calculations Etc'!T$5</f>
        <v>8.0818909688657511E-4</v>
      </c>
      <c r="R63">
        <f>$C63*'Calculations Etc'!U$5</f>
        <v>8.0796355028640886E-4</v>
      </c>
      <c r="S63">
        <f>$C63*'Calculations Etc'!V$5</f>
        <v>8.0783555873099769E-4</v>
      </c>
      <c r="T63">
        <f>$C63*'Calculations Etc'!W$5</f>
        <v>8.0755995596055552E-4</v>
      </c>
      <c r="U63">
        <f>$C63*'Calculations Etc'!X$5</f>
        <v>8.0722932119458072E-4</v>
      </c>
      <c r="V63">
        <f>$C63*'Calculations Etc'!Y$5</f>
        <v>8.0695217207261245E-4</v>
      </c>
      <c r="W63">
        <f>$C63*'Calculations Etc'!Z$5</f>
        <v>8.067061038054559E-4</v>
      </c>
      <c r="X63">
        <f>$C63*'Calculations Etc'!AA$5</f>
        <v>8.0647237247156566E-4</v>
      </c>
      <c r="Y63">
        <f>$C63*'Calculations Etc'!AB$5</f>
        <v>8.0618396553817874E-4</v>
      </c>
      <c r="Z63">
        <f>$C63*'Calculations Etc'!AC$5</f>
        <v>8.0579287026920799E-4</v>
      </c>
      <c r="AA63">
        <f>$C63*'Calculations Etc'!AD$5</f>
        <v>8.0538662532013395E-4</v>
      </c>
      <c r="AB63">
        <f>$C63*'Calculations Etc'!AE$5</f>
        <v>8.0497502775788527E-4</v>
      </c>
      <c r="AC63">
        <f>$C63*'Calculations Etc'!AF$5</f>
        <v>8.0468759689124563E-4</v>
      </c>
    </row>
    <row r="64" spans="1:30">
      <c r="A64" t="s">
        <v>4</v>
      </c>
      <c r="B64">
        <v>5.0586266198922429E-5</v>
      </c>
      <c r="C64">
        <f t="shared" si="2"/>
        <v>5.0586266198922429E-5</v>
      </c>
      <c r="D64">
        <f>$C64*'Calculations Etc'!G$5</f>
        <v>5.1607763219151746E-5</v>
      </c>
      <c r="E64">
        <f>$C64*'Calculations Etc'!H$5</f>
        <v>5.2629260239381077E-5</v>
      </c>
      <c r="F64">
        <f>$C64*'Calculations Etc'!I$5</f>
        <v>5.4315695977812021E-5</v>
      </c>
      <c r="G64">
        <f>$C64*'Calculations Etc'!J$5</f>
        <v>5.5626780365259058E-5</v>
      </c>
      <c r="H64">
        <f>$C64*'Calculations Etc'!K$5</f>
        <v>5.6861759359938993E-5</v>
      </c>
      <c r="I64">
        <f>$C64*'Calculations Etc'!L$5</f>
        <v>5.7923231309231095E-5</v>
      </c>
      <c r="J64">
        <f>$C64*'Calculations Etc'!M$5</f>
        <v>5.8817476564532313E-5</v>
      </c>
      <c r="K64">
        <f>$C64*'Calculations Etc'!N$5</f>
        <v>5.9511660757725099E-5</v>
      </c>
      <c r="L64">
        <f>$C64*'Calculations Etc'!O$5</f>
        <v>6.0132920814753527E-5</v>
      </c>
      <c r="M64">
        <f>$C64*'Calculations Etc'!P$5</f>
        <v>6.0543687105745991E-5</v>
      </c>
      <c r="N64">
        <f>$C64*'Calculations Etc'!Q$5</f>
        <v>6.0696700859761384E-5</v>
      </c>
      <c r="O64">
        <f>$C64*'Calculations Etc'!R$5</f>
        <v>6.0676349696673325E-5</v>
      </c>
      <c r="P64">
        <f>$C64*'Calculations Etc'!S$5</f>
        <v>6.0651204628472715E-5</v>
      </c>
      <c r="Q64">
        <f>$C64*'Calculations Etc'!T$5</f>
        <v>6.0632042704044597E-5</v>
      </c>
      <c r="R64">
        <f>$C64*'Calculations Etc'!U$5</f>
        <v>6.0615121724603387E-5</v>
      </c>
      <c r="S64">
        <f>$C64*'Calculations Etc'!V$5</f>
        <v>6.0605519529419925E-5</v>
      </c>
      <c r="T64">
        <f>$C64*'Calculations Etc'!W$5</f>
        <v>6.0584843231000183E-5</v>
      </c>
      <c r="U64">
        <f>$C64*'Calculations Etc'!X$5</f>
        <v>6.0560038316745274E-5</v>
      </c>
      <c r="V64">
        <f>$C64*'Calculations Etc'!Y$5</f>
        <v>6.053924600778776E-5</v>
      </c>
      <c r="W64">
        <f>$C64*'Calculations Etc'!Z$5</f>
        <v>6.0520785449807174E-5</v>
      </c>
      <c r="X64">
        <f>$C64*'Calculations Etc'!AA$5</f>
        <v>6.0503250434459527E-5</v>
      </c>
      <c r="Y64">
        <f>$C64*'Calculations Etc'!AB$5</f>
        <v>6.0481613540855517E-5</v>
      </c>
      <c r="Z64">
        <f>$C64*'Calculations Etc'!AC$5</f>
        <v>6.0452272752739302E-5</v>
      </c>
      <c r="AA64">
        <f>$C64*'Calculations Etc'!AD$5</f>
        <v>6.0421795403817555E-5</v>
      </c>
      <c r="AB64">
        <f>$C64*'Calculations Etc'!AE$5</f>
        <v>6.0390916490618554E-5</v>
      </c>
      <c r="AC64">
        <f>$C64*'Calculations Etc'!AF$5</f>
        <v>6.0369352823591006E-5</v>
      </c>
    </row>
    <row r="65" spans="1:29">
      <c r="A65" t="s">
        <v>5</v>
      </c>
      <c r="B65">
        <v>5.0586266198922429E-5</v>
      </c>
      <c r="C65">
        <f t="shared" si="2"/>
        <v>5.0586266198922429E-5</v>
      </c>
      <c r="D65">
        <f>$C65*'Calculations Etc'!G$5</f>
        <v>5.1607763219151746E-5</v>
      </c>
      <c r="E65">
        <f>$C65*'Calculations Etc'!H$5</f>
        <v>5.2629260239381077E-5</v>
      </c>
      <c r="F65">
        <f>$C65*'Calculations Etc'!I$5</f>
        <v>5.4315695977812021E-5</v>
      </c>
      <c r="G65">
        <f>$C65*'Calculations Etc'!J$5</f>
        <v>5.5626780365259058E-5</v>
      </c>
      <c r="H65">
        <f>$C65*'Calculations Etc'!K$5</f>
        <v>5.6861759359938993E-5</v>
      </c>
      <c r="I65">
        <f>$C65*'Calculations Etc'!L$5</f>
        <v>5.7923231309231095E-5</v>
      </c>
      <c r="J65">
        <f>$C65*'Calculations Etc'!M$5</f>
        <v>5.8817476564532313E-5</v>
      </c>
      <c r="K65">
        <f>$C65*'Calculations Etc'!N$5</f>
        <v>5.9511660757725099E-5</v>
      </c>
      <c r="L65">
        <f>$C65*'Calculations Etc'!O$5</f>
        <v>6.0132920814753527E-5</v>
      </c>
      <c r="M65">
        <f>$C65*'Calculations Etc'!P$5</f>
        <v>6.0543687105745991E-5</v>
      </c>
      <c r="N65">
        <f>$C65*'Calculations Etc'!Q$5</f>
        <v>6.0696700859761384E-5</v>
      </c>
      <c r="O65">
        <f>$C65*'Calculations Etc'!R$5</f>
        <v>6.0676349696673325E-5</v>
      </c>
      <c r="P65">
        <f>$C65*'Calculations Etc'!S$5</f>
        <v>6.0651204628472715E-5</v>
      </c>
      <c r="Q65">
        <f>$C65*'Calculations Etc'!T$5</f>
        <v>6.0632042704044597E-5</v>
      </c>
      <c r="R65">
        <f>$C65*'Calculations Etc'!U$5</f>
        <v>6.0615121724603387E-5</v>
      </c>
      <c r="S65">
        <f>$C65*'Calculations Etc'!V$5</f>
        <v>6.0605519529419925E-5</v>
      </c>
      <c r="T65">
        <f>$C65*'Calculations Etc'!W$5</f>
        <v>6.0584843231000183E-5</v>
      </c>
      <c r="U65">
        <f>$C65*'Calculations Etc'!X$5</f>
        <v>6.0560038316745274E-5</v>
      </c>
      <c r="V65">
        <f>$C65*'Calculations Etc'!Y$5</f>
        <v>6.053924600778776E-5</v>
      </c>
      <c r="W65">
        <f>$C65*'Calculations Etc'!Z$5</f>
        <v>6.0520785449807174E-5</v>
      </c>
      <c r="X65">
        <f>$C65*'Calculations Etc'!AA$5</f>
        <v>6.0503250434459527E-5</v>
      </c>
      <c r="Y65">
        <f>$C65*'Calculations Etc'!AB$5</f>
        <v>6.0481613540855517E-5</v>
      </c>
      <c r="Z65">
        <f>$C65*'Calculations Etc'!AC$5</f>
        <v>6.0452272752739302E-5</v>
      </c>
      <c r="AA65">
        <f>$C65*'Calculations Etc'!AD$5</f>
        <v>6.0421795403817555E-5</v>
      </c>
      <c r="AB65">
        <f>$C65*'Calculations Etc'!AE$5</f>
        <v>6.0390916490618554E-5</v>
      </c>
      <c r="AC65">
        <f>$C65*'Calculations Etc'!AF$5</f>
        <v>6.0369352823591006E-5</v>
      </c>
    </row>
    <row r="66" spans="1:29">
      <c r="A66" s="40" t="s">
        <v>6</v>
      </c>
      <c r="B66" s="40">
        <v>5.0586266198922429E-5</v>
      </c>
      <c r="C66">
        <f t="shared" si="2"/>
        <v>5.0586266198922429E-5</v>
      </c>
      <c r="D66">
        <f>$C66*'Calculations Etc'!G$5</f>
        <v>5.1607763219151746E-5</v>
      </c>
      <c r="E66">
        <f>$C66*'Calculations Etc'!H$5</f>
        <v>5.2629260239381077E-5</v>
      </c>
      <c r="F66">
        <f>$C66*'Calculations Etc'!I$5</f>
        <v>5.4315695977812021E-5</v>
      </c>
      <c r="G66">
        <f>$C66*'Calculations Etc'!J$5</f>
        <v>5.5626780365259058E-5</v>
      </c>
      <c r="H66">
        <f>$C66*'Calculations Etc'!K$5</f>
        <v>5.6861759359938993E-5</v>
      </c>
      <c r="I66">
        <f>$C66*'Calculations Etc'!L$5</f>
        <v>5.7923231309231095E-5</v>
      </c>
      <c r="J66">
        <f>$C66*'Calculations Etc'!M$5</f>
        <v>5.8817476564532313E-5</v>
      </c>
      <c r="K66">
        <f>$C66*'Calculations Etc'!N$5</f>
        <v>5.9511660757725099E-5</v>
      </c>
      <c r="L66">
        <f>$C66*'Calculations Etc'!O$5</f>
        <v>6.0132920814753527E-5</v>
      </c>
      <c r="M66">
        <f>$C66*'Calculations Etc'!P$5</f>
        <v>6.0543687105745991E-5</v>
      </c>
      <c r="N66">
        <f>$C66*'Calculations Etc'!Q$5</f>
        <v>6.0696700859761384E-5</v>
      </c>
      <c r="O66">
        <f>$C66*'Calculations Etc'!R$5</f>
        <v>6.0676349696673325E-5</v>
      </c>
      <c r="P66">
        <f>$C66*'Calculations Etc'!S$5</f>
        <v>6.0651204628472715E-5</v>
      </c>
      <c r="Q66">
        <f>$C66*'Calculations Etc'!T$5</f>
        <v>6.0632042704044597E-5</v>
      </c>
      <c r="R66">
        <f>$C66*'Calculations Etc'!U$5</f>
        <v>6.0615121724603387E-5</v>
      </c>
      <c r="S66">
        <f>$C66*'Calculations Etc'!V$5</f>
        <v>6.0605519529419925E-5</v>
      </c>
      <c r="T66">
        <f>$C66*'Calculations Etc'!W$5</f>
        <v>6.0584843231000183E-5</v>
      </c>
      <c r="U66">
        <f>$C66*'Calculations Etc'!X$5</f>
        <v>6.0560038316745274E-5</v>
      </c>
      <c r="V66">
        <f>$C66*'Calculations Etc'!Y$5</f>
        <v>6.053924600778776E-5</v>
      </c>
      <c r="W66">
        <f>$C66*'Calculations Etc'!Z$5</f>
        <v>6.0520785449807174E-5</v>
      </c>
      <c r="X66">
        <f>$C66*'Calculations Etc'!AA$5</f>
        <v>6.0503250434459527E-5</v>
      </c>
      <c r="Y66">
        <f>$C66*'Calculations Etc'!AB$5</f>
        <v>6.0481613540855517E-5</v>
      </c>
      <c r="Z66">
        <f>$C66*'Calculations Etc'!AC$5</f>
        <v>6.0452272752739302E-5</v>
      </c>
      <c r="AA66">
        <f>$C66*'Calculations Etc'!AD$5</f>
        <v>6.0421795403817555E-5</v>
      </c>
      <c r="AB66">
        <f>$C66*'Calculations Etc'!AE$5</f>
        <v>6.0390916490618554E-5</v>
      </c>
      <c r="AC66">
        <f>$C66*'Calculations Etc'!AF$5</f>
        <v>6.0369352823591006E-5</v>
      </c>
    </row>
    <row r="67" spans="1:29">
      <c r="A67" t="s">
        <v>7</v>
      </c>
      <c r="B67">
        <v>0</v>
      </c>
      <c r="C67">
        <f t="shared" si="2"/>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2"/>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1.5175879859676727E-4</v>
      </c>
      <c r="C69">
        <f t="shared" si="2"/>
        <v>1.5175879859676727E-4</v>
      </c>
      <c r="D69">
        <f>$C69*'Calculations Etc'!G$5</f>
        <v>1.5482328965745523E-4</v>
      </c>
      <c r="E69">
        <f>$C69*'Calculations Etc'!H$5</f>
        <v>1.5788778071814321E-4</v>
      </c>
      <c r="F69">
        <f>$C69*'Calculations Etc'!I$5</f>
        <v>1.6294708793343604E-4</v>
      </c>
      <c r="G69">
        <f>$C69*'Calculations Etc'!J$5</f>
        <v>1.6688034109577717E-4</v>
      </c>
      <c r="H69">
        <f>$C69*'Calculations Etc'!K$5</f>
        <v>1.7058527807981697E-4</v>
      </c>
      <c r="I69">
        <f>$C69*'Calculations Etc'!L$5</f>
        <v>1.7376969392769327E-4</v>
      </c>
      <c r="J69">
        <f>$C69*'Calculations Etc'!M$5</f>
        <v>1.764524296935969E-4</v>
      </c>
      <c r="K69">
        <f>$C69*'Calculations Etc'!N$5</f>
        <v>1.7853498227317528E-4</v>
      </c>
      <c r="L69">
        <f>$C69*'Calculations Etc'!O$5</f>
        <v>1.8039876244426055E-4</v>
      </c>
      <c r="M69">
        <f>$C69*'Calculations Etc'!P$5</f>
        <v>1.8163106131723793E-4</v>
      </c>
      <c r="N69">
        <f>$C69*'Calculations Etc'!Q$5</f>
        <v>1.8209010257928414E-4</v>
      </c>
      <c r="O69">
        <f>$C69*'Calculations Etc'!R$5</f>
        <v>1.8202904909001995E-4</v>
      </c>
      <c r="P69">
        <f>$C69*'Calculations Etc'!S$5</f>
        <v>1.8195361388541811E-4</v>
      </c>
      <c r="Q69">
        <f>$C69*'Calculations Etc'!T$5</f>
        <v>1.8189612811213377E-4</v>
      </c>
      <c r="R69">
        <f>$C69*'Calculations Etc'!U$5</f>
        <v>1.8184536517381011E-4</v>
      </c>
      <c r="S69">
        <f>$C69*'Calculations Etc'!V$5</f>
        <v>1.8181655858825975E-4</v>
      </c>
      <c r="T69">
        <f>$C69*'Calculations Etc'!W$5</f>
        <v>1.8175452969300054E-4</v>
      </c>
      <c r="U69">
        <f>$C69*'Calculations Etc'!X$5</f>
        <v>1.8168011495023581E-4</v>
      </c>
      <c r="V69">
        <f>$C69*'Calculations Etc'!Y$5</f>
        <v>1.8161773802336325E-4</v>
      </c>
      <c r="W69">
        <f>$C69*'Calculations Etc'!Z$5</f>
        <v>1.8156235634942148E-4</v>
      </c>
      <c r="X69">
        <f>$C69*'Calculations Etc'!AA$5</f>
        <v>1.8150975130337856E-4</v>
      </c>
      <c r="Y69">
        <f>$C69*'Calculations Etc'!AB$5</f>
        <v>1.8144484062256652E-4</v>
      </c>
      <c r="Z69">
        <f>$C69*'Calculations Etc'!AC$5</f>
        <v>1.8135681825821789E-4</v>
      </c>
      <c r="AA69">
        <f>$C69*'Calculations Etc'!AD$5</f>
        <v>1.8126538621145264E-4</v>
      </c>
      <c r="AB69">
        <f>$C69*'Calculations Etc'!AE$5</f>
        <v>1.8117274947185562E-4</v>
      </c>
      <c r="AC69">
        <f>$C69*'Calculations Etc'!AF$5</f>
        <v>1.8110805847077298E-4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Etc'!$B$10)</f>
        <v>1.0829065696442089E-2</v>
      </c>
      <c r="C73">
        <f>C$76/(1-'Calculations Etc'!$B$10)</f>
        <v>1.0840496025738076E-2</v>
      </c>
      <c r="D73">
        <f>D$76/(1-'Calculations Etc'!$B$10)</f>
        <v>1.0851935995457985E-2</v>
      </c>
      <c r="E73">
        <f>E$76/(1-'Calculations Etc'!$B$10)</f>
        <v>1.0863388819076458E-2</v>
      </c>
      <c r="F73">
        <f>F$76/(1-'Calculations Etc'!$B$10)</f>
        <v>1.087485449659349E-2</v>
      </c>
      <c r="G73">
        <f>G$76/(1-'Calculations Etc'!$B$10)</f>
        <v>1.0886329814534444E-2</v>
      </c>
      <c r="H73">
        <f>H$76/(1-'Calculations Etc'!$B$10)</f>
        <v>1.08978211998486E-2</v>
      </c>
      <c r="I73">
        <f>I$76/(1-'Calculations Etc'!$B$10)</f>
        <v>1.0909322225586677E-2</v>
      </c>
      <c r="J73">
        <f>J$76/(1-'Calculations Etc'!$B$10)</f>
        <v>1.0920836105223316E-2</v>
      </c>
      <c r="K73">
        <f>K$76/(1-'Calculations Etc'!$B$10)</f>
        <v>1.0932359625283876E-2</v>
      </c>
      <c r="L73">
        <f>L$76/(1-'Calculations Etc'!$B$10)</f>
        <v>1.0943899212717637E-2</v>
      </c>
      <c r="M73">
        <f>M$76/(1-'Calculations Etc'!$B$10)</f>
        <v>1.0955448440575322E-2</v>
      </c>
      <c r="N73">
        <f>N$76/(1-'Calculations Etc'!$B$10)</f>
        <v>1.0967010522331566E-2</v>
      </c>
      <c r="O73">
        <f>O$76/(1-'Calculations Etc'!$B$10)</f>
        <v>1.0978585457986372E-2</v>
      </c>
      <c r="P73">
        <f>P$76/(1-'Calculations Etc'!$B$10)</f>
        <v>1.0990170034065102E-2</v>
      </c>
      <c r="Q73">
        <f>Q$76/(1-'Calculations Etc'!$B$10)</f>
        <v>1.1001770677517031E-2</v>
      </c>
      <c r="R73">
        <f>R$76/(1-'Calculations Etc'!$B$10)</f>
        <v>1.1013380961392883E-2</v>
      </c>
      <c r="S73">
        <f>S$76/(1-'Calculations Etc'!$B$10)</f>
        <v>1.1025004099167297E-2</v>
      </c>
      <c r="T73">
        <f>T$76/(1-'Calculations Etc'!$B$10)</f>
        <v>1.1036640090840271E-2</v>
      </c>
      <c r="U73">
        <f>U$76/(1-'Calculations Etc'!$B$10)</f>
        <v>1.1048288936411809E-2</v>
      </c>
      <c r="V73">
        <f>V$76/(1-'Calculations Etc'!$B$10)</f>
        <v>1.1059947422407266E-2</v>
      </c>
      <c r="W73">
        <f>W$76/(1-'Calculations Etc'!$B$10)</f>
        <v>1.1071618762301286E-2</v>
      </c>
      <c r="X73">
        <f>X$76/(1-'Calculations Etc'!$B$10)</f>
        <v>1.1083306169568508E-2</v>
      </c>
      <c r="Y73">
        <f>Y$76/(1-'Calculations Etc'!$B$10)</f>
        <v>1.1095000003785011E-2</v>
      </c>
      <c r="Z73">
        <f>Z$76/(1-'Calculations Etc'!$B$10)</f>
        <v>1.1106709905374716E-2</v>
      </c>
      <c r="AA73">
        <f>AA$76/(1-'Calculations Etc'!$B$10)</f>
        <v>1.1118432660862983E-2</v>
      </c>
      <c r="AB73">
        <f>AB$76/(1-'Calculations Etc'!$B$10)</f>
        <v>1.113016827024981E-2</v>
      </c>
      <c r="AC73">
        <f>AC$76/(1-'Calculations Etc'!$B$10)</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Etc'!$B$28</f>
        <v>1.0109678999999998E-2</v>
      </c>
      <c r="C79">
        <f>C$76*'Calculations Etc'!$B$28</f>
        <v>1.0120349999999998E-2</v>
      </c>
      <c r="D79">
        <f>D$76*'Calculations Etc'!$B$28</f>
        <v>1.0131029999999997E-2</v>
      </c>
      <c r="E79">
        <f>E$76*'Calculations Etc'!$B$28</f>
        <v>1.0141721999999999E-2</v>
      </c>
      <c r="F79">
        <f>F$76*'Calculations Etc'!$B$28</f>
        <v>1.0152425999999999E-2</v>
      </c>
      <c r="G79">
        <f>G$76*'Calculations Etc'!$B$28</f>
        <v>1.0163138999999998E-2</v>
      </c>
      <c r="H79">
        <f>H$76*'Calculations Etc'!$B$28</f>
        <v>1.0173866999999998E-2</v>
      </c>
      <c r="I79">
        <f>I$76*'Calculations Etc'!$B$28</f>
        <v>1.0184603999999998E-2</v>
      </c>
      <c r="J79">
        <f>J$76*'Calculations Etc'!$B$28</f>
        <v>1.0195352999999999E-2</v>
      </c>
      <c r="K79">
        <f>K$76*'Calculations Etc'!$B$28</f>
        <v>1.0206110999999999E-2</v>
      </c>
      <c r="L79">
        <f>L$76*'Calculations Etc'!$B$28</f>
        <v>1.0216883999999999E-2</v>
      </c>
      <c r="M79">
        <f>M$76*'Calculations Etc'!$B$28</f>
        <v>1.0227666E-2</v>
      </c>
      <c r="N79">
        <f>N$76*'Calculations Etc'!$B$28</f>
        <v>1.0238459999999998E-2</v>
      </c>
      <c r="O79">
        <f>O$76*'Calculations Etc'!$B$28</f>
        <v>1.0249265999999998E-2</v>
      </c>
      <c r="P79">
        <f>P$76*'Calculations Etc'!$B$28</f>
        <v>1.0260080999999999E-2</v>
      </c>
      <c r="Q79">
        <f>Q$76*'Calculations Etc'!$B$28</f>
        <v>1.0270910999999997E-2</v>
      </c>
      <c r="R79">
        <f>R$76*'Calculations Etc'!$B$28</f>
        <v>1.0281749999999997E-2</v>
      </c>
      <c r="S79">
        <f>S$76*'Calculations Etc'!$B$28</f>
        <v>1.0292600999999998E-2</v>
      </c>
      <c r="T79">
        <f>T$76*'Calculations Etc'!$B$28</f>
        <v>1.0303463999999998E-2</v>
      </c>
      <c r="U79">
        <f>U$76*'Calculations Etc'!$B$28</f>
        <v>1.0314338999999999E-2</v>
      </c>
      <c r="V79">
        <f>V$76*'Calculations Etc'!$B$28</f>
        <v>1.0325222999999998E-2</v>
      </c>
      <c r="W79">
        <f>W$76*'Calculations Etc'!$B$28</f>
        <v>1.0336118999999998E-2</v>
      </c>
      <c r="X79">
        <f>X$76*'Calculations Etc'!$B$28</f>
        <v>1.0347029999999998E-2</v>
      </c>
      <c r="Y79">
        <f>Y$76*'Calculations Etc'!$B$28</f>
        <v>1.0357946999999998E-2</v>
      </c>
      <c r="Z79">
        <f>Z$76*'Calculations Etc'!$B$28</f>
        <v>1.0368878999999999E-2</v>
      </c>
      <c r="AA79">
        <f>AA$76*'Calculations Etc'!$B$28</f>
        <v>1.0379823E-2</v>
      </c>
      <c r="AB79">
        <f>AB$76*'Calculations Etc'!$B$28</f>
        <v>1.0390778999999999E-2</v>
      </c>
      <c r="AC79">
        <f>AC$76*'Calculations Etc'!$B$28</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3.8151653664103207E-5</v>
      </c>
      <c r="C83">
        <f t="shared" ref="C83:AC83" si="3">B83</f>
        <v>3.8151653664103207E-5</v>
      </c>
      <c r="D83">
        <f t="shared" si="3"/>
        <v>3.8151653664103207E-5</v>
      </c>
      <c r="E83">
        <f t="shared" si="3"/>
        <v>3.8151653664103207E-5</v>
      </c>
      <c r="F83">
        <f t="shared" si="3"/>
        <v>3.8151653664103207E-5</v>
      </c>
      <c r="G83">
        <f t="shared" si="3"/>
        <v>3.8151653664103207E-5</v>
      </c>
      <c r="H83">
        <f t="shared" si="3"/>
        <v>3.8151653664103207E-5</v>
      </c>
      <c r="I83">
        <f t="shared" si="3"/>
        <v>3.8151653664103207E-5</v>
      </c>
      <c r="J83">
        <f t="shared" si="3"/>
        <v>3.8151653664103207E-5</v>
      </c>
      <c r="K83">
        <f t="shared" si="3"/>
        <v>3.8151653664103207E-5</v>
      </c>
      <c r="L83">
        <f t="shared" si="3"/>
        <v>3.8151653664103207E-5</v>
      </c>
      <c r="M83">
        <f t="shared" si="3"/>
        <v>3.8151653664103207E-5</v>
      </c>
      <c r="N83">
        <f t="shared" si="3"/>
        <v>3.8151653664103207E-5</v>
      </c>
      <c r="O83">
        <f t="shared" si="3"/>
        <v>3.8151653664103207E-5</v>
      </c>
      <c r="P83">
        <f t="shared" si="3"/>
        <v>3.8151653664103207E-5</v>
      </c>
      <c r="Q83">
        <f t="shared" si="3"/>
        <v>3.8151653664103207E-5</v>
      </c>
      <c r="R83">
        <f t="shared" si="3"/>
        <v>3.8151653664103207E-5</v>
      </c>
      <c r="S83">
        <f t="shared" si="3"/>
        <v>3.8151653664103207E-5</v>
      </c>
      <c r="T83">
        <f t="shared" si="3"/>
        <v>3.8151653664103207E-5</v>
      </c>
      <c r="U83">
        <f t="shared" si="3"/>
        <v>3.8151653664103207E-5</v>
      </c>
      <c r="V83">
        <f t="shared" si="3"/>
        <v>3.8151653664103207E-5</v>
      </c>
      <c r="W83">
        <f t="shared" si="3"/>
        <v>3.8151653664103207E-5</v>
      </c>
      <c r="X83">
        <f t="shared" si="3"/>
        <v>3.8151653664103207E-5</v>
      </c>
      <c r="Y83">
        <f t="shared" si="3"/>
        <v>3.8151653664103207E-5</v>
      </c>
      <c r="Z83">
        <f t="shared" si="3"/>
        <v>3.8151653664103207E-5</v>
      </c>
      <c r="AA83">
        <f t="shared" si="3"/>
        <v>3.8151653664103207E-5</v>
      </c>
      <c r="AB83">
        <f t="shared" si="3"/>
        <v>3.8151653664103207E-5</v>
      </c>
      <c r="AC83">
        <f t="shared" si="3"/>
        <v>3.8151653664103207E-5</v>
      </c>
    </row>
    <row r="84" spans="1:29">
      <c r="A84" t="s">
        <v>4</v>
      </c>
      <c r="B84">
        <v>0</v>
      </c>
      <c r="C84">
        <f t="shared" ref="C84:AC84" si="4">B84</f>
        <v>0</v>
      </c>
      <c r="D84">
        <f t="shared" si="4"/>
        <v>0</v>
      </c>
      <c r="E84">
        <f t="shared" si="4"/>
        <v>0</v>
      </c>
      <c r="F84">
        <f t="shared" si="4"/>
        <v>0</v>
      </c>
      <c r="G84">
        <f t="shared" si="4"/>
        <v>0</v>
      </c>
      <c r="H84">
        <f t="shared" si="4"/>
        <v>0</v>
      </c>
      <c r="I84">
        <f t="shared" si="4"/>
        <v>0</v>
      </c>
      <c r="J84">
        <f t="shared" si="4"/>
        <v>0</v>
      </c>
      <c r="K84">
        <f t="shared" si="4"/>
        <v>0</v>
      </c>
      <c r="L84">
        <f t="shared" si="4"/>
        <v>0</v>
      </c>
      <c r="M84">
        <f t="shared" si="4"/>
        <v>0</v>
      </c>
      <c r="N84">
        <f t="shared" si="4"/>
        <v>0</v>
      </c>
      <c r="O84">
        <f t="shared" si="4"/>
        <v>0</v>
      </c>
      <c r="P84">
        <f t="shared" si="4"/>
        <v>0</v>
      </c>
      <c r="Q84">
        <f t="shared" si="4"/>
        <v>0</v>
      </c>
      <c r="R84">
        <f t="shared" si="4"/>
        <v>0</v>
      </c>
      <c r="S84">
        <f t="shared" si="4"/>
        <v>0</v>
      </c>
      <c r="T84">
        <f t="shared" si="4"/>
        <v>0</v>
      </c>
      <c r="U84">
        <f t="shared" si="4"/>
        <v>0</v>
      </c>
      <c r="V84">
        <f t="shared" si="4"/>
        <v>0</v>
      </c>
      <c r="W84">
        <f t="shared" si="4"/>
        <v>0</v>
      </c>
      <c r="X84">
        <f t="shared" si="4"/>
        <v>0</v>
      </c>
      <c r="Y84">
        <f t="shared" si="4"/>
        <v>0</v>
      </c>
      <c r="Z84">
        <f t="shared" si="4"/>
        <v>0</v>
      </c>
      <c r="AA84">
        <f t="shared" si="4"/>
        <v>0</v>
      </c>
      <c r="AB84">
        <f t="shared" si="4"/>
        <v>0</v>
      </c>
      <c r="AC84">
        <f t="shared" si="4"/>
        <v>0</v>
      </c>
    </row>
    <row r="85" spans="1:29">
      <c r="A85" t="s">
        <v>5</v>
      </c>
      <c r="B85">
        <v>1.1872400950049923E-5</v>
      </c>
      <c r="C85">
        <f t="shared" ref="C85:AC85" si="5">B85</f>
        <v>1.1872400950049923E-5</v>
      </c>
      <c r="D85">
        <f t="shared" si="5"/>
        <v>1.1872400950049923E-5</v>
      </c>
      <c r="E85">
        <f t="shared" si="5"/>
        <v>1.1872400950049923E-5</v>
      </c>
      <c r="F85">
        <f t="shared" si="5"/>
        <v>1.1872400950049923E-5</v>
      </c>
      <c r="G85">
        <f t="shared" si="5"/>
        <v>1.1872400950049923E-5</v>
      </c>
      <c r="H85">
        <f t="shared" si="5"/>
        <v>1.1872400950049923E-5</v>
      </c>
      <c r="I85">
        <f t="shared" si="5"/>
        <v>1.1872400950049923E-5</v>
      </c>
      <c r="J85">
        <f t="shared" si="5"/>
        <v>1.1872400950049923E-5</v>
      </c>
      <c r="K85">
        <f t="shared" si="5"/>
        <v>1.1872400950049923E-5</v>
      </c>
      <c r="L85">
        <f t="shared" si="5"/>
        <v>1.1872400950049923E-5</v>
      </c>
      <c r="M85">
        <f t="shared" si="5"/>
        <v>1.1872400950049923E-5</v>
      </c>
      <c r="N85">
        <f t="shared" si="5"/>
        <v>1.1872400950049923E-5</v>
      </c>
      <c r="O85">
        <f t="shared" si="5"/>
        <v>1.1872400950049923E-5</v>
      </c>
      <c r="P85">
        <f t="shared" si="5"/>
        <v>1.1872400950049923E-5</v>
      </c>
      <c r="Q85">
        <f t="shared" si="5"/>
        <v>1.1872400950049923E-5</v>
      </c>
      <c r="R85">
        <f t="shared" si="5"/>
        <v>1.1872400950049923E-5</v>
      </c>
      <c r="S85">
        <f t="shared" si="5"/>
        <v>1.1872400950049923E-5</v>
      </c>
      <c r="T85">
        <f t="shared" si="5"/>
        <v>1.1872400950049923E-5</v>
      </c>
      <c r="U85">
        <f t="shared" si="5"/>
        <v>1.1872400950049923E-5</v>
      </c>
      <c r="V85">
        <f t="shared" si="5"/>
        <v>1.1872400950049923E-5</v>
      </c>
      <c r="W85">
        <f t="shared" si="5"/>
        <v>1.1872400950049923E-5</v>
      </c>
      <c r="X85">
        <f t="shared" si="5"/>
        <v>1.1872400950049923E-5</v>
      </c>
      <c r="Y85">
        <f t="shared" si="5"/>
        <v>1.1872400950049923E-5</v>
      </c>
      <c r="Z85">
        <f t="shared" si="5"/>
        <v>1.1872400950049923E-5</v>
      </c>
      <c r="AA85">
        <f t="shared" si="5"/>
        <v>1.1872400950049923E-5</v>
      </c>
      <c r="AB85">
        <f t="shared" si="5"/>
        <v>1.1872400950049923E-5</v>
      </c>
      <c r="AC85">
        <f t="shared" si="5"/>
        <v>1.1872400950049923E-5</v>
      </c>
    </row>
    <row r="86" spans="1:29">
      <c r="A86" t="s">
        <v>6</v>
      </c>
      <c r="B86">
        <v>1.1872399173210917E-5</v>
      </c>
      <c r="C86">
        <f t="shared" ref="C86:AC86" si="6">B86</f>
        <v>1.1872399173210917E-5</v>
      </c>
      <c r="D86">
        <f t="shared" si="6"/>
        <v>1.1872399173210917E-5</v>
      </c>
      <c r="E86">
        <f t="shared" si="6"/>
        <v>1.1872399173210917E-5</v>
      </c>
      <c r="F86">
        <f t="shared" si="6"/>
        <v>1.1872399173210917E-5</v>
      </c>
      <c r="G86">
        <f t="shared" si="6"/>
        <v>1.1872399173210917E-5</v>
      </c>
      <c r="H86">
        <f t="shared" si="6"/>
        <v>1.1872399173210917E-5</v>
      </c>
      <c r="I86">
        <f t="shared" si="6"/>
        <v>1.1872399173210917E-5</v>
      </c>
      <c r="J86">
        <f t="shared" si="6"/>
        <v>1.1872399173210917E-5</v>
      </c>
      <c r="K86">
        <f t="shared" si="6"/>
        <v>1.1872399173210917E-5</v>
      </c>
      <c r="L86">
        <f t="shared" si="6"/>
        <v>1.1872399173210917E-5</v>
      </c>
      <c r="M86">
        <f t="shared" si="6"/>
        <v>1.1872399173210917E-5</v>
      </c>
      <c r="N86">
        <f t="shared" si="6"/>
        <v>1.1872399173210917E-5</v>
      </c>
      <c r="O86">
        <f t="shared" si="6"/>
        <v>1.1872399173210917E-5</v>
      </c>
      <c r="P86">
        <f t="shared" si="6"/>
        <v>1.1872399173210917E-5</v>
      </c>
      <c r="Q86">
        <f t="shared" si="6"/>
        <v>1.1872399173210917E-5</v>
      </c>
      <c r="R86">
        <f t="shared" si="6"/>
        <v>1.1872399173210917E-5</v>
      </c>
      <c r="S86">
        <f t="shared" si="6"/>
        <v>1.1872399173210917E-5</v>
      </c>
      <c r="T86">
        <f t="shared" si="6"/>
        <v>1.1872399173210917E-5</v>
      </c>
      <c r="U86">
        <f t="shared" si="6"/>
        <v>1.1872399173210917E-5</v>
      </c>
      <c r="V86">
        <f t="shared" si="6"/>
        <v>1.1872399173210917E-5</v>
      </c>
      <c r="W86">
        <f t="shared" si="6"/>
        <v>1.1872399173210917E-5</v>
      </c>
      <c r="X86">
        <f t="shared" si="6"/>
        <v>1.1872399173210917E-5</v>
      </c>
      <c r="Y86">
        <f t="shared" si="6"/>
        <v>1.1872399173210917E-5</v>
      </c>
      <c r="Z86">
        <f t="shared" si="6"/>
        <v>1.1872399173210917E-5</v>
      </c>
      <c r="AA86">
        <f t="shared" si="6"/>
        <v>1.1872399173210917E-5</v>
      </c>
      <c r="AB86">
        <f t="shared" si="6"/>
        <v>1.1872399173210917E-5</v>
      </c>
      <c r="AC86">
        <f t="shared" si="6"/>
        <v>1.1872399173210917E-5</v>
      </c>
    </row>
    <row r="87" spans="1:29">
      <c r="A87" t="s">
        <v>7</v>
      </c>
      <c r="B87">
        <v>0</v>
      </c>
      <c r="C87">
        <f t="shared" ref="C87:AC87" si="7">B87</f>
        <v>0</v>
      </c>
      <c r="D87">
        <f t="shared" si="7"/>
        <v>0</v>
      </c>
      <c r="E87">
        <f t="shared" si="7"/>
        <v>0</v>
      </c>
      <c r="F87">
        <f t="shared" si="7"/>
        <v>0</v>
      </c>
      <c r="G87">
        <f t="shared" si="7"/>
        <v>0</v>
      </c>
      <c r="H87">
        <f t="shared" si="7"/>
        <v>0</v>
      </c>
      <c r="I87">
        <f t="shared" si="7"/>
        <v>0</v>
      </c>
      <c r="J87">
        <f t="shared" si="7"/>
        <v>0</v>
      </c>
      <c r="K87">
        <f t="shared" si="7"/>
        <v>0</v>
      </c>
      <c r="L87">
        <f t="shared" si="7"/>
        <v>0</v>
      </c>
      <c r="M87">
        <f t="shared" si="7"/>
        <v>0</v>
      </c>
      <c r="N87">
        <f t="shared" si="7"/>
        <v>0</v>
      </c>
      <c r="O87">
        <f t="shared" si="7"/>
        <v>0</v>
      </c>
      <c r="P87">
        <f t="shared" si="7"/>
        <v>0</v>
      </c>
      <c r="Q87">
        <f t="shared" si="7"/>
        <v>0</v>
      </c>
      <c r="R87">
        <f t="shared" si="7"/>
        <v>0</v>
      </c>
      <c r="S87">
        <f t="shared" si="7"/>
        <v>0</v>
      </c>
      <c r="T87">
        <f t="shared" si="7"/>
        <v>0</v>
      </c>
      <c r="U87">
        <f t="shared" si="7"/>
        <v>0</v>
      </c>
      <c r="V87">
        <f t="shared" si="7"/>
        <v>0</v>
      </c>
      <c r="W87">
        <f t="shared" si="7"/>
        <v>0</v>
      </c>
      <c r="X87">
        <f t="shared" si="7"/>
        <v>0</v>
      </c>
      <c r="Y87">
        <f t="shared" si="7"/>
        <v>0</v>
      </c>
      <c r="Z87">
        <f t="shared" si="7"/>
        <v>0</v>
      </c>
      <c r="AA87">
        <f t="shared" si="7"/>
        <v>0</v>
      </c>
      <c r="AB87">
        <f t="shared" si="7"/>
        <v>0</v>
      </c>
      <c r="AC87">
        <f t="shared" si="7"/>
        <v>0</v>
      </c>
    </row>
    <row r="88" spans="1:29">
      <c r="A88" t="s">
        <v>8</v>
      </c>
      <c r="B88">
        <v>0</v>
      </c>
      <c r="C88">
        <f t="shared" ref="C88:AC88" si="8">B88</f>
        <v>0</v>
      </c>
      <c r="D88">
        <f t="shared" si="8"/>
        <v>0</v>
      </c>
      <c r="E88">
        <f t="shared" si="8"/>
        <v>0</v>
      </c>
      <c r="F88">
        <f t="shared" si="8"/>
        <v>0</v>
      </c>
      <c r="G88">
        <f t="shared" si="8"/>
        <v>0</v>
      </c>
      <c r="H88">
        <f t="shared" si="8"/>
        <v>0</v>
      </c>
      <c r="I88">
        <f t="shared" si="8"/>
        <v>0</v>
      </c>
      <c r="J88">
        <f t="shared" si="8"/>
        <v>0</v>
      </c>
      <c r="K88">
        <f t="shared" si="8"/>
        <v>0</v>
      </c>
      <c r="L88">
        <f t="shared" si="8"/>
        <v>0</v>
      </c>
      <c r="M88">
        <f t="shared" si="8"/>
        <v>0</v>
      </c>
      <c r="N88">
        <f t="shared" si="8"/>
        <v>0</v>
      </c>
      <c r="O88">
        <f t="shared" si="8"/>
        <v>0</v>
      </c>
      <c r="P88">
        <f t="shared" si="8"/>
        <v>0</v>
      </c>
      <c r="Q88">
        <f t="shared" si="8"/>
        <v>0</v>
      </c>
      <c r="R88">
        <f t="shared" si="8"/>
        <v>0</v>
      </c>
      <c r="S88">
        <f t="shared" si="8"/>
        <v>0</v>
      </c>
      <c r="T88">
        <f t="shared" si="8"/>
        <v>0</v>
      </c>
      <c r="U88">
        <f t="shared" si="8"/>
        <v>0</v>
      </c>
      <c r="V88">
        <f t="shared" si="8"/>
        <v>0</v>
      </c>
      <c r="W88">
        <f t="shared" si="8"/>
        <v>0</v>
      </c>
      <c r="X88">
        <f t="shared" si="8"/>
        <v>0</v>
      </c>
      <c r="Y88">
        <f t="shared" si="8"/>
        <v>0</v>
      </c>
      <c r="Z88">
        <f t="shared" si="8"/>
        <v>0</v>
      </c>
      <c r="AA88">
        <f t="shared" si="8"/>
        <v>0</v>
      </c>
      <c r="AB88">
        <f t="shared" si="8"/>
        <v>0</v>
      </c>
      <c r="AC88">
        <f t="shared" si="8"/>
        <v>0</v>
      </c>
    </row>
    <row r="89" spans="1:29">
      <c r="A89" t="s">
        <v>9</v>
      </c>
      <c r="B89">
        <v>3.5617197519632745E-5</v>
      </c>
      <c r="C89">
        <f t="shared" ref="C89:AC89" si="9">B89</f>
        <v>3.5617197519632745E-5</v>
      </c>
      <c r="D89">
        <f t="shared" si="9"/>
        <v>3.5617197519632745E-5</v>
      </c>
      <c r="E89">
        <f t="shared" si="9"/>
        <v>3.5617197519632745E-5</v>
      </c>
      <c r="F89">
        <f t="shared" si="9"/>
        <v>3.5617197519632745E-5</v>
      </c>
      <c r="G89">
        <f t="shared" si="9"/>
        <v>3.5617197519632745E-5</v>
      </c>
      <c r="H89">
        <f t="shared" si="9"/>
        <v>3.5617197519632745E-5</v>
      </c>
      <c r="I89">
        <f t="shared" si="9"/>
        <v>3.5617197519632745E-5</v>
      </c>
      <c r="J89">
        <f t="shared" si="9"/>
        <v>3.5617197519632745E-5</v>
      </c>
      <c r="K89">
        <f t="shared" si="9"/>
        <v>3.5617197519632745E-5</v>
      </c>
      <c r="L89">
        <f t="shared" si="9"/>
        <v>3.5617197519632745E-5</v>
      </c>
      <c r="M89">
        <f t="shared" si="9"/>
        <v>3.5617197519632745E-5</v>
      </c>
      <c r="N89">
        <f t="shared" si="9"/>
        <v>3.5617197519632745E-5</v>
      </c>
      <c r="O89">
        <f t="shared" si="9"/>
        <v>3.5617197519632745E-5</v>
      </c>
      <c r="P89">
        <f t="shared" si="9"/>
        <v>3.5617197519632745E-5</v>
      </c>
      <c r="Q89">
        <f t="shared" si="9"/>
        <v>3.5617197519632745E-5</v>
      </c>
      <c r="R89">
        <f t="shared" si="9"/>
        <v>3.5617197519632745E-5</v>
      </c>
      <c r="S89">
        <f t="shared" si="9"/>
        <v>3.5617197519632745E-5</v>
      </c>
      <c r="T89">
        <f t="shared" si="9"/>
        <v>3.5617197519632745E-5</v>
      </c>
      <c r="U89">
        <f t="shared" si="9"/>
        <v>3.5617197519632745E-5</v>
      </c>
      <c r="V89">
        <f t="shared" si="9"/>
        <v>3.5617197519632745E-5</v>
      </c>
      <c r="W89">
        <f t="shared" si="9"/>
        <v>3.5617197519632745E-5</v>
      </c>
      <c r="X89">
        <f t="shared" si="9"/>
        <v>3.5617197519632745E-5</v>
      </c>
      <c r="Y89">
        <f t="shared" si="9"/>
        <v>3.5617197519632745E-5</v>
      </c>
      <c r="Z89">
        <f t="shared" si="9"/>
        <v>3.5617197519632745E-5</v>
      </c>
      <c r="AA89">
        <f t="shared" si="9"/>
        <v>3.5617197519632745E-5</v>
      </c>
      <c r="AB89">
        <f t="shared" si="9"/>
        <v>3.5617197519632745E-5</v>
      </c>
      <c r="AC89">
        <f t="shared" si="9"/>
        <v>3.5617197519632745E-5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Etc'!$B$10)</f>
        <v>1.5610349625283874E-2</v>
      </c>
      <c r="C93">
        <f>C$96/(1-'Calculations Etc'!$B$10)</f>
        <v>1.5610349625283874E-2</v>
      </c>
      <c r="D93">
        <f>D$96/(1-'Calculations Etc'!$B$10)</f>
        <v>1.567103930734292E-2</v>
      </c>
      <c r="E93">
        <f>E$96/(1-'Calculations Etc'!$B$10)</f>
        <v>1.5731963573050716E-2</v>
      </c>
      <c r="F93">
        <f>F$96/(1-'Calculations Etc'!$B$10)</f>
        <v>1.5793125635881908E-2</v>
      </c>
      <c r="G93">
        <f>G$96/(1-'Calculations Etc'!$B$10)</f>
        <v>1.5854525495836488E-2</v>
      </c>
      <c r="H93">
        <f>H$96/(1-'Calculations Etc'!$B$10)</f>
        <v>1.5916163152914456E-2</v>
      </c>
      <c r="I93">
        <f>I$96/(1-'Calculations Etc'!$B$10)</f>
        <v>1.5978038607115819E-2</v>
      </c>
      <c r="J93">
        <f>J$96/(1-'Calculations Etc'!$B$10)</f>
        <v>1.6040158285389856E-2</v>
      </c>
      <c r="K93">
        <f>K$96/(1-'Calculations Etc'!$B$10)</f>
        <v>1.6102518974261921E-2</v>
      </c>
      <c r="L93">
        <f>L$96/(1-'Calculations Etc'!$B$10)</f>
        <v>1.616512067373202E-2</v>
      </c>
      <c r="M93">
        <f>M$96/(1-'Calculations Etc'!$B$10)</f>
        <v>1.6227966597274792E-2</v>
      </c>
      <c r="N93">
        <f>N$96/(1-'Calculations Etc'!$B$10)</f>
        <v>1.6291056744890235E-2</v>
      </c>
      <c r="O93">
        <f>O$96/(1-'Calculations Etc'!$B$10)</f>
        <v>1.6354391116578351E-2</v>
      </c>
      <c r="P93">
        <f>P$96/(1-'Calculations Etc'!$B$10)</f>
        <v>1.6417972925813779E-2</v>
      </c>
      <c r="Q93">
        <f>Q$96/(1-'Calculations Etc'!$B$10)</f>
        <v>1.6481802172596517E-2</v>
      </c>
      <c r="R93">
        <f>R$96/(1-'Calculations Etc'!$B$10)</f>
        <v>1.6545878856926571E-2</v>
      </c>
      <c r="S93">
        <f>S$96/(1-'Calculations Etc'!$B$10)</f>
        <v>1.6610202978803938E-2</v>
      </c>
      <c r="T93">
        <f>T$96/(1-'Calculations Etc'!$B$10)</f>
        <v>1.6674780965177896E-2</v>
      </c>
      <c r="U93">
        <f>U$96/(1-'Calculations Etc'!$B$10)</f>
        <v>1.6739606389099167E-2</v>
      </c>
      <c r="V93">
        <f>V$96/(1-'Calculations Etc'!$B$10)</f>
        <v>1.6804688890991671E-2</v>
      </c>
      <c r="W93">
        <f>W$96/(1-'Calculations Etc'!$B$10)</f>
        <v>1.6870018830431491E-2</v>
      </c>
      <c r="X93">
        <f>X$96/(1-'Calculations Etc'!$B$10)</f>
        <v>1.6935605847842542E-2</v>
      </c>
      <c r="Y93">
        <f>Y$96/(1-'Calculations Etc'!$B$10)</f>
        <v>1.7001446729750191E-2</v>
      </c>
      <c r="Z93">
        <f>Z$96/(1-'Calculations Etc'!$B$10)</f>
        <v>1.706754468962907E-2</v>
      </c>
      <c r="AA93">
        <f>AA$96/(1-'Calculations Etc'!$B$10)</f>
        <v>1.7133899727479179E-2</v>
      </c>
      <c r="AB93">
        <f>AB$96/(1-'Calculations Etc'!$B$10)</f>
        <v>1.7200511843300528E-2</v>
      </c>
      <c r="AC93">
        <f>AC$96/(1-'Calculations Etc'!$B$10)</f>
        <v>1.7267381037093112E-2</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7'!E42/10^3</f>
        <v>4.8766649999999996E-3</v>
      </c>
      <c r="E96">
        <f>'AEO 2026 Table 7'!F42/10^3</f>
        <v>4.8956239999999995E-3</v>
      </c>
      <c r="F96">
        <f>'AEO 2026 Table 7'!G42/10^3</f>
        <v>4.9146570000000002E-3</v>
      </c>
      <c r="G96">
        <f>'AEO 2026 Table 7'!H42/10^3</f>
        <v>4.9337640000000002E-3</v>
      </c>
      <c r="H96">
        <f>'AEO 2026 Table 7'!I42/10^3</f>
        <v>4.9529449999999994E-3</v>
      </c>
      <c r="I96">
        <f>'AEO 2026 Table 7'!J42/10^3</f>
        <v>4.9721999999999995E-3</v>
      </c>
      <c r="J96">
        <f>'AEO 2026 Table 7'!K42/10^3</f>
        <v>4.9915310000000004E-3</v>
      </c>
      <c r="K96">
        <f>'AEO 2026 Table 7'!L42/10^3</f>
        <v>5.010937E-3</v>
      </c>
      <c r="L96">
        <f>'AEO 2026 Table 7'!M42/10^3</f>
        <v>5.030418E-3</v>
      </c>
      <c r="M96">
        <f>'AEO 2026 Table 7'!N42/10^3</f>
        <v>5.049975E-3</v>
      </c>
      <c r="N96">
        <f>'AEO 2026 Table 7'!O42/10^3</f>
        <v>5.0696079999999998E-3</v>
      </c>
      <c r="O96">
        <f>'AEO 2026 Table 7'!P42/10^3</f>
        <v>5.0893170000000003E-3</v>
      </c>
      <c r="P96">
        <f>'AEO 2026 Table 7'!Q42/10^3</f>
        <v>5.1091030000000003E-3</v>
      </c>
      <c r="Q96">
        <f>'AEO 2026 Table 7'!R42/10^3</f>
        <v>5.1289660000000004E-3</v>
      </c>
      <c r="R96">
        <f>'AEO 2026 Table 7'!S42/10^3</f>
        <v>5.148906E-3</v>
      </c>
      <c r="S96">
        <f>'AEO 2026 Table 7'!T42/10^3</f>
        <v>5.1689230000000006E-3</v>
      </c>
      <c r="T96">
        <f>'AEO 2026 Table 7'!U42/10^3</f>
        <v>5.1890190000000004E-3</v>
      </c>
      <c r="U96">
        <f>'AEO 2026 Table 7'!V42/10^3</f>
        <v>5.2091919999999996E-3</v>
      </c>
      <c r="V96">
        <f>'AEO 2026 Table 7'!W42/10^3</f>
        <v>5.2294450000000001E-3</v>
      </c>
      <c r="W96">
        <f>'AEO 2026 Table 7'!X42/10^3</f>
        <v>5.2497749999999999E-3</v>
      </c>
      <c r="X96">
        <f>'AEO 2026 Table 7'!Y42/10^3</f>
        <v>5.2701849999999993E-3</v>
      </c>
      <c r="Y96">
        <f>'AEO 2026 Table 7'!Z42/10^3</f>
        <v>5.2906740000000004E-3</v>
      </c>
      <c r="Z96">
        <f>'AEO 2026 Table 7'!AA42/10^3</f>
        <v>5.3112430000000002E-3</v>
      </c>
      <c r="AA96">
        <f>'AEO 2026 Table 7'!AB42/10^3</f>
        <v>5.3318919999999995E-3</v>
      </c>
      <c r="AB96">
        <f>'AEO 2026 Table 7'!AC42/10^3</f>
        <v>5.3526210000000001E-3</v>
      </c>
      <c r="AC96">
        <f>'AEO 2026 Table 7'!AD42/10^3</f>
        <v>5.3734300000000002E-3</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Etc'!$B$28</f>
        <v>1.4573336999999997E-2</v>
      </c>
      <c r="C99">
        <f>C$96*'Calculations Etc'!$B$28</f>
        <v>1.4573336999999997E-2</v>
      </c>
      <c r="D99">
        <f>D$96*'Calculations Etc'!$B$28</f>
        <v>1.4629994999999996E-2</v>
      </c>
      <c r="E99">
        <f>E$96*'Calculations Etc'!$B$28</f>
        <v>1.4686871999999997E-2</v>
      </c>
      <c r="F99">
        <f>F$96*'Calculations Etc'!$B$28</f>
        <v>1.4743970999999998E-2</v>
      </c>
      <c r="G99">
        <f>G$96*'Calculations Etc'!$B$28</f>
        <v>1.4801291999999999E-2</v>
      </c>
      <c r="H99">
        <f>H$96*'Calculations Etc'!$B$28</f>
        <v>1.4858834999999996E-2</v>
      </c>
      <c r="I99">
        <f>I$96*'Calculations Etc'!$B$28</f>
        <v>1.4916599999999997E-2</v>
      </c>
      <c r="J99">
        <f>J$96*'Calculations Etc'!$B$28</f>
        <v>1.4974593E-2</v>
      </c>
      <c r="K99">
        <f>K$96*'Calculations Etc'!$B$28</f>
        <v>1.5032810999999998E-2</v>
      </c>
      <c r="L99">
        <f>L$96*'Calculations Etc'!$B$28</f>
        <v>1.5091253999999998E-2</v>
      </c>
      <c r="M99">
        <f>M$96*'Calculations Etc'!$B$28</f>
        <v>1.5149924999999998E-2</v>
      </c>
      <c r="N99">
        <f>N$96*'Calculations Etc'!$B$28</f>
        <v>1.5208823999999998E-2</v>
      </c>
      <c r="O99">
        <f>O$96*'Calculations Etc'!$B$28</f>
        <v>1.5267950999999998E-2</v>
      </c>
      <c r="P99">
        <f>P$96*'Calculations Etc'!$B$28</f>
        <v>1.5327308999999999E-2</v>
      </c>
      <c r="Q99">
        <f>Q$96*'Calculations Etc'!$B$28</f>
        <v>1.5386898E-2</v>
      </c>
      <c r="R99">
        <f>R$96*'Calculations Etc'!$B$28</f>
        <v>1.5446717999999998E-2</v>
      </c>
      <c r="S99">
        <f>S$96*'Calculations Etc'!$B$28</f>
        <v>1.5506769E-2</v>
      </c>
      <c r="T99">
        <f>T$96*'Calculations Etc'!$B$28</f>
        <v>1.5567056999999999E-2</v>
      </c>
      <c r="U99">
        <f>U$96*'Calculations Etc'!$B$28</f>
        <v>1.5627575999999997E-2</v>
      </c>
      <c r="V99">
        <f>V$96*'Calculations Etc'!$B$28</f>
        <v>1.5688334999999998E-2</v>
      </c>
      <c r="W99">
        <f>W$96*'Calculations Etc'!$B$28</f>
        <v>1.5749324999999998E-2</v>
      </c>
      <c r="X99">
        <f>X$96*'Calculations Etc'!$B$28</f>
        <v>1.5810554999999997E-2</v>
      </c>
      <c r="Y99">
        <f>Y$96*'Calculations Etc'!$B$28</f>
        <v>1.5872022E-2</v>
      </c>
      <c r="Z99">
        <f>Z$96*'Calculations Etc'!$B$28</f>
        <v>1.5933728999999997E-2</v>
      </c>
      <c r="AA99">
        <f>AA$96*'Calculations Etc'!$B$28</f>
        <v>1.5995675999999997E-2</v>
      </c>
      <c r="AB99">
        <f>AB$96*'Calculations Etc'!$B$28</f>
        <v>1.6057862999999999E-2</v>
      </c>
      <c r="AC99">
        <f>AC$96*'Calculations Etc'!$B$28</f>
        <v>1.6120289999999999E-2</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5.8028780082485321E-3</v>
      </c>
      <c r="C103">
        <f>C$105/(1-'Calculations Etc'!$B$9)</f>
        <v>5.8028780082485321E-3</v>
      </c>
      <c r="D103">
        <f>D$105/(1-'Calculations Etc'!$B$9)</f>
        <v>5.8028780082485321E-3</v>
      </c>
      <c r="E103">
        <f>E$105/(1-'Calculations Etc'!$B$9)</f>
        <v>5.8028780082485321E-3</v>
      </c>
      <c r="F103">
        <f>F$105/(1-'Calculations Etc'!$B$9)</f>
        <v>5.8028780082485321E-3</v>
      </c>
      <c r="G103">
        <f>G$105/(1-'Calculations Etc'!$B$9)</f>
        <v>5.8028780082485321E-3</v>
      </c>
      <c r="H103">
        <f>H$105/(1-'Calculations Etc'!$B$9)</f>
        <v>5.8028780082485321E-3</v>
      </c>
      <c r="I103">
        <f>I$105/(1-'Calculations Etc'!$B$9)</f>
        <v>5.8028780082485321E-3</v>
      </c>
      <c r="J103">
        <f>J$105/(1-'Calculations Etc'!$B$9)</f>
        <v>5.8028780082485321E-3</v>
      </c>
      <c r="K103">
        <f>K$105/(1-'Calculations Etc'!$B$9)</f>
        <v>5.8028780082485321E-3</v>
      </c>
      <c r="L103">
        <f>L$105/(1-'Calculations Etc'!$B$9)</f>
        <v>5.8028780082485321E-3</v>
      </c>
      <c r="M103">
        <f>M$105/(1-'Calculations Etc'!$B$9)</f>
        <v>5.8028780082485321E-3</v>
      </c>
      <c r="N103">
        <f>N$105/(1-'Calculations Etc'!$B$9)</f>
        <v>5.8028780082485321E-3</v>
      </c>
      <c r="O103">
        <f>O$105/(1-'Calculations Etc'!$B$9)</f>
        <v>5.8028780082485321E-3</v>
      </c>
      <c r="P103">
        <f>P$105/(1-'Calculations Etc'!$B$9)</f>
        <v>5.8028780082485321E-3</v>
      </c>
      <c r="Q103">
        <f>Q$105/(1-'Calculations Etc'!$B$9)</f>
        <v>5.8028780082485321E-3</v>
      </c>
      <c r="R103">
        <f>R$105/(1-'Calculations Etc'!$B$9)</f>
        <v>5.8028780082485321E-3</v>
      </c>
      <c r="S103">
        <f>S$105/(1-'Calculations Etc'!$B$9)</f>
        <v>5.8028780082485321E-3</v>
      </c>
      <c r="T103">
        <f>T$105/(1-'Calculations Etc'!$B$9)</f>
        <v>5.8028780082485321E-3</v>
      </c>
      <c r="U103">
        <f>U$105/(1-'Calculations Etc'!$B$9)</f>
        <v>5.8028780082485321E-3</v>
      </c>
      <c r="V103">
        <f>V$105/(1-'Calculations Etc'!$B$9)</f>
        <v>5.8028780082485321E-3</v>
      </c>
      <c r="W103">
        <f>W$105/(1-'Calculations Etc'!$B$9)</f>
        <v>5.8028780082485321E-3</v>
      </c>
      <c r="X103">
        <f>X$105/(1-'Calculations Etc'!$B$9)</f>
        <v>5.8028780082485321E-3</v>
      </c>
      <c r="Y103">
        <f>Y$105/(1-'Calculations Etc'!$B$9)</f>
        <v>5.8028780082485321E-3</v>
      </c>
      <c r="Z103">
        <f>Z$105/(1-'Calculations Etc'!$B$9)</f>
        <v>5.8028780082485321E-3</v>
      </c>
      <c r="AA103">
        <f>AA$105/(1-'Calculations Etc'!$B$9)</f>
        <v>5.8028780082485321E-3</v>
      </c>
      <c r="AB103">
        <f>AB$105/(1-'Calculations Etc'!$B$9)</f>
        <v>5.8028780082485321E-3</v>
      </c>
      <c r="AC103">
        <f>AC$105/(1-'Calculations Etc'!$B$9)</f>
        <v>5.8028780082485321E-3</v>
      </c>
    </row>
    <row r="104" spans="1:29">
      <c r="A104" t="s">
        <v>4</v>
      </c>
      <c r="B104">
        <f>SUMIFS('SYFAFE-passenger'!$B$7:$H$7,'SYFAFE-passenger'!$B$1:$H$1,A104)</f>
        <v>1.8223914406069774E-3</v>
      </c>
      <c r="C104">
        <f t="shared" ref="C104:AC104" si="10">C$105</f>
        <v>1.8223914406069774E-3</v>
      </c>
      <c r="D104">
        <f t="shared" si="10"/>
        <v>1.8223914406069774E-3</v>
      </c>
      <c r="E104">
        <f t="shared" si="10"/>
        <v>1.8223914406069774E-3</v>
      </c>
      <c r="F104">
        <f t="shared" si="10"/>
        <v>1.8223914406069774E-3</v>
      </c>
      <c r="G104">
        <f t="shared" si="10"/>
        <v>1.8223914406069774E-3</v>
      </c>
      <c r="H104">
        <f t="shared" si="10"/>
        <v>1.8223914406069774E-3</v>
      </c>
      <c r="I104">
        <f t="shared" si="10"/>
        <v>1.8223914406069774E-3</v>
      </c>
      <c r="J104">
        <f t="shared" si="10"/>
        <v>1.8223914406069774E-3</v>
      </c>
      <c r="K104">
        <f t="shared" si="10"/>
        <v>1.8223914406069774E-3</v>
      </c>
      <c r="L104">
        <f t="shared" si="10"/>
        <v>1.8223914406069774E-3</v>
      </c>
      <c r="M104">
        <f t="shared" si="10"/>
        <v>1.8223914406069774E-3</v>
      </c>
      <c r="N104">
        <f t="shared" si="10"/>
        <v>1.8223914406069774E-3</v>
      </c>
      <c r="O104">
        <f t="shared" si="10"/>
        <v>1.8223914406069774E-3</v>
      </c>
      <c r="P104">
        <f t="shared" si="10"/>
        <v>1.8223914406069774E-3</v>
      </c>
      <c r="Q104">
        <f t="shared" si="10"/>
        <v>1.8223914406069774E-3</v>
      </c>
      <c r="R104">
        <f t="shared" si="10"/>
        <v>1.8223914406069774E-3</v>
      </c>
      <c r="S104">
        <f t="shared" si="10"/>
        <v>1.8223914406069774E-3</v>
      </c>
      <c r="T104">
        <f t="shared" si="10"/>
        <v>1.8223914406069774E-3</v>
      </c>
      <c r="U104">
        <f t="shared" si="10"/>
        <v>1.8223914406069774E-3</v>
      </c>
      <c r="V104">
        <f t="shared" si="10"/>
        <v>1.8223914406069774E-3</v>
      </c>
      <c r="W104">
        <f t="shared" si="10"/>
        <v>1.8223914406069774E-3</v>
      </c>
      <c r="X104">
        <f t="shared" si="10"/>
        <v>1.8223914406069774E-3</v>
      </c>
      <c r="Y104">
        <f t="shared" si="10"/>
        <v>1.8223914406069774E-3</v>
      </c>
      <c r="Z104">
        <f t="shared" si="10"/>
        <v>1.8223914406069774E-3</v>
      </c>
      <c r="AA104">
        <f t="shared" si="10"/>
        <v>1.8223914406069774E-3</v>
      </c>
      <c r="AB104">
        <f t="shared" si="10"/>
        <v>1.8223914406069774E-3</v>
      </c>
      <c r="AC104">
        <f t="shared" si="10"/>
        <v>1.8223914406069774E-3</v>
      </c>
    </row>
    <row r="105" spans="1:29">
      <c r="A105" t="s">
        <v>5</v>
      </c>
      <c r="B105">
        <f>SUMIFS('SYFAFE-passenger'!$B$7:$H$7,'SYFAFE-passenger'!$B$1:$H$1,A105)</f>
        <v>1.8223914406069774E-3</v>
      </c>
      <c r="C105">
        <f t="shared" ref="C105:AC105" si="11">$B$105</f>
        <v>1.8223914406069774E-3</v>
      </c>
      <c r="D105">
        <f t="shared" si="11"/>
        <v>1.8223914406069774E-3</v>
      </c>
      <c r="E105">
        <f t="shared" si="11"/>
        <v>1.8223914406069774E-3</v>
      </c>
      <c r="F105">
        <f t="shared" si="11"/>
        <v>1.8223914406069774E-3</v>
      </c>
      <c r="G105">
        <f t="shared" si="11"/>
        <v>1.8223914406069774E-3</v>
      </c>
      <c r="H105">
        <f t="shared" si="11"/>
        <v>1.8223914406069774E-3</v>
      </c>
      <c r="I105">
        <f t="shared" si="11"/>
        <v>1.8223914406069774E-3</v>
      </c>
      <c r="J105">
        <f t="shared" si="11"/>
        <v>1.8223914406069774E-3</v>
      </c>
      <c r="K105">
        <f t="shared" si="11"/>
        <v>1.8223914406069774E-3</v>
      </c>
      <c r="L105">
        <f t="shared" si="11"/>
        <v>1.8223914406069774E-3</v>
      </c>
      <c r="M105">
        <f t="shared" si="11"/>
        <v>1.8223914406069774E-3</v>
      </c>
      <c r="N105">
        <f t="shared" si="11"/>
        <v>1.8223914406069774E-3</v>
      </c>
      <c r="O105">
        <f t="shared" si="11"/>
        <v>1.8223914406069774E-3</v>
      </c>
      <c r="P105">
        <f t="shared" si="11"/>
        <v>1.8223914406069774E-3</v>
      </c>
      <c r="Q105">
        <f t="shared" si="11"/>
        <v>1.8223914406069774E-3</v>
      </c>
      <c r="R105">
        <f t="shared" si="11"/>
        <v>1.8223914406069774E-3</v>
      </c>
      <c r="S105">
        <f t="shared" si="11"/>
        <v>1.8223914406069774E-3</v>
      </c>
      <c r="T105">
        <f t="shared" si="11"/>
        <v>1.8223914406069774E-3</v>
      </c>
      <c r="U105">
        <f t="shared" si="11"/>
        <v>1.8223914406069774E-3</v>
      </c>
      <c r="V105">
        <f t="shared" si="11"/>
        <v>1.8223914406069774E-3</v>
      </c>
      <c r="W105">
        <f t="shared" si="11"/>
        <v>1.8223914406069774E-3</v>
      </c>
      <c r="X105">
        <f t="shared" si="11"/>
        <v>1.8223914406069774E-3</v>
      </c>
      <c r="Y105">
        <f t="shared" si="11"/>
        <v>1.8223914406069774E-3</v>
      </c>
      <c r="Z105">
        <f t="shared" si="11"/>
        <v>1.8223914406069774E-3</v>
      </c>
      <c r="AA105">
        <f t="shared" si="11"/>
        <v>1.8223914406069774E-3</v>
      </c>
      <c r="AB105">
        <f t="shared" si="11"/>
        <v>1.8223914406069774E-3</v>
      </c>
      <c r="AC105">
        <f t="shared" si="11"/>
        <v>1.8223914406069774E-3</v>
      </c>
    </row>
    <row r="106" spans="1:29">
      <c r="A106" t="s">
        <v>6</v>
      </c>
      <c r="B106">
        <f>SUMIFS('SYFAFE-passenger'!$B$7:$H$7,'SYFAFE-passenger'!$B$1:$H$1,A106)</f>
        <v>1.8223914406069774E-3</v>
      </c>
      <c r="C106">
        <f t="shared" ref="C106:AC106" si="12">C$105</f>
        <v>1.8223914406069774E-3</v>
      </c>
      <c r="D106">
        <f t="shared" si="12"/>
        <v>1.8223914406069774E-3</v>
      </c>
      <c r="E106">
        <f t="shared" si="12"/>
        <v>1.8223914406069774E-3</v>
      </c>
      <c r="F106">
        <f t="shared" si="12"/>
        <v>1.8223914406069774E-3</v>
      </c>
      <c r="G106">
        <f t="shared" si="12"/>
        <v>1.8223914406069774E-3</v>
      </c>
      <c r="H106">
        <f t="shared" si="12"/>
        <v>1.8223914406069774E-3</v>
      </c>
      <c r="I106">
        <f t="shared" si="12"/>
        <v>1.8223914406069774E-3</v>
      </c>
      <c r="J106">
        <f t="shared" si="12"/>
        <v>1.8223914406069774E-3</v>
      </c>
      <c r="K106">
        <f t="shared" si="12"/>
        <v>1.8223914406069774E-3</v>
      </c>
      <c r="L106">
        <f t="shared" si="12"/>
        <v>1.8223914406069774E-3</v>
      </c>
      <c r="M106">
        <f t="shared" si="12"/>
        <v>1.8223914406069774E-3</v>
      </c>
      <c r="N106">
        <f t="shared" si="12"/>
        <v>1.8223914406069774E-3</v>
      </c>
      <c r="O106">
        <f t="shared" si="12"/>
        <v>1.8223914406069774E-3</v>
      </c>
      <c r="P106">
        <f t="shared" si="12"/>
        <v>1.8223914406069774E-3</v>
      </c>
      <c r="Q106">
        <f t="shared" si="12"/>
        <v>1.8223914406069774E-3</v>
      </c>
      <c r="R106">
        <f t="shared" si="12"/>
        <v>1.8223914406069774E-3</v>
      </c>
      <c r="S106">
        <f t="shared" si="12"/>
        <v>1.8223914406069774E-3</v>
      </c>
      <c r="T106">
        <f t="shared" si="12"/>
        <v>1.8223914406069774E-3</v>
      </c>
      <c r="U106">
        <f t="shared" si="12"/>
        <v>1.8223914406069774E-3</v>
      </c>
      <c r="V106">
        <f t="shared" si="12"/>
        <v>1.8223914406069774E-3</v>
      </c>
      <c r="W106">
        <f t="shared" si="12"/>
        <v>1.8223914406069774E-3</v>
      </c>
      <c r="X106">
        <f t="shared" si="12"/>
        <v>1.8223914406069774E-3</v>
      </c>
      <c r="Y106">
        <f t="shared" si="12"/>
        <v>1.8223914406069774E-3</v>
      </c>
      <c r="Z106">
        <f t="shared" si="12"/>
        <v>1.8223914406069774E-3</v>
      </c>
      <c r="AA106">
        <f t="shared" si="12"/>
        <v>1.8223914406069774E-3</v>
      </c>
      <c r="AB106">
        <f t="shared" si="12"/>
        <v>1.8223914406069774E-3</v>
      </c>
      <c r="AC106">
        <f t="shared" si="12"/>
        <v>1.8223914406069774E-3</v>
      </c>
    </row>
    <row r="107" spans="1:29">
      <c r="A107" t="s">
        <v>7</v>
      </c>
      <c r="B107">
        <f>SUMIFS('SYFAFE-passenger'!$B$7:$H$7,'SYFAFE-passenger'!$B$1:$H$1,A107)</f>
        <v>4.0116590528098328E-3</v>
      </c>
      <c r="C107">
        <f>C$105/(1-'Calculations Etc'!$B$9)*'Calculations Etc'!$B$13+C$105*(1-'Calculations Etc'!$B$13)</f>
        <v>4.0116590528098328E-3</v>
      </c>
      <c r="D107">
        <f>D$105/(1-'Calculations Etc'!$B$9)*'Calculations Etc'!$B$13+D$105*(1-'Calculations Etc'!$B$13)</f>
        <v>4.0116590528098328E-3</v>
      </c>
      <c r="E107">
        <f>E$105/(1-'Calculations Etc'!$B$9)*'Calculations Etc'!$B$13+E$105*(1-'Calculations Etc'!$B$13)</f>
        <v>4.0116590528098328E-3</v>
      </c>
      <c r="F107">
        <f>F$105/(1-'Calculations Etc'!$B$9)*'Calculations Etc'!$B$13+F$105*(1-'Calculations Etc'!$B$13)</f>
        <v>4.0116590528098328E-3</v>
      </c>
      <c r="G107">
        <f>G$105/(1-'Calculations Etc'!$B$9)*'Calculations Etc'!$B$13+G$105*(1-'Calculations Etc'!$B$13)</f>
        <v>4.0116590528098328E-3</v>
      </c>
      <c r="H107">
        <f>H$105/(1-'Calculations Etc'!$B$9)*'Calculations Etc'!$B$13+H$105*(1-'Calculations Etc'!$B$13)</f>
        <v>4.0116590528098328E-3</v>
      </c>
      <c r="I107">
        <f>I$105/(1-'Calculations Etc'!$B$9)*'Calculations Etc'!$B$13+I$105*(1-'Calculations Etc'!$B$13)</f>
        <v>4.0116590528098328E-3</v>
      </c>
      <c r="J107">
        <f>J$105/(1-'Calculations Etc'!$B$9)*'Calculations Etc'!$B$13+J$105*(1-'Calculations Etc'!$B$13)</f>
        <v>4.0116590528098328E-3</v>
      </c>
      <c r="K107">
        <f>K$105/(1-'Calculations Etc'!$B$9)*'Calculations Etc'!$B$13+K$105*(1-'Calculations Etc'!$B$13)</f>
        <v>4.0116590528098328E-3</v>
      </c>
      <c r="L107">
        <f>L$105/(1-'Calculations Etc'!$B$9)*'Calculations Etc'!$B$13+L$105*(1-'Calculations Etc'!$B$13)</f>
        <v>4.0116590528098328E-3</v>
      </c>
      <c r="M107">
        <f>M$105/(1-'Calculations Etc'!$B$9)*'Calculations Etc'!$B$13+M$105*(1-'Calculations Etc'!$B$13)</f>
        <v>4.0116590528098328E-3</v>
      </c>
      <c r="N107">
        <f>N$105/(1-'Calculations Etc'!$B$9)*'Calculations Etc'!$B$13+N$105*(1-'Calculations Etc'!$B$13)</f>
        <v>4.0116590528098328E-3</v>
      </c>
      <c r="O107">
        <f>O$105/(1-'Calculations Etc'!$B$9)*'Calculations Etc'!$B$13+O$105*(1-'Calculations Etc'!$B$13)</f>
        <v>4.0116590528098328E-3</v>
      </c>
      <c r="P107">
        <f>P$105/(1-'Calculations Etc'!$B$9)*'Calculations Etc'!$B$13+P$105*(1-'Calculations Etc'!$B$13)</f>
        <v>4.0116590528098328E-3</v>
      </c>
      <c r="Q107">
        <f>Q$105/(1-'Calculations Etc'!$B$9)*'Calculations Etc'!$B$13+Q$105*(1-'Calculations Etc'!$B$13)</f>
        <v>4.0116590528098328E-3</v>
      </c>
      <c r="R107">
        <f>R$105/(1-'Calculations Etc'!$B$9)*'Calculations Etc'!$B$13+R$105*(1-'Calculations Etc'!$B$13)</f>
        <v>4.0116590528098328E-3</v>
      </c>
      <c r="S107">
        <f>S$105/(1-'Calculations Etc'!$B$9)*'Calculations Etc'!$B$13+S$105*(1-'Calculations Etc'!$B$13)</f>
        <v>4.0116590528098328E-3</v>
      </c>
      <c r="T107">
        <f>T$105/(1-'Calculations Etc'!$B$9)*'Calculations Etc'!$B$13+T$105*(1-'Calculations Etc'!$B$13)</f>
        <v>4.0116590528098328E-3</v>
      </c>
      <c r="U107">
        <f>U$105/(1-'Calculations Etc'!$B$9)*'Calculations Etc'!$B$13+U$105*(1-'Calculations Etc'!$B$13)</f>
        <v>4.0116590528098328E-3</v>
      </c>
      <c r="V107">
        <f>V$105/(1-'Calculations Etc'!$B$9)*'Calculations Etc'!$B$13+V$105*(1-'Calculations Etc'!$B$13)</f>
        <v>4.0116590528098328E-3</v>
      </c>
      <c r="W107">
        <f>W$105/(1-'Calculations Etc'!$B$9)*'Calculations Etc'!$B$13+W$105*(1-'Calculations Etc'!$B$13)</f>
        <v>4.0116590528098328E-3</v>
      </c>
      <c r="X107">
        <f>X$105/(1-'Calculations Etc'!$B$9)*'Calculations Etc'!$B$13+X$105*(1-'Calculations Etc'!$B$13)</f>
        <v>4.0116590528098328E-3</v>
      </c>
      <c r="Y107">
        <f>Y$105/(1-'Calculations Etc'!$B$9)*'Calculations Etc'!$B$13+Y$105*(1-'Calculations Etc'!$B$13)</f>
        <v>4.0116590528098328E-3</v>
      </c>
      <c r="Z107">
        <f>Z$105/(1-'Calculations Etc'!$B$9)*'Calculations Etc'!$B$13+Z$105*(1-'Calculations Etc'!$B$13)</f>
        <v>4.0116590528098328E-3</v>
      </c>
      <c r="AA107">
        <f>AA$105/(1-'Calculations Etc'!$B$9)*'Calculations Etc'!$B$13+AA$105*(1-'Calculations Etc'!$B$13)</f>
        <v>4.0116590528098328E-3</v>
      </c>
      <c r="AB107">
        <f>AB$105/(1-'Calculations Etc'!$B$9)*'Calculations Etc'!$B$13+AB$105*(1-'Calculations Etc'!$B$13)</f>
        <v>4.0116590528098328E-3</v>
      </c>
      <c r="AC107">
        <f>AC$105/(1-'Calculations Etc'!$B$9)*'Calculations Etc'!$B$13+AC$105*(1-'Calculations Etc'!$B$13)</f>
        <v>4.0116590528098328E-3</v>
      </c>
    </row>
    <row r="108" spans="1:29">
      <c r="A108" t="s">
        <v>8</v>
      </c>
      <c r="B108">
        <f>SUMIFS('SYFAFE-passenger'!$B$7:$H$7,'SYFAFE-passenger'!$B$1:$H$1,A108)</f>
        <v>1.4123533664704075E-3</v>
      </c>
      <c r="C108">
        <f>C105*'Calculations Etc'!$B$32</f>
        <v>1.4123533664704075E-3</v>
      </c>
      <c r="D108">
        <f>D105*'Calculations Etc'!$B$32</f>
        <v>1.4123533664704075E-3</v>
      </c>
      <c r="E108">
        <f>E105*'Calculations Etc'!$B$32</f>
        <v>1.4123533664704075E-3</v>
      </c>
      <c r="F108">
        <f>F105*'Calculations Etc'!$B$32</f>
        <v>1.4123533664704075E-3</v>
      </c>
      <c r="G108">
        <f>G105*'Calculations Etc'!$B$32</f>
        <v>1.4123533664704075E-3</v>
      </c>
      <c r="H108">
        <f>H105*'Calculations Etc'!$B$32</f>
        <v>1.4123533664704075E-3</v>
      </c>
      <c r="I108">
        <f>I105*'Calculations Etc'!$B$32</f>
        <v>1.4123533664704075E-3</v>
      </c>
      <c r="J108">
        <f>J105*'Calculations Etc'!$B$32</f>
        <v>1.4123533664704075E-3</v>
      </c>
      <c r="K108">
        <f>K105*'Calculations Etc'!$B$32</f>
        <v>1.4123533664704075E-3</v>
      </c>
      <c r="L108">
        <f>L105*'Calculations Etc'!$B$32</f>
        <v>1.4123533664704075E-3</v>
      </c>
      <c r="M108">
        <f>M105*'Calculations Etc'!$B$32</f>
        <v>1.4123533664704075E-3</v>
      </c>
      <c r="N108">
        <f>N105*'Calculations Etc'!$B$32</f>
        <v>1.4123533664704075E-3</v>
      </c>
      <c r="O108">
        <f>O105*'Calculations Etc'!$B$32</f>
        <v>1.4123533664704075E-3</v>
      </c>
      <c r="P108">
        <f>P105*'Calculations Etc'!$B$32</f>
        <v>1.4123533664704075E-3</v>
      </c>
      <c r="Q108">
        <f>Q105*'Calculations Etc'!$B$32</f>
        <v>1.4123533664704075E-3</v>
      </c>
      <c r="R108">
        <f>R105*'Calculations Etc'!$B$32</f>
        <v>1.4123533664704075E-3</v>
      </c>
      <c r="S108">
        <f>S105*'Calculations Etc'!$B$32</f>
        <v>1.4123533664704075E-3</v>
      </c>
      <c r="T108">
        <f>T105*'Calculations Etc'!$B$32</f>
        <v>1.4123533664704075E-3</v>
      </c>
      <c r="U108">
        <f>U105*'Calculations Etc'!$B$32</f>
        <v>1.4123533664704075E-3</v>
      </c>
      <c r="V108">
        <f>V105*'Calculations Etc'!$B$32</f>
        <v>1.4123533664704075E-3</v>
      </c>
      <c r="W108">
        <f>W105*'Calculations Etc'!$B$32</f>
        <v>1.4123533664704075E-3</v>
      </c>
      <c r="X108">
        <f>X105*'Calculations Etc'!$B$32</f>
        <v>1.4123533664704075E-3</v>
      </c>
      <c r="Y108">
        <f>Y105*'Calculations Etc'!$B$32</f>
        <v>1.4123533664704075E-3</v>
      </c>
      <c r="Z108">
        <f>Z105*'Calculations Etc'!$B$32</f>
        <v>1.4123533664704075E-3</v>
      </c>
      <c r="AA108">
        <f>AA105*'Calculations Etc'!$B$32</f>
        <v>1.4123533664704075E-3</v>
      </c>
      <c r="AB108">
        <f>AB105*'Calculations Etc'!$B$32</f>
        <v>1.4123533664704075E-3</v>
      </c>
      <c r="AC108">
        <f>AC105*'Calculations Etc'!$B$32</f>
        <v>1.4123533664704075E-3</v>
      </c>
    </row>
    <row r="109" spans="1:29">
      <c r="A109" t="s">
        <v>9</v>
      </c>
      <c r="B109">
        <f>SUMIFS('SYFAFE-passenger'!$B$7:$H$7,'SYFAFE-passenger'!$B$1:$H$1,A109)</f>
        <v>5.467174321820931E-3</v>
      </c>
      <c r="C109">
        <f>C105*'Calculations Etc'!$B$28</f>
        <v>5.467174321820931E-3</v>
      </c>
      <c r="D109">
        <f>D105*'Calculations Etc'!$B$28</f>
        <v>5.467174321820931E-3</v>
      </c>
      <c r="E109">
        <f>E105*'Calculations Etc'!$B$28</f>
        <v>5.467174321820931E-3</v>
      </c>
      <c r="F109">
        <f>F105*'Calculations Etc'!$B$28</f>
        <v>5.467174321820931E-3</v>
      </c>
      <c r="G109">
        <f>G105*'Calculations Etc'!$B$28</f>
        <v>5.467174321820931E-3</v>
      </c>
      <c r="H109">
        <f>H105*'Calculations Etc'!$B$28</f>
        <v>5.467174321820931E-3</v>
      </c>
      <c r="I109">
        <f>I105*'Calculations Etc'!$B$28</f>
        <v>5.467174321820931E-3</v>
      </c>
      <c r="J109">
        <f>J105*'Calculations Etc'!$B$28</f>
        <v>5.467174321820931E-3</v>
      </c>
      <c r="K109">
        <f>K105*'Calculations Etc'!$B$28</f>
        <v>5.467174321820931E-3</v>
      </c>
      <c r="L109">
        <f>L105*'Calculations Etc'!$B$28</f>
        <v>5.467174321820931E-3</v>
      </c>
      <c r="M109">
        <f>M105*'Calculations Etc'!$B$28</f>
        <v>5.467174321820931E-3</v>
      </c>
      <c r="N109">
        <f>N105*'Calculations Etc'!$B$28</f>
        <v>5.467174321820931E-3</v>
      </c>
      <c r="O109">
        <f>O105*'Calculations Etc'!$B$28</f>
        <v>5.467174321820931E-3</v>
      </c>
      <c r="P109">
        <f>P105*'Calculations Etc'!$B$28</f>
        <v>5.467174321820931E-3</v>
      </c>
      <c r="Q109">
        <f>Q105*'Calculations Etc'!$B$28</f>
        <v>5.467174321820931E-3</v>
      </c>
      <c r="R109">
        <f>R105*'Calculations Etc'!$B$28</f>
        <v>5.467174321820931E-3</v>
      </c>
      <c r="S109">
        <f>S105*'Calculations Etc'!$B$28</f>
        <v>5.467174321820931E-3</v>
      </c>
      <c r="T109">
        <f>T105*'Calculations Etc'!$B$28</f>
        <v>5.467174321820931E-3</v>
      </c>
      <c r="U109">
        <f>U105*'Calculations Etc'!$B$28</f>
        <v>5.467174321820931E-3</v>
      </c>
      <c r="V109">
        <f>V105*'Calculations Etc'!$B$28</f>
        <v>5.467174321820931E-3</v>
      </c>
      <c r="W109">
        <f>W105*'Calculations Etc'!$B$28</f>
        <v>5.467174321820931E-3</v>
      </c>
      <c r="X109">
        <f>X105*'Calculations Etc'!$B$28</f>
        <v>5.467174321820931E-3</v>
      </c>
      <c r="Y109">
        <f>Y105*'Calculations Etc'!$B$28</f>
        <v>5.467174321820931E-3</v>
      </c>
      <c r="Z109">
        <f>Z105*'Calculations Etc'!$B$28</f>
        <v>5.467174321820931E-3</v>
      </c>
      <c r="AA109">
        <f>AA105*'Calculations Etc'!$B$28</f>
        <v>5.467174321820931E-3</v>
      </c>
      <c r="AB109">
        <f>AB105*'Calculations Etc'!$B$28</f>
        <v>5.467174321820931E-3</v>
      </c>
      <c r="AC109">
        <f>AC105*'Calculations Etc'!$B$28</f>
        <v>5.467174321820931E-3</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3.0636736837912965E-4</v>
      </c>
      <c r="C2">
        <f>calcs!C13</f>
        <v>3.120017810537666E-4</v>
      </c>
      <c r="D2">
        <f>calcs!D13</f>
        <v>3.1763619372840354E-4</v>
      </c>
      <c r="E2">
        <f>calcs!E13</f>
        <v>3.2327060640304048E-4</v>
      </c>
      <c r="F2">
        <f>calcs!F13</f>
        <v>3.2890501907767742E-4</v>
      </c>
      <c r="G2">
        <f>calcs!G13</f>
        <v>3.3453943175231436E-4</v>
      </c>
      <c r="H2">
        <f>calcs!H13</f>
        <v>3.4017384442695131E-4</v>
      </c>
      <c r="I2">
        <f>calcs!I13</f>
        <v>3.4580825710158825E-4</v>
      </c>
      <c r="J2">
        <f>calcs!J13</f>
        <v>3.5144266977622519E-4</v>
      </c>
      <c r="K2">
        <f>calcs!K13</f>
        <v>3.5707708245086213E-4</v>
      </c>
      <c r="L2">
        <f>calcs!L13</f>
        <v>3.6271149512549902E-4</v>
      </c>
      <c r="M2">
        <f>calcs!M13</f>
        <v>3.6834590780013596E-4</v>
      </c>
      <c r="N2">
        <f>calcs!N13</f>
        <v>3.7398032047477291E-4</v>
      </c>
      <c r="O2">
        <f>calcs!O13</f>
        <v>3.7961473314940985E-4</v>
      </c>
      <c r="P2">
        <f>calcs!P13</f>
        <v>3.8524914582404679E-4</v>
      </c>
      <c r="Q2">
        <f>calcs!Q13</f>
        <v>3.9088355849868373E-4</v>
      </c>
      <c r="R2">
        <f>calcs!R13</f>
        <v>3.9651797117332068E-4</v>
      </c>
      <c r="S2">
        <f>calcs!S13</f>
        <v>4.0215238384795762E-4</v>
      </c>
      <c r="T2">
        <f>calcs!T13</f>
        <v>4.0778679652259456E-4</v>
      </c>
      <c r="U2">
        <f>calcs!U13</f>
        <v>4.134212091972315E-4</v>
      </c>
      <c r="V2">
        <f>calcs!V13</f>
        <v>4.1905562187186845E-4</v>
      </c>
      <c r="W2">
        <f>calcs!W13</f>
        <v>4.2469003454650539E-4</v>
      </c>
      <c r="X2">
        <f>calcs!X13</f>
        <v>4.3032444722114233E-4</v>
      </c>
      <c r="Y2">
        <f>calcs!Y13</f>
        <v>4.3595885989577922E-4</v>
      </c>
      <c r="Z2">
        <f>calcs!Z13</f>
        <v>4.4159327257041621E-4</v>
      </c>
      <c r="AA2">
        <f>calcs!AA13</f>
        <v>4.4722768524505316E-4</v>
      </c>
      <c r="AB2">
        <f>calcs!AB13</f>
        <v>4.528620979196901E-4</v>
      </c>
      <c r="AC2">
        <f>calcs!AC13</f>
        <v>4.5849651059432699E-4</v>
      </c>
    </row>
    <row r="3" spans="1:29">
      <c r="A3" t="s">
        <v>4</v>
      </c>
      <c r="B3">
        <f>calcs!B14</f>
        <v>7.273085411263018E-5</v>
      </c>
      <c r="C3">
        <f>calcs!C14</f>
        <v>6.2196986129569399E-5</v>
      </c>
      <c r="D3">
        <f>calcs!D14</f>
        <v>6.4365909300124127E-5</v>
      </c>
      <c r="E3">
        <f>calcs!E14</f>
        <v>6.4994925953000657E-5</v>
      </c>
      <c r="F3">
        <f>calcs!F14</f>
        <v>6.5600539569459108E-5</v>
      </c>
      <c r="G3">
        <f>calcs!G14</f>
        <v>6.6138899905232725E-5</v>
      </c>
      <c r="H3">
        <f>calcs!H14</f>
        <v>6.6675419455287474E-5</v>
      </c>
      <c r="I3">
        <f>calcs!I14</f>
        <v>6.7054356558712675E-5</v>
      </c>
      <c r="J3">
        <f>calcs!J14</f>
        <v>6.736544148462348E-5</v>
      </c>
      <c r="K3">
        <f>calcs!K14</f>
        <v>6.7640970083044082E-5</v>
      </c>
      <c r="L3">
        <f>calcs!L14</f>
        <v>6.7894543399799778E-5</v>
      </c>
      <c r="M3">
        <f>calcs!M14</f>
        <v>6.8094828774515137E-5</v>
      </c>
      <c r="N3">
        <f>calcs!N14</f>
        <v>6.8379448677063958E-5</v>
      </c>
      <c r="O3">
        <f>calcs!O14</f>
        <v>6.8622065497425715E-5</v>
      </c>
      <c r="P3">
        <f>calcs!P14</f>
        <v>6.8826458365539881E-5</v>
      </c>
      <c r="Q3">
        <f>calcs!Q14</f>
        <v>6.8965179641798332E-5</v>
      </c>
      <c r="R3">
        <f>calcs!R14</f>
        <v>6.9123903214640323E-5</v>
      </c>
      <c r="S3">
        <f>calcs!S14</f>
        <v>6.9560674487545329E-5</v>
      </c>
      <c r="T3">
        <f>calcs!T14</f>
        <v>7.018150035131058E-5</v>
      </c>
      <c r="U3">
        <f>calcs!U14</f>
        <v>7.082898546383691E-5</v>
      </c>
      <c r="V3">
        <f>calcs!V14</f>
        <v>7.1621088461537585E-5</v>
      </c>
      <c r="W3">
        <f>calcs!W14</f>
        <v>7.2693703886484232E-5</v>
      </c>
      <c r="X3">
        <f>calcs!X14</f>
        <v>7.3769479855735392E-5</v>
      </c>
      <c r="Y3">
        <f>calcs!Y14</f>
        <v>7.4481187196670377E-5</v>
      </c>
      <c r="Z3">
        <f>calcs!Z14</f>
        <v>7.5158540236335323E-5</v>
      </c>
      <c r="AA3">
        <f>calcs!AA14</f>
        <v>7.5955785168895396E-5</v>
      </c>
      <c r="AB3">
        <f>calcs!AB14</f>
        <v>7.6654675714895104E-5</v>
      </c>
      <c r="AC3">
        <f>calcs!AC14</f>
        <v>7.7330578234074913E-5</v>
      </c>
    </row>
    <row r="4" spans="1:29">
      <c r="A4" t="s">
        <v>5</v>
      </c>
      <c r="B4">
        <f>calcs!B15</f>
        <v>9.5098581742816967E-5</v>
      </c>
      <c r="C4">
        <f>calcs!C15</f>
        <v>8.132511630401103E-5</v>
      </c>
      <c r="D4">
        <f>calcs!D15</f>
        <v>8.4161072514692597E-5</v>
      </c>
      <c r="E4">
        <f>calcs!E15</f>
        <v>8.498353764742068E-5</v>
      </c>
      <c r="F4">
        <f>calcs!F15</f>
        <v>8.5775402347925225E-5</v>
      </c>
      <c r="G4">
        <f>calcs!G15</f>
        <v>8.6479330619128737E-5</v>
      </c>
      <c r="H4">
        <f>calcs!H15</f>
        <v>8.7180851987329484E-5</v>
      </c>
      <c r="I4">
        <f>calcs!I15</f>
        <v>8.7676327828293231E-5</v>
      </c>
      <c r="J4">
        <f>calcs!J15</f>
        <v>8.808308415773043E-5</v>
      </c>
      <c r="K4">
        <f>calcs!K15</f>
        <v>8.8443349127241298E-5</v>
      </c>
      <c r="L4">
        <f>calcs!L15</f>
        <v>8.877490666338608E-5</v>
      </c>
      <c r="M4">
        <f>calcs!M15</f>
        <v>8.9036788024627383E-5</v>
      </c>
      <c r="N4">
        <f>calcs!N15</f>
        <v>8.9408940248032558E-5</v>
      </c>
      <c r="O4">
        <f>calcs!O15</f>
        <v>8.9726171714716883E-5</v>
      </c>
      <c r="P4">
        <f>calcs!P15</f>
        <v>8.9993423792437643E-5</v>
      </c>
      <c r="Q4">
        <f>calcs!Q15</f>
        <v>9.0174807564025167E-5</v>
      </c>
      <c r="R4">
        <f>calcs!R15</f>
        <v>9.038234516069701E-5</v>
      </c>
      <c r="S4">
        <f>calcs!S15</f>
        <v>9.0953441555838329E-5</v>
      </c>
      <c r="T4">
        <f>calcs!T15</f>
        <v>9.1765196895077241E-5</v>
      </c>
      <c r="U4">
        <f>calcs!U15</f>
        <v>9.2611810298042204E-5</v>
      </c>
      <c r="V4">
        <f>calcs!V15</f>
        <v>9.3647517531163859E-5</v>
      </c>
      <c r="W4">
        <f>calcs!W15</f>
        <v>9.5050006294872494E-5</v>
      </c>
      <c r="X4">
        <f>calcs!X15</f>
        <v>9.645662760019035E-5</v>
      </c>
      <c r="Y4">
        <f>calcs!Y15</f>
        <v>9.7387214206997634E-5</v>
      </c>
      <c r="Z4">
        <f>calcs!Z15</f>
        <v>9.8272881152577143E-5</v>
      </c>
      <c r="AA4">
        <f>calcs!AA15</f>
        <v>9.9315311676914197E-5</v>
      </c>
      <c r="AB4">
        <f>calcs!AB15</f>
        <v>1.0022913979744075E-4</v>
      </c>
      <c r="AC4">
        <f>calcs!AC15</f>
        <v>1.0111291012785455E-4</v>
      </c>
    </row>
    <row r="5" spans="1:29">
      <c r="A5" t="s">
        <v>6</v>
      </c>
      <c r="B5">
        <f>calcs!B16</f>
        <v>9.3478062847081558E-5</v>
      </c>
      <c r="C5">
        <f>calcs!C16</f>
        <v>9.6644125313878338E-5</v>
      </c>
      <c r="D5">
        <f>calcs!D16</f>
        <v>9.812020886051588E-5</v>
      </c>
      <c r="E5">
        <f>calcs!E16</f>
        <v>9.9664544322397323E-5</v>
      </c>
      <c r="F5">
        <f>calcs!F16</f>
        <v>1.0111090667873933E-4</v>
      </c>
      <c r="G5">
        <f>calcs!G16</f>
        <v>1.0246429517819249E-4</v>
      </c>
      <c r="H5">
        <f>calcs!H16</f>
        <v>1.0404880182400119E-4</v>
      </c>
      <c r="I5">
        <f>calcs!I16</f>
        <v>1.0518647530007964E-4</v>
      </c>
      <c r="J5">
        <f>calcs!J16</f>
        <v>1.061161718639862E-4</v>
      </c>
      <c r="K5">
        <f>calcs!K16</f>
        <v>1.0681090860592317E-4</v>
      </c>
      <c r="L5">
        <f>calcs!L16</f>
        <v>1.0732423596753011E-4</v>
      </c>
      <c r="M5">
        <f>calcs!M16</f>
        <v>1.0769471856839576E-4</v>
      </c>
      <c r="N5">
        <f>calcs!N16</f>
        <v>1.0793959426371555E-4</v>
      </c>
      <c r="O5">
        <f>calcs!O16</f>
        <v>1.079275555841622E-4</v>
      </c>
      <c r="P5">
        <f>calcs!P16</f>
        <v>1.0786209124089135E-4</v>
      </c>
      <c r="Q5">
        <f>calcs!Q16</f>
        <v>1.0779060435467225E-4</v>
      </c>
      <c r="R5">
        <f>calcs!R16</f>
        <v>1.0769033293954527E-4</v>
      </c>
      <c r="S5">
        <f>calcs!S16</f>
        <v>1.0795959035862952E-4</v>
      </c>
      <c r="T5">
        <f>calcs!T16</f>
        <v>1.0887964217282492E-4</v>
      </c>
      <c r="U5">
        <f>calcs!U16</f>
        <v>1.1041560309654497E-4</v>
      </c>
      <c r="V5">
        <f>calcs!V16</f>
        <v>1.1212763747713051E-4</v>
      </c>
      <c r="W5">
        <f>calcs!W16</f>
        <v>1.1429129882847421E-4</v>
      </c>
      <c r="X5">
        <f>calcs!X16</f>
        <v>1.1642136193901752E-4</v>
      </c>
      <c r="Y5">
        <f>calcs!Y16</f>
        <v>1.1774362728674185E-4</v>
      </c>
      <c r="Z5">
        <f>calcs!Z16</f>
        <v>1.1910990581752547E-4</v>
      </c>
      <c r="AA5">
        <f>calcs!AA16</f>
        <v>1.20541569353857E-4</v>
      </c>
      <c r="AB5">
        <f>calcs!AB16</f>
        <v>1.2153604641110164E-4</v>
      </c>
      <c r="AC5">
        <f>calcs!AC16</f>
        <v>1.2224490564799711E-4</v>
      </c>
    </row>
    <row r="6" spans="1:29">
      <c r="A6" t="s">
        <v>7</v>
      </c>
      <c r="B6">
        <f>calcs!B17</f>
        <v>3.8357149864294821E-5</v>
      </c>
      <c r="C6">
        <f>calcs!C17</f>
        <v>3.280174758273694E-5</v>
      </c>
      <c r="D6">
        <f>calcs!D17</f>
        <v>3.3945604782162597E-5</v>
      </c>
      <c r="E6">
        <f>calcs!E17</f>
        <v>3.4277338629040821E-5</v>
      </c>
      <c r="F6">
        <f>calcs!F17</f>
        <v>3.4596730069300565E-5</v>
      </c>
      <c r="G6">
        <f>calcs!G17</f>
        <v>3.4880653148882206E-5</v>
      </c>
      <c r="H6">
        <f>calcs!H17</f>
        <v>3.5163605425981899E-5</v>
      </c>
      <c r="I6">
        <f>calcs!I17</f>
        <v>3.5363451109668128E-5</v>
      </c>
      <c r="J6">
        <f>calcs!J17</f>
        <v>3.5527512583567572E-5</v>
      </c>
      <c r="K6">
        <f>calcs!K17</f>
        <v>3.567282218938015E-5</v>
      </c>
      <c r="L6">
        <f>calcs!L17</f>
        <v>3.5806552912483202E-5</v>
      </c>
      <c r="M6">
        <f>calcs!M17</f>
        <v>3.591218038279568E-5</v>
      </c>
      <c r="N6">
        <f>calcs!N17</f>
        <v>3.6062284604581941E-5</v>
      </c>
      <c r="O6">
        <f>calcs!O17</f>
        <v>3.6190237037586551E-5</v>
      </c>
      <c r="P6">
        <f>calcs!P17</f>
        <v>3.6298030737648264E-5</v>
      </c>
      <c r="Q6">
        <f>calcs!Q17</f>
        <v>3.637119023574203E-5</v>
      </c>
      <c r="R6">
        <f>calcs!R17</f>
        <v>3.645489864182053E-5</v>
      </c>
      <c r="S6">
        <f>calcs!S17</f>
        <v>3.6685245189728416E-5</v>
      </c>
      <c r="T6">
        <f>calcs!T17</f>
        <v>3.701265933860115E-5</v>
      </c>
      <c r="U6">
        <f>calcs!U17</f>
        <v>3.7354133171118123E-5</v>
      </c>
      <c r="V6">
        <f>calcs!V17</f>
        <v>3.7771876283878923E-5</v>
      </c>
      <c r="W6">
        <f>calcs!W17</f>
        <v>3.8337557398220295E-5</v>
      </c>
      <c r="X6">
        <f>calcs!X17</f>
        <v>3.8904905335714246E-5</v>
      </c>
      <c r="Y6">
        <f>calcs!Y17</f>
        <v>3.9280248997889402E-5</v>
      </c>
      <c r="Z6">
        <f>calcs!Z17</f>
        <v>3.9637474722383575E-5</v>
      </c>
      <c r="AA6">
        <f>calcs!AA17</f>
        <v>4.0057929613637851E-5</v>
      </c>
      <c r="AB6">
        <f>calcs!AB17</f>
        <v>4.0426513892465869E-5</v>
      </c>
      <c r="AC6">
        <f>calcs!AC17</f>
        <v>4.0782974634445968E-5</v>
      </c>
    </row>
    <row r="7" spans="1:29">
      <c r="A7" t="s">
        <v>8</v>
      </c>
      <c r="B7">
        <f>calcs!B18</f>
        <v>1.4090027704705712E-3</v>
      </c>
      <c r="C7">
        <f>calcs!C18</f>
        <v>1.2049318936330829E-3</v>
      </c>
      <c r="D7">
        <f>calcs!D18</f>
        <v>1.2469500823857806E-3</v>
      </c>
      <c r="E7">
        <f>calcs!E18</f>
        <v>1.2591359176463244E-3</v>
      </c>
      <c r="F7">
        <f>calcs!F18</f>
        <v>1.2708683697649705E-3</v>
      </c>
      <c r="G7">
        <f>calcs!G18</f>
        <v>1.2812979352344179E-3</v>
      </c>
      <c r="H7">
        <f>calcs!H18</f>
        <v>1.291691839467525E-3</v>
      </c>
      <c r="I7">
        <f>calcs!I18</f>
        <v>1.2990329251054494E-3</v>
      </c>
      <c r="J7">
        <f>calcs!J18</f>
        <v>1.3050595217652542E-3</v>
      </c>
      <c r="K7">
        <f>calcs!K18</f>
        <v>1.3103972915914869E-3</v>
      </c>
      <c r="L7">
        <f>calcs!L18</f>
        <v>1.315309725388468E-3</v>
      </c>
      <c r="M7">
        <f>calcs!M18</f>
        <v>1.3191898207249211E-3</v>
      </c>
      <c r="N7">
        <f>calcs!N18</f>
        <v>1.3247037148777564E-3</v>
      </c>
      <c r="O7">
        <f>calcs!O18</f>
        <v>1.3294038902878112E-3</v>
      </c>
      <c r="P7">
        <f>calcs!P18</f>
        <v>1.3333635594124349E-3</v>
      </c>
      <c r="Q7">
        <f>calcs!Q18</f>
        <v>1.3360509836831398E-3</v>
      </c>
      <c r="R7">
        <f>calcs!R18</f>
        <v>1.33912590912712E-3</v>
      </c>
      <c r="S7">
        <f>calcs!S18</f>
        <v>1.3475874065355252E-3</v>
      </c>
      <c r="T7">
        <f>calcs!T18</f>
        <v>1.3596145629974909E-3</v>
      </c>
      <c r="U7">
        <f>calcs!U18</f>
        <v>1.3721581846628612E-3</v>
      </c>
      <c r="V7">
        <f>calcs!V18</f>
        <v>1.3875034646251992E-3</v>
      </c>
      <c r="W7">
        <f>calcs!W18</f>
        <v>1.4082830653027727E-3</v>
      </c>
      <c r="X7">
        <f>calcs!X18</f>
        <v>1.4291238946808143E-3</v>
      </c>
      <c r="Y7">
        <f>calcs!Y18</f>
        <v>1.4429116829224966E-3</v>
      </c>
      <c r="Z7">
        <f>calcs!Z18</f>
        <v>1.4560339309851497E-3</v>
      </c>
      <c r="AA7">
        <f>calcs!AA18</f>
        <v>1.4714788247984579E-3</v>
      </c>
      <c r="AB7">
        <f>calcs!AB18</f>
        <v>1.4850183153982013E-3</v>
      </c>
      <c r="AC7">
        <f>calcs!AC18</f>
        <v>1.4981124627681413E-3</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199"/>
      <c r="C20" s="199"/>
      <c r="D20" s="199"/>
      <c r="E20" s="199"/>
      <c r="F20" s="199"/>
      <c r="G20" s="199"/>
      <c r="H20" s="199"/>
      <c r="I20" s="199"/>
      <c r="J20" s="199"/>
      <c r="K20" s="199"/>
      <c r="L20" s="199"/>
      <c r="M20" s="199"/>
      <c r="N20" s="199"/>
      <c r="O20" s="199"/>
      <c r="P20" s="199"/>
      <c r="Q20" s="199"/>
      <c r="R20" s="199"/>
      <c r="S20" s="199"/>
      <c r="T20" s="199"/>
      <c r="U20" s="199"/>
      <c r="V20" s="199"/>
      <c r="W20" s="199"/>
      <c r="X20" s="199"/>
      <c r="Y20" s="199"/>
      <c r="Z20" s="199"/>
      <c r="AA20" s="199"/>
      <c r="AB20" s="199"/>
      <c r="AC20" s="199"/>
    </row>
    <row r="21" spans="2:29">
      <c r="B21" s="199"/>
      <c r="C21" s="199"/>
      <c r="D21" s="199"/>
      <c r="E21" s="199"/>
      <c r="F21" s="199"/>
      <c r="G21" s="199"/>
      <c r="H21" s="199"/>
      <c r="I21" s="199"/>
      <c r="J21" s="199"/>
      <c r="K21" s="199"/>
      <c r="L21" s="199"/>
      <c r="M21" s="199"/>
      <c r="N21" s="199"/>
      <c r="O21" s="199"/>
      <c r="P21" s="199"/>
      <c r="Q21" s="199"/>
      <c r="R21" s="199"/>
      <c r="S21" s="199"/>
      <c r="T21" s="199"/>
      <c r="U21" s="199"/>
      <c r="V21" s="199"/>
      <c r="W21" s="199"/>
      <c r="X21" s="199"/>
      <c r="Y21" s="199"/>
      <c r="Z21" s="199"/>
      <c r="AA21" s="199"/>
      <c r="AB21" s="199"/>
      <c r="AC21" s="199"/>
    </row>
    <row r="22" spans="2:29">
      <c r="B22" s="199"/>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row>
    <row r="23" spans="2:29">
      <c r="B23" s="199"/>
      <c r="C23" s="199"/>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c r="AB23" s="199"/>
      <c r="AC23" s="199"/>
    </row>
    <row r="24" spans="2:29">
      <c r="B24" s="199"/>
      <c r="C24" s="199"/>
      <c r="D24" s="199"/>
      <c r="E24" s="199"/>
      <c r="F24" s="199"/>
      <c r="G24" s="199"/>
      <c r="H24" s="199"/>
      <c r="I24" s="199"/>
      <c r="J24" s="199"/>
      <c r="K24" s="199"/>
      <c r="L24" s="199"/>
      <c r="M24" s="199"/>
      <c r="N24" s="199"/>
      <c r="O24" s="199"/>
      <c r="P24" s="199"/>
      <c r="Q24" s="199"/>
      <c r="R24" s="199"/>
      <c r="S24" s="199"/>
      <c r="T24" s="199"/>
      <c r="U24" s="199"/>
      <c r="V24" s="199"/>
      <c r="W24" s="199"/>
      <c r="X24" s="199"/>
      <c r="Y24" s="199"/>
      <c r="Z24" s="199"/>
      <c r="AA24" s="199"/>
      <c r="AB24" s="199"/>
      <c r="AC24" s="199"/>
    </row>
    <row r="25" spans="2:29">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c r="AB25" s="199"/>
      <c r="AC25" s="199"/>
    </row>
    <row r="26" spans="2:29">
      <c r="B26" s="199"/>
      <c r="C26" s="199"/>
      <c r="D26" s="199"/>
      <c r="E26" s="199"/>
      <c r="F26" s="199"/>
      <c r="G26" s="199"/>
      <c r="H26" s="199"/>
      <c r="I26" s="199"/>
      <c r="J26" s="199"/>
      <c r="K26" s="199"/>
      <c r="L26" s="199"/>
      <c r="M26" s="199"/>
      <c r="N26" s="199"/>
      <c r="O26" s="199"/>
      <c r="P26" s="199"/>
      <c r="Q26" s="199"/>
      <c r="R26" s="199"/>
      <c r="S26" s="199"/>
      <c r="T26" s="199"/>
      <c r="U26" s="199"/>
      <c r="V26" s="199"/>
      <c r="W26" s="199"/>
      <c r="X26" s="199"/>
      <c r="Y26" s="199"/>
      <c r="Z26" s="199"/>
      <c r="AA26" s="199"/>
      <c r="AB26" s="199"/>
      <c r="AC26" s="199"/>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3.3199658675940884E-3</v>
      </c>
      <c r="C2">
        <f>calcs!C23</f>
        <v>3.3199658675940884E-3</v>
      </c>
      <c r="D2">
        <f>calcs!D23</f>
        <v>3.3199658675940884E-3</v>
      </c>
      <c r="E2">
        <f>calcs!E23</f>
        <v>3.3199658675940884E-3</v>
      </c>
      <c r="F2">
        <f>calcs!F23</f>
        <v>3.3199658675940884E-3</v>
      </c>
      <c r="G2">
        <f>calcs!G23</f>
        <v>3.3426164234816431E-3</v>
      </c>
      <c r="H2">
        <f>calcs!H23</f>
        <v>3.3937158098527086E-3</v>
      </c>
      <c r="I2">
        <f>calcs!I23</f>
        <v>3.4412141475379057E-3</v>
      </c>
      <c r="J2">
        <f>calcs!J23</f>
        <v>3.4818462135872471E-3</v>
      </c>
      <c r="K2">
        <f>calcs!K23</f>
        <v>3.5300964211885336E-3</v>
      </c>
      <c r="L2">
        <f>calcs!L23</f>
        <v>3.5784194899212093E-3</v>
      </c>
      <c r="M2">
        <f>calcs!M23</f>
        <v>3.5993379919427217E-3</v>
      </c>
      <c r="N2">
        <f>calcs!N23</f>
        <v>3.6166414426505094E-3</v>
      </c>
      <c r="O2">
        <f>calcs!O23</f>
        <v>3.6282745410744529E-3</v>
      </c>
      <c r="P2">
        <f>calcs!P23</f>
        <v>3.6374144597419197E-3</v>
      </c>
      <c r="Q2">
        <f>calcs!Q23</f>
        <v>3.6440996465463434E-3</v>
      </c>
      <c r="R2">
        <f>calcs!R23</f>
        <v>3.647820073568005E-3</v>
      </c>
      <c r="S2">
        <f>calcs!S23</f>
        <v>3.6491310992676513E-3</v>
      </c>
      <c r="T2">
        <f>calcs!T23</f>
        <v>3.6496233272367081E-3</v>
      </c>
      <c r="U2">
        <f>calcs!U23</f>
        <v>3.6499722062697422E-3</v>
      </c>
      <c r="V2">
        <f>calcs!V23</f>
        <v>3.6501829576856154E-3</v>
      </c>
      <c r="W2">
        <f>calcs!W23</f>
        <v>3.6502842987380683E-3</v>
      </c>
      <c r="X2">
        <f>calcs!X23</f>
        <v>3.6503749598201219E-3</v>
      </c>
      <c r="Y2">
        <f>calcs!Y23</f>
        <v>3.6503946584321911E-3</v>
      </c>
      <c r="Z2">
        <f>calcs!Z23</f>
        <v>3.6503941837668402E-3</v>
      </c>
      <c r="AA2">
        <f>calcs!AA23</f>
        <v>3.6503937091014889E-3</v>
      </c>
      <c r="AB2">
        <f>calcs!AB23</f>
        <v>3.6503937091014889E-3</v>
      </c>
      <c r="AC2">
        <f>calcs!AC23</f>
        <v>3.650393946434165E-3</v>
      </c>
      <c r="AD2" s="4"/>
      <c r="AE2" s="4"/>
      <c r="AF2" s="4"/>
    </row>
    <row r="3" spans="1:32">
      <c r="A3" t="s">
        <v>4</v>
      </c>
      <c r="B3">
        <f>calcs!B24</f>
        <v>2.3489662423758803E-3</v>
      </c>
      <c r="C3">
        <f>calcs!C24</f>
        <v>2.3489662423758803E-3</v>
      </c>
      <c r="D3">
        <f>calcs!D24</f>
        <v>2.3696730097448027E-3</v>
      </c>
      <c r="E3">
        <f>calcs!E24</f>
        <v>2.4270681232288057E-3</v>
      </c>
      <c r="F3">
        <f>calcs!F24</f>
        <v>2.4633498842850867E-3</v>
      </c>
      <c r="G3">
        <f>calcs!G24</f>
        <v>2.5162204772438651E-3</v>
      </c>
      <c r="H3">
        <f>calcs!H24</f>
        <v>2.5694439553480149E-3</v>
      </c>
      <c r="I3">
        <f>calcs!I24</f>
        <v>2.6165351455941337E-3</v>
      </c>
      <c r="J3">
        <f>calcs!J24</f>
        <v>2.6579519104019595E-3</v>
      </c>
      <c r="K3">
        <f>calcs!K24</f>
        <v>2.6926250966079375E-3</v>
      </c>
      <c r="L3">
        <f>calcs!L24</f>
        <v>2.7192477371461971E-3</v>
      </c>
      <c r="M3">
        <f>calcs!M24</f>
        <v>2.7413716977190764E-3</v>
      </c>
      <c r="N3">
        <f>calcs!N24</f>
        <v>2.758938837066926E-3</v>
      </c>
      <c r="O3">
        <f>calcs!O24</f>
        <v>2.7601000472249251E-3</v>
      </c>
      <c r="P3">
        <f>calcs!P24</f>
        <v>2.7663288334236267E-3</v>
      </c>
      <c r="Q3">
        <f>calcs!Q24</f>
        <v>2.7655697669782021E-3</v>
      </c>
      <c r="R3">
        <f>calcs!R24</f>
        <v>2.7725640797622879E-3</v>
      </c>
      <c r="S3">
        <f>calcs!S24</f>
        <v>2.7850733332793788E-3</v>
      </c>
      <c r="T3">
        <f>calcs!T24</f>
        <v>2.7951446914786641E-3</v>
      </c>
      <c r="U3">
        <f>calcs!U24</f>
        <v>2.8000741820276981E-3</v>
      </c>
      <c r="V3">
        <f>calcs!V24</f>
        <v>2.8011946125521938E-3</v>
      </c>
      <c r="W3">
        <f>calcs!W24</f>
        <v>2.8138262049697957E-3</v>
      </c>
      <c r="X3">
        <f>calcs!X24</f>
        <v>2.8171721537108754E-3</v>
      </c>
      <c r="Y3">
        <f>calcs!Y24</f>
        <v>2.8345592166573101E-3</v>
      </c>
      <c r="Z3">
        <f>calcs!Z24</f>
        <v>2.8513220685800079E-3</v>
      </c>
      <c r="AA3">
        <f>calcs!AA24</f>
        <v>2.8778086424203378E-3</v>
      </c>
      <c r="AB3">
        <f>calcs!AB24</f>
        <v>2.8935887455514599E-3</v>
      </c>
      <c r="AC3">
        <f>calcs!AC24</f>
        <v>2.9193267506738025E-3</v>
      </c>
      <c r="AD3" s="4"/>
      <c r="AE3" s="4"/>
      <c r="AF3" s="4"/>
    </row>
    <row r="4" spans="1:32">
      <c r="A4" t="s">
        <v>5</v>
      </c>
      <c r="B4">
        <f>calcs!B25</f>
        <v>8.5179832440752728E-4</v>
      </c>
      <c r="C4">
        <f>calcs!C25</f>
        <v>9.3055532057740762E-4</v>
      </c>
      <c r="D4">
        <f>calcs!D25</f>
        <v>9.5141946432477926E-4</v>
      </c>
      <c r="E4">
        <f>calcs!E25</f>
        <v>9.7672565266561048E-4</v>
      </c>
      <c r="F4">
        <f>calcs!F25</f>
        <v>9.9953089752142393E-4</v>
      </c>
      <c r="G4">
        <f>calcs!G25</f>
        <v>1.0216195912656663E-3</v>
      </c>
      <c r="H4">
        <f>calcs!H25</f>
        <v>1.0434652265637943E-3</v>
      </c>
      <c r="I4">
        <f>calcs!I25</f>
        <v>1.0641873056792266E-3</v>
      </c>
      <c r="J4">
        <f>calcs!J25</f>
        <v>1.0828206643944979E-3</v>
      </c>
      <c r="K4">
        <f>calcs!K25</f>
        <v>1.0985548273508548E-3</v>
      </c>
      <c r="L4">
        <f>calcs!L25</f>
        <v>1.1107513453196881E-3</v>
      </c>
      <c r="M4">
        <f>calcs!M25</f>
        <v>1.1205963906484823E-3</v>
      </c>
      <c r="N4">
        <f>calcs!N25</f>
        <v>1.1276361644655445E-3</v>
      </c>
      <c r="O4">
        <f>calcs!O25</f>
        <v>1.127255081140058E-3</v>
      </c>
      <c r="P4">
        <f>calcs!P25</f>
        <v>1.1269509214363676E-3</v>
      </c>
      <c r="Q4">
        <f>calcs!Q25</f>
        <v>1.1267065164060645E-3</v>
      </c>
      <c r="R4">
        <f>calcs!R25</f>
        <v>1.1265092418223759E-3</v>
      </c>
      <c r="S4">
        <f>calcs!S25</f>
        <v>1.1263495032729561E-3</v>
      </c>
      <c r="T4">
        <f>calcs!T25</f>
        <v>1.1262197262217413E-3</v>
      </c>
      <c r="U4">
        <f>calcs!U25</f>
        <v>1.1261136827168576E-3</v>
      </c>
      <c r="V4">
        <f>calcs!V25</f>
        <v>1.1260263230675964E-3</v>
      </c>
      <c r="W4">
        <f>calcs!W25</f>
        <v>1.1259539441674377E-3</v>
      </c>
      <c r="X4">
        <f>calcs!X25</f>
        <v>1.125894526140098E-3</v>
      </c>
      <c r="Y4">
        <f>calcs!Y25</f>
        <v>1.1258455441402232E-3</v>
      </c>
      <c r="Z4">
        <f>calcs!Z25</f>
        <v>1.1258051466145533E-3</v>
      </c>
      <c r="AA4">
        <f>calcs!AA25</f>
        <v>1.1257721553019227E-3</v>
      </c>
      <c r="AB4">
        <f>calcs!AB25</f>
        <v>1.1257453919411664E-3</v>
      </c>
      <c r="AC4">
        <f>calcs!AC25</f>
        <v>1.1257230049790243E-3</v>
      </c>
      <c r="AD4" s="4"/>
      <c r="AE4" s="4"/>
      <c r="AF4" s="4"/>
    </row>
    <row r="5" spans="1:32">
      <c r="A5" t="s">
        <v>6</v>
      </c>
      <c r="B5">
        <f>calcs!B26</f>
        <v>1.0331389660993618E-3</v>
      </c>
      <c r="C5">
        <f>calcs!C26</f>
        <v>1.0995181101032814E-3</v>
      </c>
      <c r="D5">
        <f>calcs!D26</f>
        <v>1.1178720570179867E-3</v>
      </c>
      <c r="E5">
        <f>calcs!E26</f>
        <v>1.139337361078613E-3</v>
      </c>
      <c r="F5">
        <f>calcs!F26</f>
        <v>1.1689067098604232E-3</v>
      </c>
      <c r="G5">
        <f>calcs!G26</f>
        <v>1.1886355244649762E-3</v>
      </c>
      <c r="H5">
        <f>calcs!H26</f>
        <v>1.2005104013829389E-3</v>
      </c>
      <c r="I5">
        <f>calcs!I26</f>
        <v>1.2150324713986361E-3</v>
      </c>
      <c r="J5">
        <f>calcs!J26</f>
        <v>1.2281657343830318E-3</v>
      </c>
      <c r="K5">
        <f>calcs!K26</f>
        <v>1.2718191053697899E-3</v>
      </c>
      <c r="L5">
        <f>calcs!L26</f>
        <v>1.2872919346060385E-3</v>
      </c>
      <c r="M5">
        <f>calcs!M26</f>
        <v>1.294373280286983E-3</v>
      </c>
      <c r="N5">
        <f>calcs!N26</f>
        <v>1.2991392532857248E-3</v>
      </c>
      <c r="O5">
        <f>calcs!O26</f>
        <v>1.2994994330511106E-3</v>
      </c>
      <c r="P5">
        <f>calcs!P26</f>
        <v>1.2998067394523606E-3</v>
      </c>
      <c r="Q5">
        <f>calcs!Q26</f>
        <v>1.29969410316452E-3</v>
      </c>
      <c r="R5">
        <f>calcs!R26</f>
        <v>1.299580986209732E-3</v>
      </c>
      <c r="S5">
        <f>calcs!S26</f>
        <v>1.2991434190659293E-3</v>
      </c>
      <c r="T5">
        <f>calcs!T26</f>
        <v>1.2988513337846576E-3</v>
      </c>
      <c r="U5">
        <f>calcs!U26</f>
        <v>1.2983562468295675E-3</v>
      </c>
      <c r="V5">
        <f>calcs!V26</f>
        <v>1.2980781008897497E-3</v>
      </c>
      <c r="W5">
        <f>calcs!W26</f>
        <v>1.2978283142997872E-3</v>
      </c>
      <c r="X5">
        <f>calcs!X26</f>
        <v>1.2973135199998824E-3</v>
      </c>
      <c r="Y5">
        <f>calcs!Y26</f>
        <v>1.2970622914090792E-3</v>
      </c>
      <c r="Z5">
        <f>calcs!Z26</f>
        <v>1.2965591933382112E-3</v>
      </c>
      <c r="AA5">
        <f>calcs!AA26</f>
        <v>1.2964217225914581E-3</v>
      </c>
      <c r="AB5">
        <f>calcs!AB26</f>
        <v>1.2961902013454692E-3</v>
      </c>
      <c r="AC5">
        <f>calcs!AC26</f>
        <v>1.2958891436145262E-3</v>
      </c>
      <c r="AD5" s="4"/>
      <c r="AE5" s="4"/>
      <c r="AF5" s="4"/>
    </row>
    <row r="6" spans="1:32">
      <c r="A6" t="s">
        <v>7</v>
      </c>
      <c r="B6">
        <f>calcs!B27</f>
        <v>2.2908937619214613E-3</v>
      </c>
      <c r="C6">
        <f>calcs!C27</f>
        <v>2.2908937619214613E-3</v>
      </c>
      <c r="D6">
        <f>calcs!D27</f>
        <v>2.2908937619214613E-3</v>
      </c>
      <c r="E6">
        <f>calcs!E27</f>
        <v>2.2908937619214613E-3</v>
      </c>
      <c r="F6">
        <f>calcs!F27</f>
        <v>2.2908937619214613E-3</v>
      </c>
      <c r="G6">
        <f>calcs!G27</f>
        <v>2.2908937619214613E-3</v>
      </c>
      <c r="H6">
        <f>calcs!H27</f>
        <v>2.2908937619214613E-3</v>
      </c>
      <c r="I6">
        <f>calcs!I27</f>
        <v>2.2908937619214613E-3</v>
      </c>
      <c r="J6">
        <f>calcs!J27</f>
        <v>2.2908937619214613E-3</v>
      </c>
      <c r="K6">
        <f>calcs!K27</f>
        <v>2.2908937619214613E-3</v>
      </c>
      <c r="L6">
        <f>calcs!L27</f>
        <v>2.2908937619214613E-3</v>
      </c>
      <c r="M6">
        <f>calcs!M27</f>
        <v>2.2908937619214613E-3</v>
      </c>
      <c r="N6">
        <f>calcs!N27</f>
        <v>2.2908937619214613E-3</v>
      </c>
      <c r="O6">
        <f>calcs!O27</f>
        <v>2.2908937619214613E-3</v>
      </c>
      <c r="P6">
        <f>calcs!P27</f>
        <v>2.2908937619214613E-3</v>
      </c>
      <c r="Q6">
        <f>calcs!Q27</f>
        <v>2.2908937619214613E-3</v>
      </c>
      <c r="R6">
        <f>calcs!R27</f>
        <v>2.2908937619214613E-3</v>
      </c>
      <c r="S6">
        <f>calcs!S27</f>
        <v>2.2908937619214613E-3</v>
      </c>
      <c r="T6">
        <f>calcs!T27</f>
        <v>2.2908937619214613E-3</v>
      </c>
      <c r="U6">
        <f>calcs!U27</f>
        <v>2.2908937619214613E-3</v>
      </c>
      <c r="V6">
        <f>calcs!V27</f>
        <v>2.2908937619214613E-3</v>
      </c>
      <c r="W6">
        <f>calcs!W27</f>
        <v>2.2908937619214613E-3</v>
      </c>
      <c r="X6">
        <f>calcs!X27</f>
        <v>2.2908937619214613E-3</v>
      </c>
      <c r="Y6">
        <f>calcs!Y27</f>
        <v>2.2908937619214613E-3</v>
      </c>
      <c r="Z6">
        <f>calcs!Z27</f>
        <v>2.2908937619214613E-3</v>
      </c>
      <c r="AA6">
        <f>calcs!AA27</f>
        <v>2.2908937619214613E-3</v>
      </c>
      <c r="AB6">
        <f>calcs!AB27</f>
        <v>2.2908937619214613E-3</v>
      </c>
      <c r="AC6">
        <f>calcs!AC27</f>
        <v>2.2908937619214613E-3</v>
      </c>
      <c r="AD6" s="4"/>
      <c r="AE6" s="4"/>
      <c r="AF6" s="4"/>
    </row>
    <row r="7" spans="1:32">
      <c r="A7" t="s">
        <v>8</v>
      </c>
      <c r="B7">
        <f>calcs!B28</f>
        <v>1.8294441155202029E-3</v>
      </c>
      <c r="C7">
        <f>calcs!C28</f>
        <v>1.9213788697622328E-3</v>
      </c>
      <c r="D7">
        <f>calcs!D28</f>
        <v>1.9522411126502762E-3</v>
      </c>
      <c r="E7">
        <f>calcs!E28</f>
        <v>1.9674990809957454E-3</v>
      </c>
      <c r="F7">
        <f>calcs!F28</f>
        <v>1.9866911584150507E-3</v>
      </c>
      <c r="G7">
        <f>calcs!G28</f>
        <v>2.0087572238966507E-3</v>
      </c>
      <c r="H7">
        <f>calcs!H28</f>
        <v>2.0360104614877304E-3</v>
      </c>
      <c r="I7">
        <f>calcs!I28</f>
        <v>2.0694565726545738E-3</v>
      </c>
      <c r="J7">
        <f>calcs!J28</f>
        <v>2.1090086274742357E-3</v>
      </c>
      <c r="K7">
        <f>calcs!K28</f>
        <v>2.151554817404166E-3</v>
      </c>
      <c r="L7">
        <f>calcs!L28</f>
        <v>2.1930613819954431E-3</v>
      </c>
      <c r="M7">
        <f>calcs!M28</f>
        <v>2.2359022855665822E-3</v>
      </c>
      <c r="N7">
        <f>calcs!N28</f>
        <v>2.2706272560470172E-3</v>
      </c>
      <c r="O7">
        <f>calcs!O28</f>
        <v>2.3016022251359548E-3</v>
      </c>
      <c r="P7">
        <f>calcs!P28</f>
        <v>2.3227958110250539E-3</v>
      </c>
      <c r="Q7">
        <f>calcs!Q28</f>
        <v>2.3382552023627164E-3</v>
      </c>
      <c r="R7">
        <f>calcs!R28</f>
        <v>2.3487698359288714E-3</v>
      </c>
      <c r="S7">
        <f>calcs!S28</f>
        <v>2.3533785353397202E-3</v>
      </c>
      <c r="T7">
        <f>calcs!T28</f>
        <v>2.3569500830276091E-3</v>
      </c>
      <c r="U7">
        <f>calcs!U28</f>
        <v>2.3590254465945394E-3</v>
      </c>
      <c r="V7">
        <f>calcs!V28</f>
        <v>2.3589964699535578E-3</v>
      </c>
      <c r="W7">
        <f>calcs!W28</f>
        <v>2.3589848086224305E-3</v>
      </c>
      <c r="X7">
        <f>calcs!X28</f>
        <v>2.3586476901407603E-3</v>
      </c>
      <c r="Y7">
        <f>calcs!Y28</f>
        <v>2.3595441991428544E-3</v>
      </c>
      <c r="Z7">
        <f>calcs!Z28</f>
        <v>2.3609071613900287E-3</v>
      </c>
      <c r="AA7">
        <f>calcs!AA28</f>
        <v>2.3624729601240779E-3</v>
      </c>
      <c r="AB7">
        <f>calcs!AB28</f>
        <v>2.3643946061443354E-3</v>
      </c>
      <c r="AC7">
        <f>calcs!AC28</f>
        <v>2.3670565700043195E-3</v>
      </c>
      <c r="AD7" s="4"/>
      <c r="AE7" s="4"/>
      <c r="AF7" s="4"/>
    </row>
    <row r="8" spans="1:32">
      <c r="A8" t="s">
        <v>9</v>
      </c>
      <c r="B8">
        <f>calcs!B29</f>
        <v>3.099416898298085E-3</v>
      </c>
      <c r="C8">
        <f>calcs!C29</f>
        <v>3.099416898298085E-3</v>
      </c>
      <c r="D8">
        <f>calcs!D29</f>
        <v>3.099416898298085E-3</v>
      </c>
      <c r="E8">
        <f>calcs!E29</f>
        <v>3.099416898298085E-3</v>
      </c>
      <c r="F8">
        <f>calcs!F29</f>
        <v>3.099416898298085E-3</v>
      </c>
      <c r="G8">
        <f>calcs!G29</f>
        <v>3.099416898298085E-3</v>
      </c>
      <c r="H8">
        <f>calcs!H29</f>
        <v>3.099416898298085E-3</v>
      </c>
      <c r="I8">
        <f>calcs!I29</f>
        <v>3.099416898298085E-3</v>
      </c>
      <c r="J8">
        <f>calcs!J29</f>
        <v>3.099416898298085E-3</v>
      </c>
      <c r="K8">
        <f>calcs!K29</f>
        <v>3.099416898298085E-3</v>
      </c>
      <c r="L8">
        <f>calcs!L29</f>
        <v>3.099416898298085E-3</v>
      </c>
      <c r="M8">
        <f>calcs!M29</f>
        <v>3.099416898298085E-3</v>
      </c>
      <c r="N8">
        <f>calcs!N29</f>
        <v>3.099416898298085E-3</v>
      </c>
      <c r="O8">
        <f>calcs!O29</f>
        <v>3.099416898298085E-3</v>
      </c>
      <c r="P8">
        <f>calcs!P29</f>
        <v>3.099416898298085E-3</v>
      </c>
      <c r="Q8">
        <f>calcs!Q29</f>
        <v>3.099416898298085E-3</v>
      </c>
      <c r="R8">
        <f>calcs!R29</f>
        <v>3.099416898298085E-3</v>
      </c>
      <c r="S8">
        <f>calcs!S29</f>
        <v>3.099416898298085E-3</v>
      </c>
      <c r="T8">
        <f>calcs!T29</f>
        <v>3.099416898298085E-3</v>
      </c>
      <c r="U8">
        <f>calcs!U29</f>
        <v>3.099416898298085E-3</v>
      </c>
      <c r="V8">
        <f>calcs!V29</f>
        <v>3.099416898298085E-3</v>
      </c>
      <c r="W8">
        <f>calcs!W29</f>
        <v>3.099416898298085E-3</v>
      </c>
      <c r="X8">
        <f>calcs!X29</f>
        <v>3.099416898298085E-3</v>
      </c>
      <c r="Y8">
        <f>calcs!Y29</f>
        <v>3.099416898298085E-3</v>
      </c>
      <c r="Z8">
        <f>calcs!Z29</f>
        <v>3.099416898298085E-3</v>
      </c>
      <c r="AA8">
        <f>calcs!AA29</f>
        <v>3.099416898298085E-3</v>
      </c>
      <c r="AB8">
        <f>calcs!AB29</f>
        <v>3.099416898298085E-3</v>
      </c>
      <c r="AC8">
        <f>calcs!AC29</f>
        <v>3.099416898298085E-3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1.6283396676658034E-3</v>
      </c>
      <c r="C2">
        <f>calcs!C33</f>
        <v>1.6283396676658034E-3</v>
      </c>
      <c r="D2">
        <f>calcs!D33</f>
        <v>1.6283396676658034E-3</v>
      </c>
      <c r="E2">
        <f>calcs!E33</f>
        <v>1.6283396676658034E-3</v>
      </c>
      <c r="F2">
        <f>calcs!F33</f>
        <v>1.6283396676658034E-3</v>
      </c>
      <c r="G2">
        <f>calcs!G33</f>
        <v>1.63944905858045E-3</v>
      </c>
      <c r="H2">
        <f>calcs!H33</f>
        <v>1.6645117131798737E-3</v>
      </c>
      <c r="I2">
        <f>calcs!I33</f>
        <v>1.6878081657596836E-3</v>
      </c>
      <c r="J2">
        <f>calcs!J33</f>
        <v>1.707736926345197E-3</v>
      </c>
      <c r="K2">
        <f>calcs!K33</f>
        <v>1.7314021476588191E-3</v>
      </c>
      <c r="L2">
        <f>calcs!L33</f>
        <v>1.7551031050839566E-3</v>
      </c>
      <c r="M2">
        <f>calcs!M33</f>
        <v>1.7653629776212788E-3</v>
      </c>
      <c r="N2">
        <f>calcs!N33</f>
        <v>1.7738497802869365E-3</v>
      </c>
      <c r="O2">
        <f>calcs!O33</f>
        <v>1.7795554520850913E-3</v>
      </c>
      <c r="P2">
        <f>calcs!P33</f>
        <v>1.7840382970055002E-3</v>
      </c>
      <c r="Q2">
        <f>calcs!Q33</f>
        <v>1.7873171725402322E-3</v>
      </c>
      <c r="R2">
        <f>calcs!R33</f>
        <v>1.7891419259086808E-3</v>
      </c>
      <c r="S2">
        <f>calcs!S33</f>
        <v>1.789784943107412E-3</v>
      </c>
      <c r="T2">
        <f>calcs!T33</f>
        <v>1.7900263655676164E-3</v>
      </c>
      <c r="U2">
        <f>calcs!U33</f>
        <v>1.7901974798475106E-3</v>
      </c>
      <c r="V2">
        <f>calcs!V33</f>
        <v>1.7903008468410791E-3</v>
      </c>
      <c r="W2">
        <f>calcs!W33</f>
        <v>1.7903505514652389E-3</v>
      </c>
      <c r="X2">
        <f>calcs!X33</f>
        <v>1.7903950178971568E-3</v>
      </c>
      <c r="Y2">
        <f>calcs!Y33</f>
        <v>1.790404679451736E-3</v>
      </c>
      <c r="Z2">
        <f>calcs!Z33</f>
        <v>1.7904044466431918E-3</v>
      </c>
      <c r="AA2">
        <f>calcs!AA33</f>
        <v>1.7904042138346479E-3</v>
      </c>
      <c r="AB2">
        <f>calcs!AB33</f>
        <v>1.7904042138346479E-3</v>
      </c>
      <c r="AC2">
        <f>calcs!AC33</f>
        <v>1.79040433023892E-3</v>
      </c>
      <c r="AD2" s="4"/>
      <c r="AE2" s="4"/>
      <c r="AF2" s="4"/>
    </row>
    <row r="3" spans="1:32">
      <c r="A3" t="s">
        <v>4</v>
      </c>
      <c r="B3">
        <f>calcs!B34</f>
        <v>7.7263481523290941E-4</v>
      </c>
      <c r="C3">
        <f>calcs!C34</f>
        <v>7.7263481523290941E-4</v>
      </c>
      <c r="D3">
        <f>calcs!D34</f>
        <v>7.7944579833327799E-4</v>
      </c>
      <c r="E3">
        <f>calcs!E34</f>
        <v>7.9832451276602809E-4</v>
      </c>
      <c r="F3">
        <f>calcs!F34</f>
        <v>8.1025850791858957E-4</v>
      </c>
      <c r="G3">
        <f>calcs!G34</f>
        <v>8.2764899233042264E-4</v>
      </c>
      <c r="H3">
        <f>calcs!H34</f>
        <v>8.451555496530428E-4</v>
      </c>
      <c r="I3">
        <f>calcs!I34</f>
        <v>8.6064504133603371E-4</v>
      </c>
      <c r="J3">
        <f>calcs!J34</f>
        <v>8.7426806998904341E-4</v>
      </c>
      <c r="K3">
        <f>calcs!K34</f>
        <v>8.8567296390982435E-4</v>
      </c>
      <c r="L3">
        <f>calcs!L34</f>
        <v>8.9442982834755469E-4</v>
      </c>
      <c r="M3">
        <f>calcs!M34</f>
        <v>9.0170696238254925E-4</v>
      </c>
      <c r="N3">
        <f>calcs!N34</f>
        <v>9.0748524187390022E-4</v>
      </c>
      <c r="O3">
        <f>calcs!O34</f>
        <v>9.0786719346591844E-4</v>
      </c>
      <c r="P3">
        <f>calcs!P34</f>
        <v>9.0991599986719345E-4</v>
      </c>
      <c r="Q3">
        <f>calcs!Q34</f>
        <v>9.0966632358312031E-4</v>
      </c>
      <c r="R3">
        <f>calcs!R34</f>
        <v>9.1196693117301354E-4</v>
      </c>
      <c r="S3">
        <f>calcs!S34</f>
        <v>9.1608154321192608E-4</v>
      </c>
      <c r="T3">
        <f>calcs!T34</f>
        <v>9.1939426939805424E-4</v>
      </c>
      <c r="U3">
        <f>calcs!U34</f>
        <v>9.2101570437265511E-4</v>
      </c>
      <c r="V3">
        <f>calcs!V34</f>
        <v>9.2138424250473117E-4</v>
      </c>
      <c r="W3">
        <f>calcs!W34</f>
        <v>9.255390949234702E-4</v>
      </c>
      <c r="X3">
        <f>calcs!X34</f>
        <v>9.2663966267140336E-4</v>
      </c>
      <c r="Y3">
        <f>calcs!Y34</f>
        <v>9.3235871044855393E-4</v>
      </c>
      <c r="Z3">
        <f>calcs!Z34</f>
        <v>9.3787243932401464E-4</v>
      </c>
      <c r="AA3">
        <f>calcs!AA34</f>
        <v>9.4658454795975959E-4</v>
      </c>
      <c r="AB3">
        <f>calcs!AB34</f>
        <v>9.5177502573126594E-4</v>
      </c>
      <c r="AC3">
        <f>calcs!AC34</f>
        <v>9.6024091105282369E-4</v>
      </c>
      <c r="AD3" s="4"/>
      <c r="AE3" s="4"/>
      <c r="AF3" s="4"/>
    </row>
    <row r="4" spans="1:32">
      <c r="A4" t="s">
        <v>5</v>
      </c>
      <c r="B4">
        <f>calcs!B35</f>
        <v>6.720672001062452E-4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6.8755018426906603E-4</v>
      </c>
      <c r="C7">
        <f>calcs!C38</f>
        <v>7.2210153059530527E-4</v>
      </c>
      <c r="D7">
        <f>calcs!D38</f>
        <v>7.3370032205584521E-4</v>
      </c>
      <c r="E7">
        <f>calcs!E38</f>
        <v>7.3943464258441523E-4</v>
      </c>
      <c r="F7">
        <f>calcs!F38</f>
        <v>7.4664749825691405E-4</v>
      </c>
      <c r="G7">
        <f>calcs!G38</f>
        <v>7.5494046947109802E-4</v>
      </c>
      <c r="H7">
        <f>calcs!H38</f>
        <v>7.6518290779906367E-4</v>
      </c>
      <c r="I7">
        <f>calcs!I38</f>
        <v>7.7775278063680719E-4</v>
      </c>
      <c r="J7">
        <f>calcs!J38</f>
        <v>7.9261741757694472E-4</v>
      </c>
      <c r="K7">
        <f>calcs!K38</f>
        <v>8.0860732428035455E-4</v>
      </c>
      <c r="L7">
        <f>calcs!L38</f>
        <v>8.2420651416049669E-4</v>
      </c>
      <c r="M7">
        <f>calcs!M38</f>
        <v>8.403071815133304E-4</v>
      </c>
      <c r="N7">
        <f>calcs!N38</f>
        <v>8.5335768119791482E-4</v>
      </c>
      <c r="O7">
        <f>calcs!O38</f>
        <v>8.6499883794282685E-4</v>
      </c>
      <c r="P7">
        <f>calcs!P38</f>
        <v>8.7296390982436335E-4</v>
      </c>
      <c r="Q7">
        <f>calcs!Q38</f>
        <v>8.7877393007735976E-4</v>
      </c>
      <c r="R7">
        <f>calcs!R38</f>
        <v>8.82725588498954E-4</v>
      </c>
      <c r="S7">
        <f>calcs!S38</f>
        <v>8.8445765131644474E-4</v>
      </c>
      <c r="T7">
        <f>calcs!T38</f>
        <v>8.8579992695640621E-4</v>
      </c>
      <c r="U7">
        <f>calcs!U38</f>
        <v>8.8657989973106664E-4</v>
      </c>
      <c r="V7">
        <f>calcs!V38</f>
        <v>8.8656900959527209E-4</v>
      </c>
      <c r="W7">
        <f>calcs!W38</f>
        <v>8.865646269796473E-4</v>
      </c>
      <c r="X7">
        <f>calcs!X38</f>
        <v>8.8643792954613365E-4</v>
      </c>
      <c r="Y7">
        <f>calcs!Y38</f>
        <v>8.8677485972309827E-4</v>
      </c>
      <c r="Z7">
        <f>calcs!Z38</f>
        <v>8.8728709452505061E-4</v>
      </c>
      <c r="AA7">
        <f>calcs!AA38</f>
        <v>8.8787556027756555E-4</v>
      </c>
      <c r="AB7">
        <f>calcs!AB38</f>
        <v>8.8859776220990075E-4</v>
      </c>
      <c r="AC7">
        <f>calcs!AC38</f>
        <v>8.8959819383113638E-4</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9.7898292792220369E-4</v>
      </c>
      <c r="C2">
        <f>calcs!C43</f>
        <v>9.7898292792220369E-4</v>
      </c>
      <c r="D2">
        <f>calcs!D43</f>
        <v>1.0735662695704627E-3</v>
      </c>
      <c r="E2">
        <f>calcs!E43</f>
        <v>1.0818274381547478E-3</v>
      </c>
      <c r="F2">
        <f>calcs!F43</f>
        <v>1.0905113057142538E-3</v>
      </c>
      <c r="G2">
        <f>calcs!G43</f>
        <v>1.0995229763842737E-3</v>
      </c>
      <c r="H2">
        <f>calcs!H43</f>
        <v>1.1087165962516935E-3</v>
      </c>
      <c r="I2">
        <f>calcs!I43</f>
        <v>1.1179968153458826E-3</v>
      </c>
      <c r="J2">
        <f>calcs!J43</f>
        <v>1.1273505505070146E-3</v>
      </c>
      <c r="K2">
        <f>calcs!K43</f>
        <v>1.1367745984473645E-3</v>
      </c>
      <c r="L2">
        <f>calcs!L43</f>
        <v>1.1462657926986065E-3</v>
      </c>
      <c r="M2">
        <f>calcs!M43</f>
        <v>1.1558228077623715E-3</v>
      </c>
      <c r="N2">
        <f>calcs!N43</f>
        <v>1.165445275444669E-3</v>
      </c>
      <c r="O2">
        <f>calcs!O43</f>
        <v>1.1751448061293587E-3</v>
      </c>
      <c r="P2">
        <f>calcs!P43</f>
        <v>1.1849169078497475E-3</v>
      </c>
      <c r="Q2">
        <f>calcs!Q43</f>
        <v>1.1947568922690104E-3</v>
      </c>
      <c r="R2">
        <f>calcs!R43</f>
        <v>1.2046654221363332E-3</v>
      </c>
      <c r="S2">
        <f>calcs!S43</f>
        <v>1.214636508162789E-3</v>
      </c>
      <c r="T2">
        <f>calcs!T43</f>
        <v>1.2246659161174772E-3</v>
      </c>
      <c r="U2">
        <f>calcs!U43</f>
        <v>1.2347514245633164E-3</v>
      </c>
      <c r="V2">
        <f>calcs!V43</f>
        <v>1.2448974150088045E-3</v>
      </c>
      <c r="W2">
        <f>calcs!W43</f>
        <v>1.255108109411708E-3</v>
      </c>
      <c r="X2">
        <f>calcs!X43</f>
        <v>1.2653848087241311E-3</v>
      </c>
      <c r="Y2">
        <f>calcs!Y43</f>
        <v>1.2757293170966306E-3</v>
      </c>
      <c r="Z2">
        <f>calcs!Z43</f>
        <v>1.2861427268380475E-3</v>
      </c>
      <c r="AA2">
        <f>calcs!AA43</f>
        <v>1.296622534229241E-3</v>
      </c>
      <c r="AB2">
        <f>calcs!AB43</f>
        <v>1.3071691074642022E-3</v>
      </c>
      <c r="AC2">
        <f>calcs!AC43</f>
        <v>1.317774849473576E-3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3.0464933987873528E-4</v>
      </c>
      <c r="C5">
        <f>calcs!C46</f>
        <v>3.0464933987873528E-4</v>
      </c>
      <c r="D5">
        <f>calcs!D46</f>
        <v>3.3408269543052564E-4</v>
      </c>
      <c r="E5">
        <f>calcs!E46</f>
        <v>3.3665348546582375E-4</v>
      </c>
      <c r="F5">
        <f>calcs!F46</f>
        <v>3.3935581504087849E-4</v>
      </c>
      <c r="G5">
        <f>calcs!G46</f>
        <v>3.4216015354620157E-4</v>
      </c>
      <c r="H5">
        <f>calcs!H46</f>
        <v>3.4502111275582734E-4</v>
      </c>
      <c r="I5">
        <f>calcs!I46</f>
        <v>3.4790902074721106E-4</v>
      </c>
      <c r="J5">
        <f>calcs!J46</f>
        <v>3.5081980617662339E-4</v>
      </c>
      <c r="K5">
        <f>calcs!K46</f>
        <v>3.5375247221412683E-4</v>
      </c>
      <c r="L5">
        <f>calcs!L46</f>
        <v>3.5670603348759934E-4</v>
      </c>
      <c r="M5">
        <f>calcs!M46</f>
        <v>3.5968007751568736E-4</v>
      </c>
      <c r="N5">
        <f>calcs!N46</f>
        <v>3.626744897202374E-4</v>
      </c>
      <c r="O5">
        <f>calcs!O46</f>
        <v>3.656928831323635E-4</v>
      </c>
      <c r="P5">
        <f>calcs!P46</f>
        <v>3.6873385989859042E-4</v>
      </c>
      <c r="Q5">
        <f>calcs!Q46</f>
        <v>3.7179596105709373E-4</v>
      </c>
      <c r="R5">
        <f>calcs!R46</f>
        <v>3.7487939284855035E-4</v>
      </c>
      <c r="S5">
        <f>calcs!S46</f>
        <v>3.7798229146832611E-4</v>
      </c>
      <c r="T5">
        <f>calcs!T46</f>
        <v>3.8110333926765313E-4</v>
      </c>
      <c r="U5">
        <f>calcs!U46</f>
        <v>3.8424184495833714E-4</v>
      </c>
      <c r="V5">
        <f>calcs!V46</f>
        <v>3.8739917202040771E-4</v>
      </c>
      <c r="W5">
        <f>calcs!W46</f>
        <v>3.9057663428336076E-4</v>
      </c>
      <c r="X5">
        <f>calcs!X46</f>
        <v>3.937746365900064E-4</v>
      </c>
      <c r="Y5">
        <f>calcs!Y46</f>
        <v>3.9699374037329777E-4</v>
      </c>
      <c r="Z5">
        <f>calcs!Z46</f>
        <v>4.0023428554842422E-4</v>
      </c>
      <c r="AA5">
        <f>calcs!AA46</f>
        <v>4.0349549298394053E-4</v>
      </c>
      <c r="AB5">
        <f>calcs!AB46</f>
        <v>4.067774772580003E-4</v>
      </c>
      <c r="AC5">
        <f>calcs!AC46</f>
        <v>4.1007787424136491E-4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9.1394801963620568E-4</v>
      </c>
      <c r="C8">
        <f>calcs!C49</f>
        <v>9.1394801963620568E-4</v>
      </c>
      <c r="D8">
        <f>calcs!D49</f>
        <v>1.0022480862915768E-3</v>
      </c>
      <c r="E8">
        <f>calcs!E49</f>
        <v>1.0099604563974711E-3</v>
      </c>
      <c r="F8">
        <f>calcs!F49</f>
        <v>1.0180674451226353E-3</v>
      </c>
      <c r="G8">
        <f>calcs!G49</f>
        <v>1.0264804606386045E-3</v>
      </c>
      <c r="H8">
        <f>calcs!H49</f>
        <v>1.0350633382674819E-3</v>
      </c>
      <c r="I8">
        <f>calcs!I49</f>
        <v>1.043727062241633E-3</v>
      </c>
      <c r="J8">
        <f>calcs!J49</f>
        <v>1.05245941852987E-3</v>
      </c>
      <c r="K8">
        <f>calcs!K49</f>
        <v>1.0612574166423804E-3</v>
      </c>
      <c r="L8">
        <f>calcs!L49</f>
        <v>1.0701181004627979E-3</v>
      </c>
      <c r="M8">
        <f>calcs!M49</f>
        <v>1.079040232547062E-3</v>
      </c>
      <c r="N8">
        <f>calcs!N49</f>
        <v>1.088023469160712E-3</v>
      </c>
      <c r="O8">
        <f>calcs!O49</f>
        <v>1.0970786493970904E-3</v>
      </c>
      <c r="P8">
        <f>calcs!P49</f>
        <v>1.106201579695771E-3</v>
      </c>
      <c r="Q8">
        <f>calcs!Q49</f>
        <v>1.1153878831712809E-3</v>
      </c>
      <c r="R8">
        <f>calcs!R49</f>
        <v>1.1246381785456508E-3</v>
      </c>
      <c r="S8">
        <f>calcs!S49</f>
        <v>1.1339468744049782E-3</v>
      </c>
      <c r="T8">
        <f>calcs!T49</f>
        <v>1.1433100178029592E-3</v>
      </c>
      <c r="U8">
        <f>calcs!U49</f>
        <v>1.1527255348750113E-3</v>
      </c>
      <c r="V8">
        <f>calcs!V49</f>
        <v>1.1621975160612228E-3</v>
      </c>
      <c r="W8">
        <f>calcs!W49</f>
        <v>1.1717299028500821E-3</v>
      </c>
      <c r="X8">
        <f>calcs!X49</f>
        <v>1.1813239097700191E-3</v>
      </c>
      <c r="Y8">
        <f>calcs!Y49</f>
        <v>1.190981221119893E-3</v>
      </c>
      <c r="Z8">
        <f>calcs!Z49</f>
        <v>1.2007028566452724E-3</v>
      </c>
      <c r="AA8">
        <f>calcs!AA49</f>
        <v>1.2104864789518213E-3</v>
      </c>
      <c r="AB8">
        <f>calcs!AB49</f>
        <v>1.2203324317740006E-3</v>
      </c>
      <c r="AC8">
        <f>calcs!AC49</f>
        <v>1.2302336227240946E-3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2.9962432880267732E-4</v>
      </c>
      <c r="C2">
        <f>calcs!C53</f>
        <v>2.9962432880267732E-4</v>
      </c>
      <c r="D2">
        <f>calcs!D53</f>
        <v>3.2857219852439111E-4</v>
      </c>
      <c r="E2">
        <f>calcs!E53</f>
        <v>3.3110058489517865E-4</v>
      </c>
      <c r="F2">
        <f>calcs!F53</f>
        <v>3.3375834113864102E-4</v>
      </c>
      <c r="G2">
        <f>calcs!G53</f>
        <v>3.365164237352663E-4</v>
      </c>
      <c r="H2">
        <f>calcs!H53</f>
        <v>3.3933019311109091E-4</v>
      </c>
      <c r="I2">
        <f>calcs!I53</f>
        <v>3.4217046676442186E-4</v>
      </c>
      <c r="J2">
        <f>calcs!J53</f>
        <v>3.4503324050594195E-4</v>
      </c>
      <c r="K2">
        <f>calcs!K53</f>
        <v>3.4791753394783532E-4</v>
      </c>
      <c r="L2">
        <f>calcs!L53</f>
        <v>3.5082237797111148E-4</v>
      </c>
      <c r="M2">
        <f>calcs!M53</f>
        <v>3.5374736689805346E-4</v>
      </c>
      <c r="N2">
        <f>calcs!N53</f>
        <v>3.5669238804040675E-4</v>
      </c>
      <c r="O2">
        <f>calcs!O53</f>
        <v>3.5966099483446945E-4</v>
      </c>
      <c r="P2">
        <f>calcs!P53</f>
        <v>3.6265181248353425E-4</v>
      </c>
      <c r="Q2">
        <f>calcs!Q53</f>
        <v>3.6566340609049122E-4</v>
      </c>
      <c r="R2">
        <f>calcs!R53</f>
        <v>3.6869597849419896E-4</v>
      </c>
      <c r="S2">
        <f>calcs!S53</f>
        <v>3.7174769663238081E-4</v>
      </c>
      <c r="T2">
        <f>calcs!T53</f>
        <v>3.7481726459010774E-4</v>
      </c>
      <c r="U2">
        <f>calcs!U53</f>
        <v>3.7790400248157634E-4</v>
      </c>
      <c r="V2">
        <f>calcs!V53</f>
        <v>3.8100925129701762E-4</v>
      </c>
      <c r="W2">
        <f>calcs!W53</f>
        <v>3.8413430319508542E-4</v>
      </c>
      <c r="X2">
        <f>calcs!X53</f>
        <v>3.8727955634094659E-4</v>
      </c>
      <c r="Y2">
        <f>calcs!Y53</f>
        <v>3.9044556290704894E-4</v>
      </c>
      <c r="Z2">
        <f>calcs!Z53</f>
        <v>3.9363265720188155E-4</v>
      </c>
      <c r="AA2">
        <f>calcs!AA53</f>
        <v>3.9684007294531236E-4</v>
      </c>
      <c r="AB2">
        <f>calcs!AB53</f>
        <v>4.0006792282559609E-4</v>
      </c>
      <c r="AC2">
        <f>calcs!AC53</f>
        <v>4.0331388170841085E-4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9.3239985476639982E-5</v>
      </c>
      <c r="C5">
        <f>calcs!C56</f>
        <v>9.3239985476639982E-5</v>
      </c>
      <c r="D5">
        <f>calcs!D56</f>
        <v>1.0224826248544657E-4</v>
      </c>
      <c r="E5">
        <f>calcs!E56</f>
        <v>1.0303507011696843E-4</v>
      </c>
      <c r="F5">
        <f>calcs!F56</f>
        <v>1.0386213631193046E-4</v>
      </c>
      <c r="G5">
        <f>calcs!G56</f>
        <v>1.0472042302810055E-4</v>
      </c>
      <c r="H5">
        <f>calcs!H56</f>
        <v>1.0559603889275644E-4</v>
      </c>
      <c r="I5">
        <f>calcs!I56</f>
        <v>1.0647990261385189E-4</v>
      </c>
      <c r="J5">
        <f>calcs!J56</f>
        <v>1.0737076812917535E-4</v>
      </c>
      <c r="K5">
        <f>calcs!K56</f>
        <v>1.0826833035220035E-4</v>
      </c>
      <c r="L5">
        <f>calcs!L56</f>
        <v>1.0917228770314212E-4</v>
      </c>
      <c r="M5">
        <f>calcs!M56</f>
        <v>1.1008251393930003E-4</v>
      </c>
      <c r="N5">
        <f>calcs!N56</f>
        <v>1.1099897399325733E-4</v>
      </c>
      <c r="O5">
        <f>calcs!O56</f>
        <v>1.1192277365755811E-4</v>
      </c>
      <c r="P5">
        <f>calcs!P56</f>
        <v>1.1285348510971702E-4</v>
      </c>
      <c r="Q5">
        <f>calcs!Q56</f>
        <v>1.1379066182462636E-4</v>
      </c>
      <c r="R5">
        <f>calcs!R56</f>
        <v>1.1473436692363647E-4</v>
      </c>
      <c r="S5">
        <f>calcs!S56</f>
        <v>1.156840299767668E-4</v>
      </c>
      <c r="T5">
        <f>calcs!T56</f>
        <v>1.1663924770872375E-4</v>
      </c>
      <c r="U5">
        <f>calcs!U56</f>
        <v>1.1759980854609242E-4</v>
      </c>
      <c r="V5">
        <f>calcs!V56</f>
        <v>1.1856612979113317E-4</v>
      </c>
      <c r="W5">
        <f>calcs!W56</f>
        <v>1.1953861355022565E-4</v>
      </c>
      <c r="X5">
        <f>calcs!X56</f>
        <v>1.2051738372824274E-4</v>
      </c>
      <c r="Y5">
        <f>calcs!Y56</f>
        <v>1.2150261215552689E-4</v>
      </c>
      <c r="Z5">
        <f>calcs!Z56</f>
        <v>1.2249440286541473E-4</v>
      </c>
      <c r="AA5">
        <f>calcs!AA56</f>
        <v>1.2349251739947177E-4</v>
      </c>
      <c r="AB5">
        <f>calcs!AB56</f>
        <v>1.2449699082511483E-4</v>
      </c>
      <c r="AC5">
        <f>calcs!AC56</f>
        <v>1.2550709958464328E-4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2.7971995642991991E-4</v>
      </c>
      <c r="C8">
        <f>calcs!C59</f>
        <v>2.7971995642991991E-4</v>
      </c>
      <c r="D8">
        <f>calcs!D59</f>
        <v>3.0674478745633968E-4</v>
      </c>
      <c r="E8">
        <f>calcs!E59</f>
        <v>3.0910521035090526E-4</v>
      </c>
      <c r="F8">
        <f>calcs!F59</f>
        <v>3.115864089357913E-4</v>
      </c>
      <c r="G8">
        <f>calcs!G59</f>
        <v>3.1416126908430158E-4</v>
      </c>
      <c r="H8">
        <f>calcs!H59</f>
        <v>3.1678811667826929E-4</v>
      </c>
      <c r="I8">
        <f>calcs!I59</f>
        <v>3.1943970784155564E-4</v>
      </c>
      <c r="J8">
        <f>calcs!J59</f>
        <v>3.2211230438752598E-4</v>
      </c>
      <c r="K8">
        <f>calcs!K59</f>
        <v>3.2480499105660098E-4</v>
      </c>
      <c r="L8">
        <f>calcs!L59</f>
        <v>3.275168631094263E-4</v>
      </c>
      <c r="M8">
        <f>calcs!M59</f>
        <v>3.3024754181790005E-4</v>
      </c>
      <c r="N8">
        <f>calcs!N59</f>
        <v>3.3299692197977194E-4</v>
      </c>
      <c r="O8">
        <f>calcs!O59</f>
        <v>3.3576832097267429E-4</v>
      </c>
      <c r="P8">
        <f>calcs!P59</f>
        <v>3.3856045532915102E-4</v>
      </c>
      <c r="Q8">
        <f>calcs!Q59</f>
        <v>3.4137198547387902E-4</v>
      </c>
      <c r="R8">
        <f>calcs!R59</f>
        <v>3.4420310077090937E-4</v>
      </c>
      <c r="S8">
        <f>calcs!S59</f>
        <v>3.4705208993030033E-4</v>
      </c>
      <c r="T8">
        <f>calcs!T59</f>
        <v>3.4991774312617121E-4</v>
      </c>
      <c r="U8">
        <f>calcs!U59</f>
        <v>3.5279942563827722E-4</v>
      </c>
      <c r="V8">
        <f>calcs!V59</f>
        <v>3.5569838937339946E-4</v>
      </c>
      <c r="W8">
        <f>calcs!W59</f>
        <v>3.586158406506769E-4</v>
      </c>
      <c r="X8">
        <f>calcs!X59</f>
        <v>3.6155215118472816E-4</v>
      </c>
      <c r="Y8">
        <f>calcs!Y59</f>
        <v>3.645078364665806E-4</v>
      </c>
      <c r="Z8">
        <f>calcs!Z59</f>
        <v>3.6748320859624411E-4</v>
      </c>
      <c r="AA8">
        <f>calcs!AA59</f>
        <v>3.7047755219841522E-4</v>
      </c>
      <c r="AB8">
        <f>calcs!AB59</f>
        <v>3.7349097247534442E-4</v>
      </c>
      <c r="AC8">
        <f>calcs!AC59</f>
        <v>3.7652129875392979E-4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workbookViewId="0"/>
  </sheetViews>
  <sheetFormatPr defaultRowHeight="15"/>
  <cols>
    <col min="1" max="1" width="31.1406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6.8790081429402638E-4</v>
      </c>
      <c r="E2">
        <f>calcs!E63</f>
        <v>7.0151676251931018E-4</v>
      </c>
      <c r="F2">
        <f>calcs!F63</f>
        <v>7.2399594869901036E-4</v>
      </c>
      <c r="G2">
        <f>calcs!G63</f>
        <v>7.4147192443357402E-4</v>
      </c>
      <c r="H2">
        <f>calcs!H63</f>
        <v>7.5793346051039969E-4</v>
      </c>
      <c r="I2">
        <f>calcs!I63</f>
        <v>7.7208225078382372E-4</v>
      </c>
      <c r="J2">
        <f>calcs!J63</f>
        <v>7.8400200860568551E-4</v>
      </c>
      <c r="K2">
        <f>calcs!K63</f>
        <v>7.9325507136175839E-4</v>
      </c>
      <c r="L2">
        <f>calcs!L63</f>
        <v>8.0153609872005344E-4</v>
      </c>
      <c r="M2">
        <f>calcs!M63</f>
        <v>8.0701136926914386E-4</v>
      </c>
      <c r="N2">
        <f>calcs!N63</f>
        <v>8.0905095167728652E-4</v>
      </c>
      <c r="O2">
        <f>calcs!O63</f>
        <v>8.0877968276759445E-4</v>
      </c>
      <c r="P2">
        <f>calcs!P63</f>
        <v>8.0844451395166992E-4</v>
      </c>
      <c r="Q2">
        <f>calcs!Q63</f>
        <v>8.0818909688657511E-4</v>
      </c>
      <c r="R2">
        <f>calcs!R63</f>
        <v>8.0796355028640886E-4</v>
      </c>
      <c r="S2">
        <f>calcs!S63</f>
        <v>8.0783555873099769E-4</v>
      </c>
      <c r="T2">
        <f>calcs!T63</f>
        <v>8.0755995596055552E-4</v>
      </c>
      <c r="U2">
        <f>calcs!U63</f>
        <v>8.0722932119458072E-4</v>
      </c>
      <c r="V2">
        <f>calcs!V63</f>
        <v>8.0695217207261245E-4</v>
      </c>
      <c r="W2">
        <f>calcs!W63</f>
        <v>8.067061038054559E-4</v>
      </c>
      <c r="X2">
        <f>calcs!X63</f>
        <v>8.0647237247156566E-4</v>
      </c>
      <c r="Y2">
        <f>calcs!Y63</f>
        <v>8.0618396553817874E-4</v>
      </c>
      <c r="Z2">
        <f>calcs!Z63</f>
        <v>8.0579287026920799E-4</v>
      </c>
      <c r="AA2">
        <f>calcs!AA63</f>
        <v>8.0538662532013395E-4</v>
      </c>
      <c r="AB2">
        <f>calcs!AB63</f>
        <v>8.0497502775788527E-4</v>
      </c>
      <c r="AC2">
        <f>calcs!AC63</f>
        <v>8.0468759689124563E-4</v>
      </c>
      <c r="AD2" s="4"/>
      <c r="AE2" s="4"/>
      <c r="AF2" s="4"/>
    </row>
    <row r="3" spans="1:32">
      <c r="A3" t="s">
        <v>4</v>
      </c>
      <c r="B3">
        <f>calcs!B64</f>
        <v>5.0586266198922429E-5</v>
      </c>
      <c r="C3">
        <f>calcs!C64</f>
        <v>5.0586266198922429E-5</v>
      </c>
      <c r="D3">
        <f>calcs!D64</f>
        <v>5.1607763219151746E-5</v>
      </c>
      <c r="E3">
        <f>calcs!E64</f>
        <v>5.2629260239381077E-5</v>
      </c>
      <c r="F3">
        <f>calcs!F64</f>
        <v>5.4315695977812021E-5</v>
      </c>
      <c r="G3">
        <f>calcs!G64</f>
        <v>5.5626780365259058E-5</v>
      </c>
      <c r="H3">
        <f>calcs!H64</f>
        <v>5.6861759359938993E-5</v>
      </c>
      <c r="I3">
        <f>calcs!I64</f>
        <v>5.7923231309231095E-5</v>
      </c>
      <c r="J3">
        <f>calcs!J64</f>
        <v>5.8817476564532313E-5</v>
      </c>
      <c r="K3">
        <f>calcs!K64</f>
        <v>5.9511660757725099E-5</v>
      </c>
      <c r="L3">
        <f>calcs!L64</f>
        <v>6.0132920814753527E-5</v>
      </c>
      <c r="M3">
        <f>calcs!M64</f>
        <v>6.0543687105745991E-5</v>
      </c>
      <c r="N3">
        <f>calcs!N64</f>
        <v>6.0696700859761384E-5</v>
      </c>
      <c r="O3">
        <f>calcs!O64</f>
        <v>6.0676349696673325E-5</v>
      </c>
      <c r="P3">
        <f>calcs!P64</f>
        <v>6.0651204628472715E-5</v>
      </c>
      <c r="Q3">
        <f>calcs!Q64</f>
        <v>6.0632042704044597E-5</v>
      </c>
      <c r="R3">
        <f>calcs!R64</f>
        <v>6.0615121724603387E-5</v>
      </c>
      <c r="S3">
        <f>calcs!S64</f>
        <v>6.0605519529419925E-5</v>
      </c>
      <c r="T3">
        <f>calcs!T64</f>
        <v>6.0584843231000183E-5</v>
      </c>
      <c r="U3">
        <f>calcs!U64</f>
        <v>6.0560038316745274E-5</v>
      </c>
      <c r="V3">
        <f>calcs!V64</f>
        <v>6.053924600778776E-5</v>
      </c>
      <c r="W3">
        <f>calcs!W64</f>
        <v>6.0520785449807174E-5</v>
      </c>
      <c r="X3">
        <f>calcs!X64</f>
        <v>6.0503250434459527E-5</v>
      </c>
      <c r="Y3">
        <f>calcs!Y64</f>
        <v>6.0481613540855517E-5</v>
      </c>
      <c r="Z3">
        <f>calcs!Z64</f>
        <v>6.0452272752739302E-5</v>
      </c>
      <c r="AA3">
        <f>calcs!AA64</f>
        <v>6.0421795403817555E-5</v>
      </c>
      <c r="AB3">
        <f>calcs!AB64</f>
        <v>6.0390916490618554E-5</v>
      </c>
      <c r="AC3">
        <f>calcs!AC64</f>
        <v>6.0369352823591006E-5</v>
      </c>
    </row>
    <row r="4" spans="1:32">
      <c r="A4" t="s">
        <v>5</v>
      </c>
      <c r="B4">
        <f>calcs!B65</f>
        <v>5.0586266198922429E-5</v>
      </c>
      <c r="C4">
        <f>calcs!C65</f>
        <v>5.0586266198922429E-5</v>
      </c>
      <c r="D4">
        <f>calcs!D65</f>
        <v>5.1607763219151746E-5</v>
      </c>
      <c r="E4">
        <f>calcs!E65</f>
        <v>5.2629260239381077E-5</v>
      </c>
      <c r="F4">
        <f>calcs!F65</f>
        <v>5.4315695977812021E-5</v>
      </c>
      <c r="G4">
        <f>calcs!G65</f>
        <v>5.5626780365259058E-5</v>
      </c>
      <c r="H4">
        <f>calcs!H65</f>
        <v>5.6861759359938993E-5</v>
      </c>
      <c r="I4">
        <f>calcs!I65</f>
        <v>5.7923231309231095E-5</v>
      </c>
      <c r="J4">
        <f>calcs!J65</f>
        <v>5.8817476564532313E-5</v>
      </c>
      <c r="K4">
        <f>calcs!K65</f>
        <v>5.9511660757725099E-5</v>
      </c>
      <c r="L4">
        <f>calcs!L65</f>
        <v>6.0132920814753527E-5</v>
      </c>
      <c r="M4">
        <f>calcs!M65</f>
        <v>6.0543687105745991E-5</v>
      </c>
      <c r="N4">
        <f>calcs!N65</f>
        <v>6.0696700859761384E-5</v>
      </c>
      <c r="O4">
        <f>calcs!O65</f>
        <v>6.0676349696673325E-5</v>
      </c>
      <c r="P4">
        <f>calcs!P65</f>
        <v>6.0651204628472715E-5</v>
      </c>
      <c r="Q4">
        <f>calcs!Q65</f>
        <v>6.0632042704044597E-5</v>
      </c>
      <c r="R4">
        <f>calcs!R65</f>
        <v>6.0615121724603387E-5</v>
      </c>
      <c r="S4">
        <f>calcs!S65</f>
        <v>6.0605519529419925E-5</v>
      </c>
      <c r="T4">
        <f>calcs!T65</f>
        <v>6.0584843231000183E-5</v>
      </c>
      <c r="U4">
        <f>calcs!U65</f>
        <v>6.0560038316745274E-5</v>
      </c>
      <c r="V4">
        <f>calcs!V65</f>
        <v>6.053924600778776E-5</v>
      </c>
      <c r="W4">
        <f>calcs!W65</f>
        <v>6.0520785449807174E-5</v>
      </c>
      <c r="X4">
        <f>calcs!X65</f>
        <v>6.0503250434459527E-5</v>
      </c>
      <c r="Y4">
        <f>calcs!Y65</f>
        <v>6.0481613540855517E-5</v>
      </c>
      <c r="Z4">
        <f>calcs!Z65</f>
        <v>6.0452272752739302E-5</v>
      </c>
      <c r="AA4">
        <f>calcs!AA65</f>
        <v>6.0421795403817555E-5</v>
      </c>
      <c r="AB4">
        <f>calcs!AB65</f>
        <v>6.0390916490618554E-5</v>
      </c>
      <c r="AC4">
        <f>calcs!AC65</f>
        <v>6.0369352823591006E-5</v>
      </c>
    </row>
    <row r="5" spans="1:32" s="40" customFormat="1">
      <c r="A5" t="s">
        <v>6</v>
      </c>
      <c r="B5">
        <f>calcs!B66</f>
        <v>5.0586266198922429E-5</v>
      </c>
      <c r="C5">
        <f>calcs!C66</f>
        <v>5.0586266198922429E-5</v>
      </c>
      <c r="D5">
        <f>calcs!D66</f>
        <v>5.1607763219151746E-5</v>
      </c>
      <c r="E5">
        <f>calcs!E66</f>
        <v>5.2629260239381077E-5</v>
      </c>
      <c r="F5">
        <f>calcs!F66</f>
        <v>5.4315695977812021E-5</v>
      </c>
      <c r="G5">
        <f>calcs!G66</f>
        <v>5.5626780365259058E-5</v>
      </c>
      <c r="H5">
        <f>calcs!H66</f>
        <v>5.6861759359938993E-5</v>
      </c>
      <c r="I5">
        <f>calcs!I66</f>
        <v>5.7923231309231095E-5</v>
      </c>
      <c r="J5">
        <f>calcs!J66</f>
        <v>5.8817476564532313E-5</v>
      </c>
      <c r="K5">
        <f>calcs!K66</f>
        <v>5.9511660757725099E-5</v>
      </c>
      <c r="L5">
        <f>calcs!L66</f>
        <v>6.0132920814753527E-5</v>
      </c>
      <c r="M5">
        <f>calcs!M66</f>
        <v>6.0543687105745991E-5</v>
      </c>
      <c r="N5">
        <f>calcs!N66</f>
        <v>6.0696700859761384E-5</v>
      </c>
      <c r="O5">
        <f>calcs!O66</f>
        <v>6.0676349696673325E-5</v>
      </c>
      <c r="P5">
        <f>calcs!P66</f>
        <v>6.0651204628472715E-5</v>
      </c>
      <c r="Q5">
        <f>calcs!Q66</f>
        <v>6.0632042704044597E-5</v>
      </c>
      <c r="R5">
        <f>calcs!R66</f>
        <v>6.0615121724603387E-5</v>
      </c>
      <c r="S5">
        <f>calcs!S66</f>
        <v>6.0605519529419925E-5</v>
      </c>
      <c r="T5">
        <f>calcs!T66</f>
        <v>6.0584843231000183E-5</v>
      </c>
      <c r="U5">
        <f>calcs!U66</f>
        <v>6.0560038316745274E-5</v>
      </c>
      <c r="V5">
        <f>calcs!V66</f>
        <v>6.053924600778776E-5</v>
      </c>
      <c r="W5">
        <f>calcs!W66</f>
        <v>6.0520785449807174E-5</v>
      </c>
      <c r="X5">
        <f>calcs!X66</f>
        <v>6.0503250434459527E-5</v>
      </c>
      <c r="Y5">
        <f>calcs!Y66</f>
        <v>6.0481613540855517E-5</v>
      </c>
      <c r="Z5">
        <f>calcs!Z66</f>
        <v>6.0452272752739302E-5</v>
      </c>
      <c r="AA5">
        <f>calcs!AA66</f>
        <v>6.0421795403817555E-5</v>
      </c>
      <c r="AB5">
        <f>calcs!AB66</f>
        <v>6.0390916490618554E-5</v>
      </c>
      <c r="AC5">
        <f>calcs!AC66</f>
        <v>6.0369352823591006E-5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1.5175879859676727E-4</v>
      </c>
      <c r="C8">
        <f>calcs!C69</f>
        <v>1.5175879859676727E-4</v>
      </c>
      <c r="D8">
        <f>calcs!D69</f>
        <v>1.5482328965745523E-4</v>
      </c>
      <c r="E8">
        <f>calcs!E69</f>
        <v>1.5788778071814321E-4</v>
      </c>
      <c r="F8">
        <f>calcs!F69</f>
        <v>1.6294708793343604E-4</v>
      </c>
      <c r="G8">
        <f>calcs!G69</f>
        <v>1.6688034109577717E-4</v>
      </c>
      <c r="H8">
        <f>calcs!H69</f>
        <v>1.7058527807981697E-4</v>
      </c>
      <c r="I8">
        <f>calcs!I69</f>
        <v>1.7376969392769327E-4</v>
      </c>
      <c r="J8">
        <f>calcs!J69</f>
        <v>1.764524296935969E-4</v>
      </c>
      <c r="K8">
        <f>calcs!K69</f>
        <v>1.7853498227317528E-4</v>
      </c>
      <c r="L8">
        <f>calcs!L69</f>
        <v>1.8039876244426055E-4</v>
      </c>
      <c r="M8">
        <f>calcs!M69</f>
        <v>1.8163106131723793E-4</v>
      </c>
      <c r="N8">
        <f>calcs!N69</f>
        <v>1.8209010257928414E-4</v>
      </c>
      <c r="O8">
        <f>calcs!O69</f>
        <v>1.8202904909001995E-4</v>
      </c>
      <c r="P8">
        <f>calcs!P69</f>
        <v>1.8195361388541811E-4</v>
      </c>
      <c r="Q8">
        <f>calcs!Q69</f>
        <v>1.8189612811213377E-4</v>
      </c>
      <c r="R8">
        <f>calcs!R69</f>
        <v>1.8184536517381011E-4</v>
      </c>
      <c r="S8">
        <f>calcs!S69</f>
        <v>1.8181655858825975E-4</v>
      </c>
      <c r="T8">
        <f>calcs!T69</f>
        <v>1.8175452969300054E-4</v>
      </c>
      <c r="U8">
        <f>calcs!U69</f>
        <v>1.8168011495023581E-4</v>
      </c>
      <c r="V8">
        <f>calcs!V69</f>
        <v>1.8161773802336325E-4</v>
      </c>
      <c r="W8">
        <f>calcs!W69</f>
        <v>1.8156235634942148E-4</v>
      </c>
      <c r="X8">
        <f>calcs!X69</f>
        <v>1.8150975130337856E-4</v>
      </c>
      <c r="Y8">
        <f>calcs!Y69</f>
        <v>1.8144484062256652E-4</v>
      </c>
      <c r="Z8">
        <f>calcs!Z69</f>
        <v>1.8135681825821789E-4</v>
      </c>
      <c r="AA8">
        <f>calcs!AA69</f>
        <v>1.8126538621145264E-4</v>
      </c>
      <c r="AB8">
        <f>calcs!AB69</f>
        <v>1.8117274947185562E-4</v>
      </c>
      <c r="AC8">
        <f>calcs!AC69</f>
        <v>1.8110805847077298E-4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workbookViewId="0"/>
  </sheetViews>
  <sheetFormatPr defaultRowHeight="15"/>
  <cols>
    <col min="1" max="1" width="31.140625" customWidth="1"/>
    <col min="3" max="3" width="10.71093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workbookViewId="0"/>
  </sheetViews>
  <sheetFormatPr defaultRowHeight="15"/>
  <cols>
    <col min="1" max="1" width="31.1406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3.8151653664103207E-5</v>
      </c>
      <c r="C2">
        <f>calcs!C83</f>
        <v>3.8151653664103207E-5</v>
      </c>
      <c r="D2">
        <f>calcs!D83</f>
        <v>3.8151653664103207E-5</v>
      </c>
      <c r="E2">
        <f>calcs!E83</f>
        <v>3.8151653664103207E-5</v>
      </c>
      <c r="F2">
        <f>calcs!F83</f>
        <v>3.8151653664103207E-5</v>
      </c>
      <c r="G2">
        <f>calcs!G83</f>
        <v>3.8151653664103207E-5</v>
      </c>
      <c r="H2">
        <f>calcs!H83</f>
        <v>3.8151653664103207E-5</v>
      </c>
      <c r="I2">
        <f>calcs!I83</f>
        <v>3.8151653664103207E-5</v>
      </c>
      <c r="J2">
        <f>calcs!J83</f>
        <v>3.8151653664103207E-5</v>
      </c>
      <c r="K2">
        <f>calcs!K83</f>
        <v>3.8151653664103207E-5</v>
      </c>
      <c r="L2">
        <f>calcs!L83</f>
        <v>3.8151653664103207E-5</v>
      </c>
      <c r="M2">
        <f>calcs!M83</f>
        <v>3.8151653664103207E-5</v>
      </c>
      <c r="N2">
        <f>calcs!N83</f>
        <v>3.8151653664103207E-5</v>
      </c>
      <c r="O2">
        <f>calcs!O83</f>
        <v>3.8151653664103207E-5</v>
      </c>
      <c r="P2">
        <f>calcs!P83</f>
        <v>3.8151653664103207E-5</v>
      </c>
      <c r="Q2">
        <f>calcs!Q83</f>
        <v>3.8151653664103207E-5</v>
      </c>
      <c r="R2">
        <f>calcs!R83</f>
        <v>3.8151653664103207E-5</v>
      </c>
      <c r="S2">
        <f>calcs!S83</f>
        <v>3.8151653664103207E-5</v>
      </c>
      <c r="T2">
        <f>calcs!T83</f>
        <v>3.8151653664103207E-5</v>
      </c>
      <c r="U2">
        <f>calcs!U83</f>
        <v>3.8151653664103207E-5</v>
      </c>
      <c r="V2">
        <f>calcs!V83</f>
        <v>3.8151653664103207E-5</v>
      </c>
      <c r="W2">
        <f>calcs!W83</f>
        <v>3.8151653664103207E-5</v>
      </c>
      <c r="X2">
        <f>calcs!X83</f>
        <v>3.8151653664103207E-5</v>
      </c>
      <c r="Y2">
        <f>calcs!Y83</f>
        <v>3.8151653664103207E-5</v>
      </c>
      <c r="Z2">
        <f>calcs!Z83</f>
        <v>3.8151653664103207E-5</v>
      </c>
      <c r="AA2">
        <f>calcs!AA83</f>
        <v>3.8151653664103207E-5</v>
      </c>
      <c r="AB2">
        <f>calcs!AB83</f>
        <v>3.8151653664103207E-5</v>
      </c>
      <c r="AC2">
        <f>calcs!AC83</f>
        <v>3.8151653664103207E-5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1.1872400950049923E-5</v>
      </c>
      <c r="C4">
        <f>calcs!C85</f>
        <v>1.1872400950049923E-5</v>
      </c>
      <c r="D4">
        <f>calcs!D85</f>
        <v>1.1872400950049923E-5</v>
      </c>
      <c r="E4">
        <f>calcs!E85</f>
        <v>1.1872400950049923E-5</v>
      </c>
      <c r="F4">
        <f>calcs!F85</f>
        <v>1.1872400950049923E-5</v>
      </c>
      <c r="G4">
        <f>calcs!G85</f>
        <v>1.1872400950049923E-5</v>
      </c>
      <c r="H4">
        <f>calcs!H85</f>
        <v>1.1872400950049923E-5</v>
      </c>
      <c r="I4">
        <f>calcs!I85</f>
        <v>1.1872400950049923E-5</v>
      </c>
      <c r="J4">
        <f>calcs!J85</f>
        <v>1.1872400950049923E-5</v>
      </c>
      <c r="K4">
        <f>calcs!K85</f>
        <v>1.1872400950049923E-5</v>
      </c>
      <c r="L4">
        <f>calcs!L85</f>
        <v>1.1872400950049923E-5</v>
      </c>
      <c r="M4">
        <f>calcs!M85</f>
        <v>1.1872400950049923E-5</v>
      </c>
      <c r="N4">
        <f>calcs!N85</f>
        <v>1.1872400950049923E-5</v>
      </c>
      <c r="O4">
        <f>calcs!O85</f>
        <v>1.1872400950049923E-5</v>
      </c>
      <c r="P4">
        <f>calcs!P85</f>
        <v>1.1872400950049923E-5</v>
      </c>
      <c r="Q4">
        <f>calcs!Q85</f>
        <v>1.1872400950049923E-5</v>
      </c>
      <c r="R4">
        <f>calcs!R85</f>
        <v>1.1872400950049923E-5</v>
      </c>
      <c r="S4">
        <f>calcs!S85</f>
        <v>1.1872400950049923E-5</v>
      </c>
      <c r="T4">
        <f>calcs!T85</f>
        <v>1.1872400950049923E-5</v>
      </c>
      <c r="U4">
        <f>calcs!U85</f>
        <v>1.1872400950049923E-5</v>
      </c>
      <c r="V4">
        <f>calcs!V85</f>
        <v>1.1872400950049923E-5</v>
      </c>
      <c r="W4">
        <f>calcs!W85</f>
        <v>1.1872400950049923E-5</v>
      </c>
      <c r="X4">
        <f>calcs!X85</f>
        <v>1.1872400950049923E-5</v>
      </c>
      <c r="Y4">
        <f>calcs!Y85</f>
        <v>1.1872400950049923E-5</v>
      </c>
      <c r="Z4">
        <f>calcs!Z85</f>
        <v>1.1872400950049923E-5</v>
      </c>
      <c r="AA4">
        <f>calcs!AA85</f>
        <v>1.1872400950049923E-5</v>
      </c>
      <c r="AB4">
        <f>calcs!AB85</f>
        <v>1.1872400950049923E-5</v>
      </c>
      <c r="AC4">
        <f>calcs!AC85</f>
        <v>1.1872400950049923E-5</v>
      </c>
    </row>
    <row r="5" spans="1:33">
      <c r="A5" t="s">
        <v>6</v>
      </c>
      <c r="B5">
        <f>calcs!B86</f>
        <v>1.1872399173210917E-5</v>
      </c>
      <c r="C5">
        <f>calcs!C86</f>
        <v>1.1872399173210917E-5</v>
      </c>
      <c r="D5">
        <f>calcs!D86</f>
        <v>1.1872399173210917E-5</v>
      </c>
      <c r="E5">
        <f>calcs!E86</f>
        <v>1.1872399173210917E-5</v>
      </c>
      <c r="F5">
        <f>calcs!F86</f>
        <v>1.1872399173210917E-5</v>
      </c>
      <c r="G5">
        <f>calcs!G86</f>
        <v>1.1872399173210917E-5</v>
      </c>
      <c r="H5">
        <f>calcs!H86</f>
        <v>1.1872399173210917E-5</v>
      </c>
      <c r="I5">
        <f>calcs!I86</f>
        <v>1.1872399173210917E-5</v>
      </c>
      <c r="J5">
        <f>calcs!J86</f>
        <v>1.1872399173210917E-5</v>
      </c>
      <c r="K5">
        <f>calcs!K86</f>
        <v>1.1872399173210917E-5</v>
      </c>
      <c r="L5">
        <f>calcs!L86</f>
        <v>1.1872399173210917E-5</v>
      </c>
      <c r="M5">
        <f>calcs!M86</f>
        <v>1.1872399173210917E-5</v>
      </c>
      <c r="N5">
        <f>calcs!N86</f>
        <v>1.1872399173210917E-5</v>
      </c>
      <c r="O5">
        <f>calcs!O86</f>
        <v>1.1872399173210917E-5</v>
      </c>
      <c r="P5">
        <f>calcs!P86</f>
        <v>1.1872399173210917E-5</v>
      </c>
      <c r="Q5">
        <f>calcs!Q86</f>
        <v>1.1872399173210917E-5</v>
      </c>
      <c r="R5">
        <f>calcs!R86</f>
        <v>1.1872399173210917E-5</v>
      </c>
      <c r="S5">
        <f>calcs!S86</f>
        <v>1.1872399173210917E-5</v>
      </c>
      <c r="T5">
        <f>calcs!T86</f>
        <v>1.1872399173210917E-5</v>
      </c>
      <c r="U5">
        <f>calcs!U86</f>
        <v>1.1872399173210917E-5</v>
      </c>
      <c r="V5">
        <f>calcs!V86</f>
        <v>1.1872399173210917E-5</v>
      </c>
      <c r="W5">
        <f>calcs!W86</f>
        <v>1.1872399173210917E-5</v>
      </c>
      <c r="X5">
        <f>calcs!X86</f>
        <v>1.1872399173210917E-5</v>
      </c>
      <c r="Y5">
        <f>calcs!Y86</f>
        <v>1.1872399173210917E-5</v>
      </c>
      <c r="Z5">
        <f>calcs!Z86</f>
        <v>1.1872399173210917E-5</v>
      </c>
      <c r="AA5">
        <f>calcs!AA86</f>
        <v>1.1872399173210917E-5</v>
      </c>
      <c r="AB5">
        <f>calcs!AB86</f>
        <v>1.1872399173210917E-5</v>
      </c>
      <c r="AC5">
        <f>calcs!AC86</f>
        <v>1.1872399173210917E-5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3.5617197519632745E-5</v>
      </c>
      <c r="C8">
        <f>calcs!C89</f>
        <v>3.5617197519632745E-5</v>
      </c>
      <c r="D8">
        <f>calcs!D89</f>
        <v>3.5617197519632745E-5</v>
      </c>
      <c r="E8">
        <f>calcs!E89</f>
        <v>3.5617197519632745E-5</v>
      </c>
      <c r="F8">
        <f>calcs!F89</f>
        <v>3.5617197519632745E-5</v>
      </c>
      <c r="G8">
        <f>calcs!G89</f>
        <v>3.5617197519632745E-5</v>
      </c>
      <c r="H8">
        <f>calcs!H89</f>
        <v>3.5617197519632745E-5</v>
      </c>
      <c r="I8">
        <f>calcs!I89</f>
        <v>3.5617197519632745E-5</v>
      </c>
      <c r="J8">
        <f>calcs!J89</f>
        <v>3.5617197519632745E-5</v>
      </c>
      <c r="K8">
        <f>calcs!K89</f>
        <v>3.5617197519632745E-5</v>
      </c>
      <c r="L8">
        <f>calcs!L89</f>
        <v>3.5617197519632745E-5</v>
      </c>
      <c r="M8">
        <f>calcs!M89</f>
        <v>3.5617197519632745E-5</v>
      </c>
      <c r="N8">
        <f>calcs!N89</f>
        <v>3.5617197519632745E-5</v>
      </c>
      <c r="O8">
        <f>calcs!O89</f>
        <v>3.5617197519632745E-5</v>
      </c>
      <c r="P8">
        <f>calcs!P89</f>
        <v>3.5617197519632745E-5</v>
      </c>
      <c r="Q8">
        <f>calcs!Q89</f>
        <v>3.5617197519632745E-5</v>
      </c>
      <c r="R8">
        <f>calcs!R89</f>
        <v>3.5617197519632745E-5</v>
      </c>
      <c r="S8">
        <f>calcs!S89</f>
        <v>3.5617197519632745E-5</v>
      </c>
      <c r="T8">
        <f>calcs!T89</f>
        <v>3.5617197519632745E-5</v>
      </c>
      <c r="U8">
        <f>calcs!U89</f>
        <v>3.5617197519632745E-5</v>
      </c>
      <c r="V8">
        <f>calcs!V89</f>
        <v>3.5617197519632745E-5</v>
      </c>
      <c r="W8">
        <f>calcs!W89</f>
        <v>3.5617197519632745E-5</v>
      </c>
      <c r="X8">
        <f>calcs!X89</f>
        <v>3.5617197519632745E-5</v>
      </c>
      <c r="Y8">
        <f>calcs!Y89</f>
        <v>3.5617197519632745E-5</v>
      </c>
      <c r="Z8">
        <f>calcs!Z89</f>
        <v>3.5617197519632745E-5</v>
      </c>
      <c r="AA8">
        <f>calcs!AA89</f>
        <v>3.5617197519632745E-5</v>
      </c>
      <c r="AB8">
        <f>calcs!AB89</f>
        <v>3.5617197519632745E-5</v>
      </c>
      <c r="AC8">
        <f>calcs!AC89</f>
        <v>3.5617197519632745E-5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heetViews>
  <sheetFormatPr defaultRowHeight="15"/>
  <cols>
    <col min="1" max="1" width="31.1406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workbookViewId="0"/>
  </sheetViews>
  <sheetFormatPr defaultRowHeight="15"/>
  <cols>
    <col min="1" max="1" width="31.1406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5.8028780082485321E-3</v>
      </c>
      <c r="C2">
        <f>calcs!C103</f>
        <v>5.8028780082485321E-3</v>
      </c>
      <c r="D2">
        <f>calcs!D103</f>
        <v>5.8028780082485321E-3</v>
      </c>
      <c r="E2">
        <f>calcs!E103</f>
        <v>5.8028780082485321E-3</v>
      </c>
      <c r="F2">
        <f>calcs!F103</f>
        <v>5.8028780082485321E-3</v>
      </c>
      <c r="G2">
        <f>calcs!G103</f>
        <v>5.8028780082485321E-3</v>
      </c>
      <c r="H2">
        <f>calcs!H103</f>
        <v>5.8028780082485321E-3</v>
      </c>
      <c r="I2">
        <f>calcs!I103</f>
        <v>5.8028780082485321E-3</v>
      </c>
      <c r="J2">
        <f>calcs!J103</f>
        <v>5.8028780082485321E-3</v>
      </c>
      <c r="K2">
        <f>calcs!K103</f>
        <v>5.8028780082485321E-3</v>
      </c>
      <c r="L2">
        <f>calcs!L103</f>
        <v>5.8028780082485321E-3</v>
      </c>
      <c r="M2">
        <f>calcs!M103</f>
        <v>5.8028780082485321E-3</v>
      </c>
      <c r="N2">
        <f>calcs!N103</f>
        <v>5.8028780082485321E-3</v>
      </c>
      <c r="O2">
        <f>calcs!O103</f>
        <v>5.8028780082485321E-3</v>
      </c>
      <c r="P2">
        <f>calcs!P103</f>
        <v>5.8028780082485321E-3</v>
      </c>
      <c r="Q2">
        <f>calcs!Q103</f>
        <v>5.8028780082485321E-3</v>
      </c>
      <c r="R2">
        <f>calcs!R103</f>
        <v>5.8028780082485321E-3</v>
      </c>
      <c r="S2">
        <f>calcs!S103</f>
        <v>5.8028780082485321E-3</v>
      </c>
      <c r="T2">
        <f>calcs!T103</f>
        <v>5.8028780082485321E-3</v>
      </c>
      <c r="U2">
        <f>calcs!U103</f>
        <v>5.8028780082485321E-3</v>
      </c>
      <c r="V2">
        <f>calcs!V103</f>
        <v>5.8028780082485321E-3</v>
      </c>
      <c r="W2">
        <f>calcs!W103</f>
        <v>5.8028780082485321E-3</v>
      </c>
      <c r="X2">
        <f>calcs!X103</f>
        <v>5.8028780082485321E-3</v>
      </c>
      <c r="Y2">
        <f>calcs!Y103</f>
        <v>5.8028780082485321E-3</v>
      </c>
      <c r="Z2">
        <f>calcs!Z103</f>
        <v>5.8028780082485321E-3</v>
      </c>
      <c r="AA2">
        <f>calcs!AA103</f>
        <v>5.8028780082485321E-3</v>
      </c>
      <c r="AB2">
        <f>calcs!AB103</f>
        <v>5.8028780082485321E-3</v>
      </c>
      <c r="AC2">
        <f>calcs!AC103</f>
        <v>5.8028780082485321E-3</v>
      </c>
      <c r="AD2" s="4"/>
      <c r="AE2" s="4"/>
      <c r="AF2" s="4"/>
      <c r="AG2" s="4"/>
    </row>
    <row r="3" spans="1:33">
      <c r="A3" t="s">
        <v>4</v>
      </c>
      <c r="B3">
        <f>calcs!B104</f>
        <v>1.8223914406069774E-3</v>
      </c>
      <c r="C3">
        <f>calcs!C104</f>
        <v>1.8223914406069774E-3</v>
      </c>
      <c r="D3">
        <f>calcs!D104</f>
        <v>1.8223914406069774E-3</v>
      </c>
      <c r="E3">
        <f>calcs!E104</f>
        <v>1.8223914406069774E-3</v>
      </c>
      <c r="F3">
        <f>calcs!F104</f>
        <v>1.8223914406069774E-3</v>
      </c>
      <c r="G3">
        <f>calcs!G104</f>
        <v>1.8223914406069774E-3</v>
      </c>
      <c r="H3">
        <f>calcs!H104</f>
        <v>1.8223914406069774E-3</v>
      </c>
      <c r="I3">
        <f>calcs!I104</f>
        <v>1.8223914406069774E-3</v>
      </c>
      <c r="J3">
        <f>calcs!J104</f>
        <v>1.8223914406069774E-3</v>
      </c>
      <c r="K3">
        <f>calcs!K104</f>
        <v>1.8223914406069774E-3</v>
      </c>
      <c r="L3">
        <f>calcs!L104</f>
        <v>1.8223914406069774E-3</v>
      </c>
      <c r="M3">
        <f>calcs!M104</f>
        <v>1.8223914406069774E-3</v>
      </c>
      <c r="N3">
        <f>calcs!N104</f>
        <v>1.8223914406069774E-3</v>
      </c>
      <c r="O3">
        <f>calcs!O104</f>
        <v>1.8223914406069774E-3</v>
      </c>
      <c r="P3">
        <f>calcs!P104</f>
        <v>1.8223914406069774E-3</v>
      </c>
      <c r="Q3">
        <f>calcs!Q104</f>
        <v>1.8223914406069774E-3</v>
      </c>
      <c r="R3">
        <f>calcs!R104</f>
        <v>1.8223914406069774E-3</v>
      </c>
      <c r="S3">
        <f>calcs!S104</f>
        <v>1.8223914406069774E-3</v>
      </c>
      <c r="T3">
        <f>calcs!T104</f>
        <v>1.8223914406069774E-3</v>
      </c>
      <c r="U3">
        <f>calcs!U104</f>
        <v>1.8223914406069774E-3</v>
      </c>
      <c r="V3">
        <f>calcs!V104</f>
        <v>1.8223914406069774E-3</v>
      </c>
      <c r="W3">
        <f>calcs!W104</f>
        <v>1.8223914406069774E-3</v>
      </c>
      <c r="X3">
        <f>calcs!X104</f>
        <v>1.8223914406069774E-3</v>
      </c>
      <c r="Y3">
        <f>calcs!Y104</f>
        <v>1.8223914406069774E-3</v>
      </c>
      <c r="Z3">
        <f>calcs!Z104</f>
        <v>1.8223914406069774E-3</v>
      </c>
      <c r="AA3">
        <f>calcs!AA104</f>
        <v>1.8223914406069774E-3</v>
      </c>
      <c r="AB3">
        <f>calcs!AB104</f>
        <v>1.8223914406069774E-3</v>
      </c>
      <c r="AC3">
        <f>calcs!AC104</f>
        <v>1.8223914406069774E-3</v>
      </c>
      <c r="AD3" s="4"/>
      <c r="AE3" s="4"/>
      <c r="AF3" s="4"/>
      <c r="AG3" s="4"/>
    </row>
    <row r="4" spans="1:33">
      <c r="A4" t="s">
        <v>5</v>
      </c>
      <c r="B4">
        <f>calcs!B105</f>
        <v>1.8223914406069774E-3</v>
      </c>
      <c r="C4">
        <f>calcs!C105</f>
        <v>1.8223914406069774E-3</v>
      </c>
      <c r="D4">
        <f>calcs!D105</f>
        <v>1.8223914406069774E-3</v>
      </c>
      <c r="E4">
        <f>calcs!E105</f>
        <v>1.8223914406069774E-3</v>
      </c>
      <c r="F4">
        <f>calcs!F105</f>
        <v>1.8223914406069774E-3</v>
      </c>
      <c r="G4">
        <f>calcs!G105</f>
        <v>1.8223914406069774E-3</v>
      </c>
      <c r="H4">
        <f>calcs!H105</f>
        <v>1.8223914406069774E-3</v>
      </c>
      <c r="I4">
        <f>calcs!I105</f>
        <v>1.8223914406069774E-3</v>
      </c>
      <c r="J4">
        <f>calcs!J105</f>
        <v>1.8223914406069774E-3</v>
      </c>
      <c r="K4">
        <f>calcs!K105</f>
        <v>1.8223914406069774E-3</v>
      </c>
      <c r="L4">
        <f>calcs!L105</f>
        <v>1.8223914406069774E-3</v>
      </c>
      <c r="M4">
        <f>calcs!M105</f>
        <v>1.8223914406069774E-3</v>
      </c>
      <c r="N4">
        <f>calcs!N105</f>
        <v>1.8223914406069774E-3</v>
      </c>
      <c r="O4">
        <f>calcs!O105</f>
        <v>1.8223914406069774E-3</v>
      </c>
      <c r="P4">
        <f>calcs!P105</f>
        <v>1.8223914406069774E-3</v>
      </c>
      <c r="Q4">
        <f>calcs!Q105</f>
        <v>1.8223914406069774E-3</v>
      </c>
      <c r="R4">
        <f>calcs!R105</f>
        <v>1.8223914406069774E-3</v>
      </c>
      <c r="S4">
        <f>calcs!S105</f>
        <v>1.8223914406069774E-3</v>
      </c>
      <c r="T4">
        <f>calcs!T105</f>
        <v>1.8223914406069774E-3</v>
      </c>
      <c r="U4">
        <f>calcs!U105</f>
        <v>1.8223914406069774E-3</v>
      </c>
      <c r="V4">
        <f>calcs!V105</f>
        <v>1.8223914406069774E-3</v>
      </c>
      <c r="W4">
        <f>calcs!W105</f>
        <v>1.8223914406069774E-3</v>
      </c>
      <c r="X4">
        <f>calcs!X105</f>
        <v>1.8223914406069774E-3</v>
      </c>
      <c r="Y4">
        <f>calcs!Y105</f>
        <v>1.8223914406069774E-3</v>
      </c>
      <c r="Z4">
        <f>calcs!Z105</f>
        <v>1.8223914406069774E-3</v>
      </c>
      <c r="AA4">
        <f>calcs!AA105</f>
        <v>1.8223914406069774E-3</v>
      </c>
      <c r="AB4">
        <f>calcs!AB105</f>
        <v>1.8223914406069774E-3</v>
      </c>
      <c r="AC4">
        <f>calcs!AC105</f>
        <v>1.8223914406069774E-3</v>
      </c>
      <c r="AD4" s="4"/>
      <c r="AE4" s="4"/>
      <c r="AF4" s="4"/>
      <c r="AG4" s="4"/>
    </row>
    <row r="5" spans="1:33">
      <c r="A5" t="s">
        <v>6</v>
      </c>
      <c r="B5">
        <f>calcs!B106</f>
        <v>1.8223914406069774E-3</v>
      </c>
      <c r="C5">
        <f>calcs!C106</f>
        <v>1.8223914406069774E-3</v>
      </c>
      <c r="D5">
        <f>calcs!D106</f>
        <v>1.8223914406069774E-3</v>
      </c>
      <c r="E5">
        <f>calcs!E106</f>
        <v>1.8223914406069774E-3</v>
      </c>
      <c r="F5">
        <f>calcs!F106</f>
        <v>1.8223914406069774E-3</v>
      </c>
      <c r="G5">
        <f>calcs!G106</f>
        <v>1.8223914406069774E-3</v>
      </c>
      <c r="H5">
        <f>calcs!H106</f>
        <v>1.8223914406069774E-3</v>
      </c>
      <c r="I5">
        <f>calcs!I106</f>
        <v>1.8223914406069774E-3</v>
      </c>
      <c r="J5">
        <f>calcs!J106</f>
        <v>1.8223914406069774E-3</v>
      </c>
      <c r="K5">
        <f>calcs!K106</f>
        <v>1.8223914406069774E-3</v>
      </c>
      <c r="L5">
        <f>calcs!L106</f>
        <v>1.8223914406069774E-3</v>
      </c>
      <c r="M5">
        <f>calcs!M106</f>
        <v>1.8223914406069774E-3</v>
      </c>
      <c r="N5">
        <f>calcs!N106</f>
        <v>1.8223914406069774E-3</v>
      </c>
      <c r="O5">
        <f>calcs!O106</f>
        <v>1.8223914406069774E-3</v>
      </c>
      <c r="P5">
        <f>calcs!P106</f>
        <v>1.8223914406069774E-3</v>
      </c>
      <c r="Q5">
        <f>calcs!Q106</f>
        <v>1.8223914406069774E-3</v>
      </c>
      <c r="R5">
        <f>calcs!R106</f>
        <v>1.8223914406069774E-3</v>
      </c>
      <c r="S5">
        <f>calcs!S106</f>
        <v>1.8223914406069774E-3</v>
      </c>
      <c r="T5">
        <f>calcs!T106</f>
        <v>1.8223914406069774E-3</v>
      </c>
      <c r="U5">
        <f>calcs!U106</f>
        <v>1.8223914406069774E-3</v>
      </c>
      <c r="V5">
        <f>calcs!V106</f>
        <v>1.8223914406069774E-3</v>
      </c>
      <c r="W5">
        <f>calcs!W106</f>
        <v>1.8223914406069774E-3</v>
      </c>
      <c r="X5">
        <f>calcs!X106</f>
        <v>1.8223914406069774E-3</v>
      </c>
      <c r="Y5">
        <f>calcs!Y106</f>
        <v>1.8223914406069774E-3</v>
      </c>
      <c r="Z5">
        <f>calcs!Z106</f>
        <v>1.8223914406069774E-3</v>
      </c>
      <c r="AA5">
        <f>calcs!AA106</f>
        <v>1.8223914406069774E-3</v>
      </c>
      <c r="AB5">
        <f>calcs!AB106</f>
        <v>1.8223914406069774E-3</v>
      </c>
      <c r="AC5">
        <f>calcs!AC106</f>
        <v>1.8223914406069774E-3</v>
      </c>
      <c r="AD5" s="4"/>
      <c r="AE5" s="4"/>
      <c r="AF5" s="4"/>
      <c r="AG5" s="4"/>
    </row>
    <row r="6" spans="1:33">
      <c r="A6" t="s">
        <v>7</v>
      </c>
      <c r="B6">
        <f>calcs!B107</f>
        <v>4.0116590528098328E-3</v>
      </c>
      <c r="C6">
        <f>calcs!C107</f>
        <v>4.0116590528098328E-3</v>
      </c>
      <c r="D6">
        <f>calcs!D107</f>
        <v>4.0116590528098328E-3</v>
      </c>
      <c r="E6">
        <f>calcs!E107</f>
        <v>4.0116590528098328E-3</v>
      </c>
      <c r="F6">
        <f>calcs!F107</f>
        <v>4.0116590528098328E-3</v>
      </c>
      <c r="G6">
        <f>calcs!G107</f>
        <v>4.0116590528098328E-3</v>
      </c>
      <c r="H6">
        <f>calcs!H107</f>
        <v>4.0116590528098328E-3</v>
      </c>
      <c r="I6">
        <f>calcs!I107</f>
        <v>4.0116590528098328E-3</v>
      </c>
      <c r="J6">
        <f>calcs!J107</f>
        <v>4.0116590528098328E-3</v>
      </c>
      <c r="K6">
        <f>calcs!K107</f>
        <v>4.0116590528098328E-3</v>
      </c>
      <c r="L6">
        <f>calcs!L107</f>
        <v>4.0116590528098328E-3</v>
      </c>
      <c r="M6">
        <f>calcs!M107</f>
        <v>4.0116590528098328E-3</v>
      </c>
      <c r="N6">
        <f>calcs!N107</f>
        <v>4.0116590528098328E-3</v>
      </c>
      <c r="O6">
        <f>calcs!O107</f>
        <v>4.0116590528098328E-3</v>
      </c>
      <c r="P6">
        <f>calcs!P107</f>
        <v>4.0116590528098328E-3</v>
      </c>
      <c r="Q6">
        <f>calcs!Q107</f>
        <v>4.0116590528098328E-3</v>
      </c>
      <c r="R6">
        <f>calcs!R107</f>
        <v>4.0116590528098328E-3</v>
      </c>
      <c r="S6">
        <f>calcs!S107</f>
        <v>4.0116590528098328E-3</v>
      </c>
      <c r="T6">
        <f>calcs!T107</f>
        <v>4.0116590528098328E-3</v>
      </c>
      <c r="U6">
        <f>calcs!U107</f>
        <v>4.0116590528098328E-3</v>
      </c>
      <c r="V6">
        <f>calcs!V107</f>
        <v>4.0116590528098328E-3</v>
      </c>
      <c r="W6">
        <f>calcs!W107</f>
        <v>4.0116590528098328E-3</v>
      </c>
      <c r="X6">
        <f>calcs!X107</f>
        <v>4.0116590528098328E-3</v>
      </c>
      <c r="Y6">
        <f>calcs!Y107</f>
        <v>4.0116590528098328E-3</v>
      </c>
      <c r="Z6">
        <f>calcs!Z107</f>
        <v>4.0116590528098328E-3</v>
      </c>
      <c r="AA6">
        <f>calcs!AA107</f>
        <v>4.0116590528098328E-3</v>
      </c>
      <c r="AB6">
        <f>calcs!AB107</f>
        <v>4.0116590528098328E-3</v>
      </c>
      <c r="AC6">
        <f>calcs!AC107</f>
        <v>4.0116590528098328E-3</v>
      </c>
      <c r="AD6" s="4"/>
      <c r="AE6" s="4"/>
      <c r="AF6" s="4"/>
      <c r="AG6" s="4"/>
    </row>
    <row r="7" spans="1:33">
      <c r="A7" t="s">
        <v>8</v>
      </c>
      <c r="B7">
        <f>calcs!B108</f>
        <v>1.4123533664704075E-3</v>
      </c>
      <c r="C7">
        <f>calcs!C108</f>
        <v>1.4123533664704075E-3</v>
      </c>
      <c r="D7">
        <f>calcs!D108</f>
        <v>1.4123533664704075E-3</v>
      </c>
      <c r="E7">
        <f>calcs!E108</f>
        <v>1.4123533664704075E-3</v>
      </c>
      <c r="F7">
        <f>calcs!F108</f>
        <v>1.4123533664704075E-3</v>
      </c>
      <c r="G7">
        <f>calcs!G108</f>
        <v>1.4123533664704075E-3</v>
      </c>
      <c r="H7">
        <f>calcs!H108</f>
        <v>1.4123533664704075E-3</v>
      </c>
      <c r="I7">
        <f>calcs!I108</f>
        <v>1.4123533664704075E-3</v>
      </c>
      <c r="J7">
        <f>calcs!J108</f>
        <v>1.4123533664704075E-3</v>
      </c>
      <c r="K7">
        <f>calcs!K108</f>
        <v>1.4123533664704075E-3</v>
      </c>
      <c r="L7">
        <f>calcs!L108</f>
        <v>1.4123533664704075E-3</v>
      </c>
      <c r="M7">
        <f>calcs!M108</f>
        <v>1.4123533664704075E-3</v>
      </c>
      <c r="N7">
        <f>calcs!N108</f>
        <v>1.4123533664704075E-3</v>
      </c>
      <c r="O7">
        <f>calcs!O108</f>
        <v>1.4123533664704075E-3</v>
      </c>
      <c r="P7">
        <f>calcs!P108</f>
        <v>1.4123533664704075E-3</v>
      </c>
      <c r="Q7">
        <f>calcs!Q108</f>
        <v>1.4123533664704075E-3</v>
      </c>
      <c r="R7">
        <f>calcs!R108</f>
        <v>1.4123533664704075E-3</v>
      </c>
      <c r="S7">
        <f>calcs!S108</f>
        <v>1.4123533664704075E-3</v>
      </c>
      <c r="T7">
        <f>calcs!T108</f>
        <v>1.4123533664704075E-3</v>
      </c>
      <c r="U7">
        <f>calcs!U108</f>
        <v>1.4123533664704075E-3</v>
      </c>
      <c r="V7">
        <f>calcs!V108</f>
        <v>1.4123533664704075E-3</v>
      </c>
      <c r="W7">
        <f>calcs!W108</f>
        <v>1.4123533664704075E-3</v>
      </c>
      <c r="X7">
        <f>calcs!X108</f>
        <v>1.4123533664704075E-3</v>
      </c>
      <c r="Y7">
        <f>calcs!Y108</f>
        <v>1.4123533664704075E-3</v>
      </c>
      <c r="Z7">
        <f>calcs!Z108</f>
        <v>1.4123533664704075E-3</v>
      </c>
      <c r="AA7">
        <f>calcs!AA108</f>
        <v>1.4123533664704075E-3</v>
      </c>
      <c r="AB7">
        <f>calcs!AB108</f>
        <v>1.4123533664704075E-3</v>
      </c>
      <c r="AC7">
        <f>calcs!AC108</f>
        <v>1.4123533664704075E-3</v>
      </c>
      <c r="AD7" s="4"/>
      <c r="AE7" s="4"/>
      <c r="AF7" s="4"/>
    </row>
    <row r="8" spans="1:33">
      <c r="A8" t="s">
        <v>9</v>
      </c>
      <c r="B8">
        <f>calcs!B109</f>
        <v>5.467174321820931E-3</v>
      </c>
      <c r="C8">
        <f>calcs!C109</f>
        <v>5.467174321820931E-3</v>
      </c>
      <c r="D8">
        <f>calcs!D109</f>
        <v>5.467174321820931E-3</v>
      </c>
      <c r="E8">
        <f>calcs!E109</f>
        <v>5.467174321820931E-3</v>
      </c>
      <c r="F8">
        <f>calcs!F109</f>
        <v>5.467174321820931E-3</v>
      </c>
      <c r="G8">
        <f>calcs!G109</f>
        <v>5.467174321820931E-3</v>
      </c>
      <c r="H8">
        <f>calcs!H109</f>
        <v>5.467174321820931E-3</v>
      </c>
      <c r="I8">
        <f>calcs!I109</f>
        <v>5.467174321820931E-3</v>
      </c>
      <c r="J8">
        <f>calcs!J109</f>
        <v>5.467174321820931E-3</v>
      </c>
      <c r="K8">
        <f>calcs!K109</f>
        <v>5.467174321820931E-3</v>
      </c>
      <c r="L8">
        <f>calcs!L109</f>
        <v>5.467174321820931E-3</v>
      </c>
      <c r="M8">
        <f>calcs!M109</f>
        <v>5.467174321820931E-3</v>
      </c>
      <c r="N8">
        <f>calcs!N109</f>
        <v>5.467174321820931E-3</v>
      </c>
      <c r="O8">
        <f>calcs!O109</f>
        <v>5.467174321820931E-3</v>
      </c>
      <c r="P8">
        <f>calcs!P109</f>
        <v>5.467174321820931E-3</v>
      </c>
      <c r="Q8">
        <f>calcs!Q109</f>
        <v>5.467174321820931E-3</v>
      </c>
      <c r="R8">
        <f>calcs!R109</f>
        <v>5.467174321820931E-3</v>
      </c>
      <c r="S8">
        <f>calcs!S109</f>
        <v>5.467174321820931E-3</v>
      </c>
      <c r="T8">
        <f>calcs!T109</f>
        <v>5.467174321820931E-3</v>
      </c>
      <c r="U8">
        <f>calcs!U109</f>
        <v>5.467174321820931E-3</v>
      </c>
      <c r="V8">
        <f>calcs!V109</f>
        <v>5.467174321820931E-3</v>
      </c>
      <c r="W8">
        <f>calcs!W109</f>
        <v>5.467174321820931E-3</v>
      </c>
      <c r="X8">
        <f>calcs!X109</f>
        <v>5.467174321820931E-3</v>
      </c>
      <c r="Y8">
        <f>calcs!Y109</f>
        <v>5.467174321820931E-3</v>
      </c>
      <c r="Z8">
        <f>calcs!Z109</f>
        <v>5.467174321820931E-3</v>
      </c>
      <c r="AA8">
        <f>calcs!AA109</f>
        <v>5.467174321820931E-3</v>
      </c>
      <c r="AB8">
        <f>calcs!AB109</f>
        <v>5.467174321820931E-3</v>
      </c>
      <c r="AC8">
        <f>calcs!AC109</f>
        <v>5.467174321820931E-3</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workbookViewId="0"/>
  </sheetViews>
  <sheetFormatPr defaultRowHeight="15"/>
  <cols>
    <col min="3" max="3" width="24.5703125" customWidth="1"/>
  </cols>
  <sheetData>
    <row r="1" spans="1:34">
      <c r="A1" s="1" t="s">
        <v>8557</v>
      </c>
      <c r="B1" s="1" t="s">
        <v>8558</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8559</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8560</v>
      </c>
      <c r="C3" t="s">
        <v>5</v>
      </c>
      <c r="D3" s="4">
        <f>calcs!B15</f>
        <v>9.5098581742816967E-5</v>
      </c>
      <c r="E3" s="4">
        <f>calcs!C15</f>
        <v>8.132511630401103E-5</v>
      </c>
      <c r="F3" s="4">
        <f>calcs!D15</f>
        <v>8.4161072514692597E-5</v>
      </c>
      <c r="G3" s="4">
        <f>calcs!E15</f>
        <v>8.498353764742068E-5</v>
      </c>
      <c r="H3" s="4">
        <f>calcs!F15</f>
        <v>8.5775402347925225E-5</v>
      </c>
      <c r="I3" s="4">
        <f>calcs!G15</f>
        <v>8.6479330619128737E-5</v>
      </c>
      <c r="J3" s="4">
        <f>calcs!H15</f>
        <v>8.7180851987329484E-5</v>
      </c>
      <c r="K3" s="4">
        <f>calcs!I15</f>
        <v>8.7676327828293231E-5</v>
      </c>
      <c r="L3" s="4">
        <f>calcs!J15</f>
        <v>8.808308415773043E-5</v>
      </c>
      <c r="M3" s="4">
        <f>calcs!K15</f>
        <v>8.8443349127241298E-5</v>
      </c>
      <c r="N3" s="4">
        <f>calcs!L15</f>
        <v>8.877490666338608E-5</v>
      </c>
      <c r="O3" s="4">
        <f>calcs!M15</f>
        <v>8.9036788024627383E-5</v>
      </c>
      <c r="P3" s="4">
        <f>calcs!N15</f>
        <v>8.9408940248032558E-5</v>
      </c>
      <c r="Q3" s="4">
        <f>calcs!O15</f>
        <v>8.9726171714716883E-5</v>
      </c>
      <c r="R3" s="4">
        <f>calcs!P15</f>
        <v>8.9993423792437643E-5</v>
      </c>
      <c r="S3" s="4">
        <f>calcs!Q15</f>
        <v>9.0174807564025167E-5</v>
      </c>
      <c r="T3" s="4">
        <f>calcs!R15</f>
        <v>9.038234516069701E-5</v>
      </c>
      <c r="U3" s="4">
        <f>calcs!S15</f>
        <v>9.0953441555838329E-5</v>
      </c>
      <c r="V3" s="4">
        <f>calcs!T15</f>
        <v>9.1765196895077241E-5</v>
      </c>
      <c r="W3" s="4">
        <f>calcs!U15</f>
        <v>9.2611810298042204E-5</v>
      </c>
      <c r="X3" s="4">
        <f>calcs!V15</f>
        <v>9.3647517531163859E-5</v>
      </c>
      <c r="Y3" s="4">
        <f>calcs!W15</f>
        <v>9.5050006294872494E-5</v>
      </c>
      <c r="Z3" s="4">
        <f>calcs!X15</f>
        <v>9.645662760019035E-5</v>
      </c>
      <c r="AA3" s="4">
        <f>calcs!Y15</f>
        <v>9.7387214206997634E-5</v>
      </c>
      <c r="AB3" s="4">
        <f>calcs!Z15</f>
        <v>9.8272881152577143E-5</v>
      </c>
      <c r="AC3" s="4">
        <f>calcs!AA15</f>
        <v>9.9315311676914197E-5</v>
      </c>
      <c r="AD3" s="4">
        <f>calcs!AB15</f>
        <v>1.0022913979744075E-4</v>
      </c>
      <c r="AE3" s="4">
        <f>calcs!AC15</f>
        <v>1.0111291012785455E-4</v>
      </c>
      <c r="AF3" s="4"/>
      <c r="AG3" s="4"/>
      <c r="AH3" s="4"/>
    </row>
    <row r="4" spans="1:34">
      <c r="A4" t="s">
        <v>8482</v>
      </c>
      <c r="B4" t="s">
        <v>8559</v>
      </c>
      <c r="C4" t="s">
        <v>6</v>
      </c>
      <c r="D4" s="4">
        <f>calcs!B26</f>
        <v>1.0331389660993618E-3</v>
      </c>
      <c r="E4" s="4">
        <f>calcs!C26</f>
        <v>1.0995181101032814E-3</v>
      </c>
      <c r="F4" s="4">
        <f>calcs!D26</f>
        <v>1.1178720570179867E-3</v>
      </c>
      <c r="G4" s="4">
        <f>calcs!E26</f>
        <v>1.139337361078613E-3</v>
      </c>
      <c r="H4" s="4">
        <f>calcs!F26</f>
        <v>1.1689067098604232E-3</v>
      </c>
      <c r="I4" s="4">
        <f>calcs!G26</f>
        <v>1.1886355244649762E-3</v>
      </c>
      <c r="J4" s="4">
        <f>calcs!H26</f>
        <v>1.2005104013829389E-3</v>
      </c>
      <c r="K4" s="4">
        <f>calcs!I26</f>
        <v>1.2150324713986361E-3</v>
      </c>
      <c r="L4" s="4">
        <f>calcs!J26</f>
        <v>1.2281657343830318E-3</v>
      </c>
      <c r="M4" s="4">
        <f>calcs!K26</f>
        <v>1.2718191053697899E-3</v>
      </c>
      <c r="N4" s="4">
        <f>calcs!L26</f>
        <v>1.2872919346060385E-3</v>
      </c>
      <c r="O4" s="4">
        <f>calcs!M26</f>
        <v>1.294373280286983E-3</v>
      </c>
      <c r="P4" s="4">
        <f>calcs!N26</f>
        <v>1.2991392532857248E-3</v>
      </c>
      <c r="Q4" s="4">
        <f>calcs!O26</f>
        <v>1.2994994330511106E-3</v>
      </c>
      <c r="R4" s="4">
        <f>calcs!P26</f>
        <v>1.2998067394523606E-3</v>
      </c>
      <c r="S4" s="4">
        <f>calcs!Q26</f>
        <v>1.29969410316452E-3</v>
      </c>
      <c r="T4" s="4">
        <f>calcs!R26</f>
        <v>1.299580986209732E-3</v>
      </c>
      <c r="U4" s="4">
        <f>calcs!S26</f>
        <v>1.2991434190659293E-3</v>
      </c>
      <c r="V4" s="4">
        <f>calcs!T26</f>
        <v>1.2988513337846576E-3</v>
      </c>
      <c r="W4" s="4">
        <f>calcs!U26</f>
        <v>1.2983562468295675E-3</v>
      </c>
      <c r="X4" s="4">
        <f>calcs!V26</f>
        <v>1.2980781008897497E-3</v>
      </c>
      <c r="Y4" s="4">
        <f>calcs!W26</f>
        <v>1.2978283142997872E-3</v>
      </c>
      <c r="Z4" s="4">
        <f>calcs!X26</f>
        <v>1.2973135199998824E-3</v>
      </c>
      <c r="AA4" s="4">
        <f>calcs!Y26</f>
        <v>1.2970622914090792E-3</v>
      </c>
      <c r="AB4" s="4">
        <f>calcs!Z26</f>
        <v>1.2965591933382112E-3</v>
      </c>
      <c r="AC4" s="4">
        <f>calcs!AA26</f>
        <v>1.2964217225914581E-3</v>
      </c>
      <c r="AD4" s="4">
        <f>calcs!AB26</f>
        <v>1.2961902013454692E-3</v>
      </c>
      <c r="AE4" s="4">
        <f>calcs!AC26</f>
        <v>1.2958891436145262E-3</v>
      </c>
      <c r="AF4" s="4"/>
      <c r="AG4" s="4"/>
      <c r="AH4" s="4"/>
    </row>
    <row r="5" spans="1:34">
      <c r="A5" t="s">
        <v>8482</v>
      </c>
      <c r="B5" t="s">
        <v>8560</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8559</v>
      </c>
      <c r="C6" t="s">
        <v>6</v>
      </c>
      <c r="D6" s="4">
        <f>calcs!B46</f>
        <v>3.0464933987873528E-4</v>
      </c>
      <c r="E6" s="4">
        <f>calcs!C46</f>
        <v>3.0464933987873528E-4</v>
      </c>
      <c r="F6" s="4">
        <f>calcs!D46</f>
        <v>3.3408269543052564E-4</v>
      </c>
      <c r="G6" s="4">
        <f>calcs!E46</f>
        <v>3.3665348546582375E-4</v>
      </c>
      <c r="H6" s="4">
        <f>calcs!F46</f>
        <v>3.3935581504087849E-4</v>
      </c>
      <c r="I6" s="4">
        <f>calcs!G46</f>
        <v>3.4216015354620157E-4</v>
      </c>
      <c r="J6" s="4">
        <f>calcs!H46</f>
        <v>3.4502111275582734E-4</v>
      </c>
      <c r="K6" s="4">
        <f>calcs!I46</f>
        <v>3.4790902074721106E-4</v>
      </c>
      <c r="L6" s="4">
        <f>calcs!J46</f>
        <v>3.5081980617662339E-4</v>
      </c>
      <c r="M6" s="4">
        <f>calcs!K46</f>
        <v>3.5375247221412683E-4</v>
      </c>
      <c r="N6" s="4">
        <f>calcs!L46</f>
        <v>3.5670603348759934E-4</v>
      </c>
      <c r="O6" s="4">
        <f>calcs!M46</f>
        <v>3.5968007751568736E-4</v>
      </c>
      <c r="P6" s="4">
        <f>calcs!N46</f>
        <v>3.626744897202374E-4</v>
      </c>
      <c r="Q6" s="4">
        <f>calcs!O46</f>
        <v>3.656928831323635E-4</v>
      </c>
      <c r="R6" s="4">
        <f>calcs!P46</f>
        <v>3.6873385989859042E-4</v>
      </c>
      <c r="S6" s="4">
        <f>calcs!Q46</f>
        <v>3.7179596105709373E-4</v>
      </c>
      <c r="T6" s="4">
        <f>calcs!R46</f>
        <v>3.7487939284855035E-4</v>
      </c>
      <c r="U6" s="4">
        <f>calcs!S46</f>
        <v>3.7798229146832611E-4</v>
      </c>
      <c r="V6" s="4">
        <f>calcs!T46</f>
        <v>3.8110333926765313E-4</v>
      </c>
      <c r="W6" s="4">
        <f>calcs!U46</f>
        <v>3.8424184495833714E-4</v>
      </c>
      <c r="X6" s="4">
        <f>calcs!V46</f>
        <v>3.8739917202040771E-4</v>
      </c>
      <c r="Y6" s="4">
        <f>calcs!W46</f>
        <v>3.9057663428336076E-4</v>
      </c>
      <c r="Z6" s="4">
        <f>calcs!X46</f>
        <v>3.937746365900064E-4</v>
      </c>
      <c r="AA6" s="4">
        <f>calcs!Y46</f>
        <v>3.9699374037329777E-4</v>
      </c>
      <c r="AB6" s="4">
        <f>calcs!Z46</f>
        <v>4.0023428554842422E-4</v>
      </c>
      <c r="AC6" s="4">
        <f>calcs!AA46</f>
        <v>4.0349549298394053E-4</v>
      </c>
      <c r="AD6" s="4">
        <f>calcs!AB46</f>
        <v>4.067774772580003E-4</v>
      </c>
      <c r="AE6" s="4">
        <f>calcs!AC46</f>
        <v>4.1007787424136491E-4</v>
      </c>
      <c r="AF6" s="4"/>
      <c r="AG6" s="4"/>
      <c r="AH6" s="4"/>
    </row>
    <row r="7" spans="1:34">
      <c r="A7" t="s">
        <v>8483</v>
      </c>
      <c r="B7" t="s">
        <v>8560</v>
      </c>
      <c r="C7" t="s">
        <v>6</v>
      </c>
      <c r="D7" s="4">
        <f>calcs!B56</f>
        <v>9.3239985476639982E-5</v>
      </c>
      <c r="E7" s="4">
        <f>calcs!C56</f>
        <v>9.3239985476639982E-5</v>
      </c>
      <c r="F7" s="4">
        <f>calcs!D56</f>
        <v>1.0224826248544657E-4</v>
      </c>
      <c r="G7" s="4">
        <f>calcs!E56</f>
        <v>1.0303507011696843E-4</v>
      </c>
      <c r="H7" s="4">
        <f>calcs!F56</f>
        <v>1.0386213631193046E-4</v>
      </c>
      <c r="I7" s="4">
        <f>calcs!G56</f>
        <v>1.0472042302810055E-4</v>
      </c>
      <c r="J7" s="4">
        <f>calcs!H56</f>
        <v>1.0559603889275644E-4</v>
      </c>
      <c r="K7" s="4">
        <f>calcs!I56</f>
        <v>1.0647990261385189E-4</v>
      </c>
      <c r="L7" s="4">
        <f>calcs!J56</f>
        <v>1.0737076812917535E-4</v>
      </c>
      <c r="M7" s="4">
        <f>calcs!K56</f>
        <v>1.0826833035220035E-4</v>
      </c>
      <c r="N7" s="4">
        <f>calcs!L56</f>
        <v>1.0917228770314212E-4</v>
      </c>
      <c r="O7" s="4">
        <f>calcs!M56</f>
        <v>1.1008251393930003E-4</v>
      </c>
      <c r="P7" s="4">
        <f>calcs!N56</f>
        <v>1.1099897399325733E-4</v>
      </c>
      <c r="Q7" s="4">
        <f>calcs!O56</f>
        <v>1.1192277365755811E-4</v>
      </c>
      <c r="R7" s="4">
        <f>calcs!P56</f>
        <v>1.1285348510971702E-4</v>
      </c>
      <c r="S7" s="4">
        <f>calcs!Q56</f>
        <v>1.1379066182462636E-4</v>
      </c>
      <c r="T7" s="4">
        <f>calcs!R56</f>
        <v>1.1473436692363647E-4</v>
      </c>
      <c r="U7" s="4">
        <f>calcs!S56</f>
        <v>1.156840299767668E-4</v>
      </c>
      <c r="V7" s="4">
        <f>calcs!T56</f>
        <v>1.1663924770872375E-4</v>
      </c>
      <c r="W7" s="4">
        <f>calcs!U56</f>
        <v>1.1759980854609242E-4</v>
      </c>
      <c r="X7" s="4">
        <f>calcs!V56</f>
        <v>1.1856612979113317E-4</v>
      </c>
      <c r="Y7" s="4">
        <f>calcs!W56</f>
        <v>1.1953861355022565E-4</v>
      </c>
      <c r="Z7" s="4">
        <f>calcs!X56</f>
        <v>1.2051738372824274E-4</v>
      </c>
      <c r="AA7" s="4">
        <f>calcs!Y56</f>
        <v>1.2150261215552689E-4</v>
      </c>
      <c r="AB7" s="4">
        <f>calcs!Z56</f>
        <v>1.2249440286541473E-4</v>
      </c>
      <c r="AC7" s="4">
        <f>calcs!AA56</f>
        <v>1.2349251739947177E-4</v>
      </c>
      <c r="AD7" s="4">
        <f>calcs!AB56</f>
        <v>1.2449699082511483E-4</v>
      </c>
      <c r="AE7" s="4">
        <f>calcs!AC56</f>
        <v>1.2550709958464328E-4</v>
      </c>
      <c r="AF7" s="4"/>
      <c r="AG7" s="4"/>
      <c r="AH7" s="4"/>
    </row>
    <row r="8" spans="1:34">
      <c r="A8" t="s">
        <v>8484</v>
      </c>
      <c r="B8" t="s">
        <v>8559</v>
      </c>
      <c r="C8" t="s">
        <v>6</v>
      </c>
      <c r="D8" s="4">
        <f>calcs!B66</f>
        <v>5.0586266198922429E-5</v>
      </c>
      <c r="E8" s="4">
        <f>calcs!C66</f>
        <v>5.0586266198922429E-5</v>
      </c>
      <c r="F8" s="4">
        <f>calcs!D66</f>
        <v>5.1607763219151746E-5</v>
      </c>
      <c r="G8" s="4">
        <f>calcs!E66</f>
        <v>5.2629260239381077E-5</v>
      </c>
      <c r="H8" s="4">
        <f>calcs!F66</f>
        <v>5.4315695977812021E-5</v>
      </c>
      <c r="I8" s="4">
        <f>calcs!G66</f>
        <v>5.5626780365259058E-5</v>
      </c>
      <c r="J8" s="4">
        <f>calcs!H66</f>
        <v>5.6861759359938993E-5</v>
      </c>
      <c r="K8" s="4">
        <f>calcs!I66</f>
        <v>5.7923231309231095E-5</v>
      </c>
      <c r="L8" s="4">
        <f>calcs!J66</f>
        <v>5.8817476564532313E-5</v>
      </c>
      <c r="M8" s="4">
        <f>calcs!K66</f>
        <v>5.9511660757725099E-5</v>
      </c>
      <c r="N8" s="4">
        <f>calcs!L66</f>
        <v>6.0132920814753527E-5</v>
      </c>
      <c r="O8" s="4">
        <f>calcs!M66</f>
        <v>6.0543687105745991E-5</v>
      </c>
      <c r="P8" s="4">
        <f>calcs!N66</f>
        <v>6.0696700859761384E-5</v>
      </c>
      <c r="Q8" s="4">
        <f>calcs!O66</f>
        <v>6.0676349696673325E-5</v>
      </c>
      <c r="R8" s="4">
        <f>calcs!P66</f>
        <v>6.0651204628472715E-5</v>
      </c>
      <c r="S8" s="4">
        <f>calcs!Q66</f>
        <v>6.0632042704044597E-5</v>
      </c>
      <c r="T8" s="4">
        <f>calcs!R66</f>
        <v>6.0615121724603387E-5</v>
      </c>
      <c r="U8" s="4">
        <f>calcs!S66</f>
        <v>6.0605519529419925E-5</v>
      </c>
      <c r="V8" s="4">
        <f>calcs!T66</f>
        <v>6.0584843231000183E-5</v>
      </c>
      <c r="W8" s="4">
        <f>calcs!U66</f>
        <v>6.0560038316745274E-5</v>
      </c>
      <c r="X8" s="4">
        <f>calcs!V66</f>
        <v>6.053924600778776E-5</v>
      </c>
      <c r="Y8" s="4">
        <f>calcs!W66</f>
        <v>6.0520785449807174E-5</v>
      </c>
      <c r="Z8" s="4">
        <f>calcs!X66</f>
        <v>6.0503250434459527E-5</v>
      </c>
      <c r="AA8" s="4">
        <f>calcs!Y66</f>
        <v>6.0481613540855517E-5</v>
      </c>
      <c r="AB8" s="4">
        <f>calcs!Z66</f>
        <v>6.0452272752739302E-5</v>
      </c>
      <c r="AC8" s="4">
        <f>calcs!AA66</f>
        <v>6.0421795403817555E-5</v>
      </c>
      <c r="AD8" s="4">
        <f>calcs!AB66</f>
        <v>6.0390916490618554E-5</v>
      </c>
      <c r="AE8" s="4">
        <f>calcs!AC66</f>
        <v>6.0369352823591006E-5</v>
      </c>
      <c r="AF8" s="4"/>
      <c r="AG8" s="4"/>
      <c r="AH8" s="4"/>
    </row>
    <row r="9" spans="1:34">
      <c r="A9" t="s">
        <v>8484</v>
      </c>
      <c r="B9" t="s">
        <v>8559</v>
      </c>
      <c r="C9" t="s">
        <v>3</v>
      </c>
      <c r="D9" s="4">
        <f>calcs!B63</f>
        <v>6.7428486606874269E-4</v>
      </c>
      <c r="E9" s="4">
        <f>calcs!C63</f>
        <v>6.7428486606874269E-4</v>
      </c>
      <c r="F9" s="4">
        <f>calcs!D63</f>
        <v>6.8790081429402638E-4</v>
      </c>
      <c r="G9" s="4">
        <f>calcs!E63</f>
        <v>7.0151676251931018E-4</v>
      </c>
      <c r="H9" s="4">
        <f>calcs!F63</f>
        <v>7.2399594869901036E-4</v>
      </c>
      <c r="I9" s="4">
        <f>calcs!G63</f>
        <v>7.4147192443357402E-4</v>
      </c>
      <c r="J9" s="4">
        <f>calcs!H63</f>
        <v>7.5793346051039969E-4</v>
      </c>
      <c r="K9" s="4">
        <f>calcs!I63</f>
        <v>7.7208225078382372E-4</v>
      </c>
      <c r="L9" s="4">
        <f>calcs!J63</f>
        <v>7.8400200860568551E-4</v>
      </c>
      <c r="M9" s="4">
        <f>calcs!K63</f>
        <v>7.9325507136175839E-4</v>
      </c>
      <c r="N9" s="4">
        <f>calcs!L63</f>
        <v>8.0153609872005344E-4</v>
      </c>
      <c r="O9" s="4">
        <f>calcs!M63</f>
        <v>8.0701136926914386E-4</v>
      </c>
      <c r="P9" s="4">
        <f>calcs!N63</f>
        <v>8.0905095167728652E-4</v>
      </c>
      <c r="Q9" s="4">
        <f>calcs!O63</f>
        <v>8.0877968276759445E-4</v>
      </c>
      <c r="R9" s="4">
        <f>calcs!P63</f>
        <v>8.0844451395166992E-4</v>
      </c>
      <c r="S9" s="4">
        <f>calcs!Q63</f>
        <v>8.0818909688657511E-4</v>
      </c>
      <c r="T9" s="4">
        <f>calcs!R63</f>
        <v>8.0796355028640886E-4</v>
      </c>
      <c r="U9" s="4">
        <f>calcs!S63</f>
        <v>8.0783555873099769E-4</v>
      </c>
      <c r="V9" s="4">
        <f>calcs!T63</f>
        <v>8.0755995596055552E-4</v>
      </c>
      <c r="W9" s="4">
        <f>calcs!U63</f>
        <v>8.0722932119458072E-4</v>
      </c>
      <c r="X9" s="4">
        <f>calcs!V63</f>
        <v>8.0695217207261245E-4</v>
      </c>
      <c r="Y9" s="4">
        <f>calcs!W63</f>
        <v>8.067061038054559E-4</v>
      </c>
      <c r="Z9" s="4">
        <f>calcs!X63</f>
        <v>8.0647237247156566E-4</v>
      </c>
      <c r="AA9" s="4">
        <f>calcs!Y63</f>
        <v>8.0618396553817874E-4</v>
      </c>
      <c r="AB9" s="4">
        <f>calcs!Z63</f>
        <v>8.0579287026920799E-4</v>
      </c>
      <c r="AC9" s="4">
        <f>calcs!AA63</f>
        <v>8.0538662532013395E-4</v>
      </c>
      <c r="AD9" s="4">
        <f>calcs!AB63</f>
        <v>8.0497502775788527E-4</v>
      </c>
      <c r="AE9" s="4">
        <f>calcs!AC63</f>
        <v>8.0468759689124563E-4</v>
      </c>
      <c r="AF9" s="4"/>
      <c r="AG9" s="4"/>
      <c r="AH9" s="4"/>
    </row>
    <row r="10" spans="1:34">
      <c r="A10" t="s">
        <v>8484</v>
      </c>
      <c r="B10" t="s">
        <v>8560</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8559</v>
      </c>
      <c r="C11" t="s">
        <v>6</v>
      </c>
      <c r="D11" s="4">
        <f>calcs!B86</f>
        <v>1.1872399173210917E-5</v>
      </c>
      <c r="E11" s="4">
        <f>calcs!C86</f>
        <v>1.1872399173210917E-5</v>
      </c>
      <c r="F11" s="4">
        <f>calcs!D86</f>
        <v>1.1872399173210917E-5</v>
      </c>
      <c r="G11" s="4">
        <f>calcs!E86</f>
        <v>1.1872399173210917E-5</v>
      </c>
      <c r="H11" s="4">
        <f>calcs!F86</f>
        <v>1.1872399173210917E-5</v>
      </c>
      <c r="I11" s="4">
        <f>calcs!G86</f>
        <v>1.1872399173210917E-5</v>
      </c>
      <c r="J11" s="4">
        <f>calcs!H86</f>
        <v>1.1872399173210917E-5</v>
      </c>
      <c r="K11" s="4">
        <f>calcs!I86</f>
        <v>1.1872399173210917E-5</v>
      </c>
      <c r="L11" s="4">
        <f>calcs!J86</f>
        <v>1.1872399173210917E-5</v>
      </c>
      <c r="M11" s="4">
        <f>calcs!K86</f>
        <v>1.1872399173210917E-5</v>
      </c>
      <c r="N11" s="4">
        <f>calcs!L86</f>
        <v>1.1872399173210917E-5</v>
      </c>
      <c r="O11" s="4">
        <f>calcs!M86</f>
        <v>1.1872399173210917E-5</v>
      </c>
      <c r="P11" s="4">
        <f>calcs!N86</f>
        <v>1.1872399173210917E-5</v>
      </c>
      <c r="Q11" s="4">
        <f>calcs!O86</f>
        <v>1.1872399173210917E-5</v>
      </c>
      <c r="R11" s="4">
        <f>calcs!P86</f>
        <v>1.1872399173210917E-5</v>
      </c>
      <c r="S11" s="4">
        <f>calcs!Q86</f>
        <v>1.1872399173210917E-5</v>
      </c>
      <c r="T11" s="4">
        <f>calcs!R86</f>
        <v>1.1872399173210917E-5</v>
      </c>
      <c r="U11" s="4">
        <f>calcs!S86</f>
        <v>1.1872399173210917E-5</v>
      </c>
      <c r="V11" s="4">
        <f>calcs!T86</f>
        <v>1.1872399173210917E-5</v>
      </c>
      <c r="W11" s="4">
        <f>calcs!U86</f>
        <v>1.1872399173210917E-5</v>
      </c>
      <c r="X11" s="4">
        <f>calcs!V86</f>
        <v>1.1872399173210917E-5</v>
      </c>
      <c r="Y11" s="4">
        <f>calcs!W86</f>
        <v>1.1872399173210917E-5</v>
      </c>
      <c r="Z11" s="4">
        <f>calcs!X86</f>
        <v>1.1872399173210917E-5</v>
      </c>
      <c r="AA11" s="4">
        <f>calcs!Y86</f>
        <v>1.1872399173210917E-5</v>
      </c>
      <c r="AB11" s="4">
        <f>calcs!Z86</f>
        <v>1.1872399173210917E-5</v>
      </c>
      <c r="AC11" s="4">
        <f>calcs!AA86</f>
        <v>1.1872399173210917E-5</v>
      </c>
      <c r="AD11" s="4">
        <f>calcs!AB86</f>
        <v>1.1872399173210917E-5</v>
      </c>
      <c r="AE11" s="4">
        <f>calcs!AC86</f>
        <v>1.1872399173210917E-5</v>
      </c>
      <c r="AF11" s="4"/>
      <c r="AG11" s="4"/>
      <c r="AH11" s="4"/>
    </row>
    <row r="12" spans="1:34">
      <c r="A12" t="s">
        <v>8485</v>
      </c>
      <c r="B12" t="s">
        <v>8560</v>
      </c>
      <c r="C12" t="s">
        <v>6</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8486</v>
      </c>
      <c r="B13" t="s">
        <v>8559</v>
      </c>
      <c r="C13" t="s">
        <v>5</v>
      </c>
      <c r="D13" s="4">
        <f>calcs!B105</f>
        <v>1.8223914406069774E-3</v>
      </c>
      <c r="E13" s="4">
        <f>calcs!C105</f>
        <v>1.8223914406069774E-3</v>
      </c>
      <c r="F13" s="4">
        <f>calcs!D105</f>
        <v>1.8223914406069774E-3</v>
      </c>
      <c r="G13" s="4">
        <f>calcs!E105</f>
        <v>1.8223914406069774E-3</v>
      </c>
      <c r="H13" s="4">
        <f>calcs!F105</f>
        <v>1.8223914406069774E-3</v>
      </c>
      <c r="I13" s="4">
        <f>calcs!G105</f>
        <v>1.8223914406069774E-3</v>
      </c>
      <c r="J13" s="4">
        <f>calcs!H105</f>
        <v>1.8223914406069774E-3</v>
      </c>
      <c r="K13" s="4">
        <f>calcs!I105</f>
        <v>1.8223914406069774E-3</v>
      </c>
      <c r="L13" s="4">
        <f>calcs!J105</f>
        <v>1.8223914406069774E-3</v>
      </c>
      <c r="M13" s="4">
        <f>calcs!K105</f>
        <v>1.8223914406069774E-3</v>
      </c>
      <c r="N13" s="4">
        <f>calcs!L105</f>
        <v>1.8223914406069774E-3</v>
      </c>
      <c r="O13" s="4">
        <f>calcs!M105</f>
        <v>1.8223914406069774E-3</v>
      </c>
      <c r="P13" s="4">
        <f>calcs!N105</f>
        <v>1.8223914406069774E-3</v>
      </c>
      <c r="Q13" s="4">
        <f>calcs!O105</f>
        <v>1.8223914406069774E-3</v>
      </c>
      <c r="R13" s="4">
        <f>calcs!P105</f>
        <v>1.8223914406069774E-3</v>
      </c>
      <c r="S13" s="4">
        <f>calcs!Q105</f>
        <v>1.8223914406069774E-3</v>
      </c>
      <c r="T13" s="4">
        <f>calcs!R105</f>
        <v>1.8223914406069774E-3</v>
      </c>
      <c r="U13" s="4">
        <f>calcs!S105</f>
        <v>1.8223914406069774E-3</v>
      </c>
      <c r="V13" s="4">
        <f>calcs!T105</f>
        <v>1.8223914406069774E-3</v>
      </c>
      <c r="W13" s="4">
        <f>calcs!U105</f>
        <v>1.8223914406069774E-3</v>
      </c>
      <c r="X13" s="4">
        <f>calcs!V105</f>
        <v>1.8223914406069774E-3</v>
      </c>
      <c r="Y13" s="4">
        <f>calcs!W105</f>
        <v>1.8223914406069774E-3</v>
      </c>
      <c r="Z13" s="4">
        <f>calcs!X105</f>
        <v>1.8223914406069774E-3</v>
      </c>
      <c r="AA13" s="4">
        <f>calcs!Y105</f>
        <v>1.8223914406069774E-3</v>
      </c>
      <c r="AB13" s="4">
        <f>calcs!Z105</f>
        <v>1.8223914406069774E-3</v>
      </c>
      <c r="AC13" s="4">
        <f>calcs!AA105</f>
        <v>1.8223914406069774E-3</v>
      </c>
      <c r="AD13" s="4">
        <f>calcs!AB105</f>
        <v>1.8223914406069774E-3</v>
      </c>
      <c r="AE13" s="4">
        <f>calcs!AC105</f>
        <v>1.8223914406069774E-3</v>
      </c>
      <c r="AF13" s="4"/>
      <c r="AG13" s="4"/>
      <c r="AH13" s="4"/>
    </row>
    <row r="14" spans="1:34">
      <c r="A14" t="s">
        <v>8486</v>
      </c>
      <c r="B14" t="s">
        <v>8560</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2023 Table 36</vt:lpstr>
      <vt:lpstr>AEO 2022 Table 36</vt:lpstr>
      <vt:lpstr>AEO 2021 Table 36</vt:lpstr>
      <vt:lpstr>AEO 2025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2026-05-12T20:21:32Z</dcterms:modified>
</cp:coreProperties>
</file>