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NEW_US\InputData\land\BLAPE\"/>
    </mc:Choice>
  </mc:AlternateContent>
  <xr:revisionPtr revIDLastSave="0" documentId="13_ncr:1_{1B2179FD-F64B-44FA-A408-E63036BE5F30}" xr6:coauthVersionLast="46" xr6:coauthVersionMax="46" xr10:uidLastSave="{00000000-0000-0000-0000-000000000000}"/>
  <bookViews>
    <workbookView xWindow="1470" yWindow="1680" windowWidth="13620" windowHeight="13320" firstSheet="2" activeTab="4" xr2:uid="{00000000-000D-0000-FFFF-FFFF00000000}"/>
  </bookViews>
  <sheets>
    <sheet name="About" sheetId="1" r:id="rId1"/>
    <sheet name="Calcs" sheetId="2" r:id="rId2"/>
    <sheet name="EPA Table 6-1" sheetId="5" r:id="rId3"/>
    <sheet name="data from RPEpUACE" sheetId="4" r:id="rId4"/>
    <sheet name="BLAP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G13" i="2" a="1"/>
  <c r="G13" i="2" s="1"/>
  <c r="C13" i="2"/>
  <c r="D13" i="2"/>
  <c r="E13" i="2"/>
  <c r="F13" i="2"/>
  <c r="B13" i="2"/>
  <c r="F5" i="2" l="1"/>
  <c r="F4" i="2"/>
  <c r="F7" i="2" l="1"/>
  <c r="B7" i="2" l="1"/>
  <c r="C7" i="2"/>
  <c r="D7" i="2"/>
  <c r="E7" i="2"/>
  <c r="B2" i="3" l="1"/>
  <c r="B12" i="3" s="1"/>
  <c r="S2" i="3"/>
  <c r="AA2" i="3"/>
  <c r="AI2" i="3"/>
  <c r="AJ2" i="3"/>
  <c r="T2" i="3"/>
  <c r="X2" i="3"/>
  <c r="AB2" i="3"/>
  <c r="AF2" i="3"/>
  <c r="U2" i="3"/>
  <c r="Y2" i="3"/>
  <c r="AC2" i="3"/>
  <c r="AG2" i="3"/>
  <c r="AK2" i="3"/>
  <c r="V2" i="3"/>
  <c r="Z2" i="3"/>
  <c r="AD2" i="3"/>
  <c r="AH2" i="3"/>
  <c r="R2" i="3"/>
  <c r="W2" i="3"/>
  <c r="AE2" i="3"/>
  <c r="G2" i="3"/>
  <c r="D2" i="3"/>
  <c r="C2" i="3"/>
  <c r="F2" i="3"/>
  <c r="E2" i="3"/>
  <c r="N2" i="3"/>
  <c r="O2" i="3"/>
  <c r="P2" i="3"/>
  <c r="Q2" i="3"/>
  <c r="M2" i="3"/>
  <c r="I2" i="3"/>
  <c r="H2" i="3"/>
  <c r="J2" i="3"/>
  <c r="K2" i="3"/>
  <c r="L2" i="3"/>
  <c r="B11" i="3" l="1"/>
  <c r="X11" i="3"/>
  <c r="X12" i="3"/>
  <c r="T12" i="3"/>
  <c r="T11" i="3"/>
  <c r="L12" i="3"/>
  <c r="L11" i="3"/>
  <c r="W11" i="3"/>
  <c r="W12" i="3"/>
  <c r="AC11" i="3"/>
  <c r="AC12" i="3"/>
  <c r="AI12" i="3"/>
  <c r="AI11" i="3"/>
  <c r="AJ12" i="3"/>
  <c r="AJ11" i="3"/>
  <c r="R12" i="3"/>
  <c r="R11" i="3"/>
  <c r="Y11" i="3"/>
  <c r="Y12" i="3"/>
  <c r="AA12" i="3"/>
  <c r="AA11" i="3"/>
  <c r="M11" i="3"/>
  <c r="M12" i="3"/>
  <c r="G12" i="3"/>
  <c r="G11" i="3"/>
  <c r="AE11" i="3"/>
  <c r="AE12" i="3"/>
  <c r="N11" i="3"/>
  <c r="N12" i="3"/>
  <c r="AH12" i="3"/>
  <c r="AH11" i="3"/>
  <c r="S12" i="3"/>
  <c r="S11" i="3"/>
  <c r="V11" i="3"/>
  <c r="V12" i="3"/>
  <c r="AK11" i="3"/>
  <c r="AK12" i="3"/>
  <c r="AG11" i="3"/>
  <c r="AG12" i="3"/>
  <c r="K12" i="3"/>
  <c r="K11" i="3"/>
  <c r="E11" i="3"/>
  <c r="E12" i="3"/>
  <c r="H12" i="3"/>
  <c r="H11" i="3"/>
  <c r="F12" i="3"/>
  <c r="F11" i="3"/>
  <c r="AD11" i="3"/>
  <c r="AD12" i="3"/>
  <c r="AF11" i="3"/>
  <c r="AF12" i="3"/>
  <c r="D11" i="3"/>
  <c r="D12" i="3"/>
  <c r="Q11" i="3"/>
  <c r="Q12" i="3"/>
  <c r="P11" i="3"/>
  <c r="P12" i="3"/>
  <c r="O11" i="3"/>
  <c r="O12" i="3"/>
  <c r="J12" i="3"/>
  <c r="J11" i="3"/>
  <c r="U11" i="3"/>
  <c r="U12" i="3"/>
  <c r="I12" i="3"/>
  <c r="I11" i="3"/>
  <c r="C11" i="3"/>
  <c r="C12" i="3"/>
  <c r="Z12" i="3"/>
  <c r="Z11" i="3"/>
  <c r="AB12" i="3"/>
  <c r="A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<sst xmlns="http://schemas.openxmlformats.org/spreadsheetml/2006/main" count="54" uniqueCount="54">
  <si>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Source:</t>
  </si>
  <si>
    <t>Land Use and Forestry (high sequestration)</t>
  </si>
  <si>
    <t>Land Use and Forestry (low sequestration)</t>
  </si>
  <si>
    <t>Excerpt from Table 3:</t>
  </si>
  <si>
    <t>Average</t>
  </si>
  <si>
    <t>Emissions (Tg CO2e)</t>
  </si>
  <si>
    <t>We assume that all of the sequestered CO2e in the Land Use and Forestry sector is in the form of</t>
  </si>
  <si>
    <t>CO2, not other GHGs.</t>
  </si>
  <si>
    <t>Year</t>
  </si>
  <si>
    <t>U.S. State Department</t>
  </si>
  <si>
    <t>Notes</t>
  </si>
  <si>
    <t>Page 34, Table 3</t>
  </si>
  <si>
    <t>https://unfccc.int/files/national_reports/biennial_reports_and_iar/submitted_biennial_reports/application/pdf/2016_second_biennial_report_of_the_united_states_.pdf</t>
  </si>
  <si>
    <t>Second Biennial Report of the United States of America</t>
  </si>
  <si>
    <t>BLAPE BAU LULUCF Anthropogenic Pollutant Emissions</t>
  </si>
  <si>
    <t>F gases (g CO2e)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</si>
  <si>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</si>
  <si>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</si>
  <si>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</si>
  <si>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</si>
  <si>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</si>
  <si>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</si>
  <si>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</si>
  <si>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</si>
  <si>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</si>
  <si>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</si>
  <si>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</si>
  <si>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Rebound Emis Factor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</si>
  <si>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</si>
  <si>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</si>
  <si>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</si>
  <si>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</si>
  <si>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</si>
  <si>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</si>
  <si>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</si>
  <si>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</si>
  <si>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</si>
  <si>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</si>
  <si>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</si>
  <si>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</si>
  <si>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Rebound CH4 and N2O Emissions</t>
  </si>
  <si>
    <t>See land/RPEpUACE</t>
  </si>
  <si>
    <t>Projected pollutant emissions data for the land use sector until 2030, linearly extrapolated to 2050</t>
  </si>
  <si>
    <t>Table 6-1</t>
  </si>
  <si>
    <t>LULUCF Carbon Stock Change</t>
  </si>
  <si>
    <t>EPS</t>
  </si>
  <si>
    <t>Start Year Forecast</t>
  </si>
  <si>
    <t>MMTCO2e</t>
  </si>
  <si>
    <t>CO2 Sequestration Forecast</t>
  </si>
  <si>
    <t>CO2 Sequestration Start Year</t>
  </si>
  <si>
    <t>US EPA</t>
  </si>
  <si>
    <t>https://www.epa.gov/sites/production/files/2021-02/documents/us-ghg-inventory-2021-main-text.pdf</t>
  </si>
  <si>
    <t>Draft Inventory of US Greenhouse Gas Emissions Emissions and Sinks</t>
  </si>
  <si>
    <t>Table 6-1, page 6-3 (467)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</si>
</sst>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Border="1"/>
    <xf numFmtId="11" fontId="0" fillId="0" borderId="0" xfId="0" applyNumberFormat="1" applyBorder="1"/>
    <xf numFmtId="0" fontId="0" fillId="0" borderId="0" xfId="0" applyAlignment="1">
      <alignment horizontal="right"/>
    </xf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12" sqref="E12"/>
    </sheetView>
  </sheetViews>
  <sheetFormatPr defaultRowHeight="15" x14ac:dyDescent="0.25"/>
  <cols>
    <col min="1" max="1" width="9.42578125" customWidth="1"/>
    <col min="2" max="2" width="51.5703125" customWidth="1"/>
  </cols>
  <sheetData>
    <row r="1" spans="1:2" x14ac:dyDescent="0.25">
      <c r="A1" s="1" t="s">
        <v>14</v>
      </c>
    </row>
    <row r="3" spans="1:2" x14ac:dyDescent="0.25">
      <c r="A3" s="1" t="s">
        <v>0</v>
      </c>
      <c r="B3" s="13" t="s">
        <v>48</v>
      </c>
    </row>
    <row r="4" spans="1:2" x14ac:dyDescent="0.25">
      <c r="B4" t="s">
        <v>9</v>
      </c>
    </row>
    <row r="5" spans="1:2" x14ac:dyDescent="0.25">
      <c r="B5" s="6">
        <v>2016</v>
      </c>
    </row>
    <row r="6" spans="1:2" x14ac:dyDescent="0.25">
      <c r="B6" t="s">
        <v>13</v>
      </c>
    </row>
    <row r="7" spans="1:2" x14ac:dyDescent="0.25">
      <c r="B7" s="2" t="s">
        <v>12</v>
      </c>
    </row>
    <row r="8" spans="1:2" x14ac:dyDescent="0.25">
      <c r="B8" t="s">
        <v>11</v>
      </c>
    </row>
    <row r="10" spans="1:2" x14ac:dyDescent="0.25">
      <c r="B10" s="13" t="s">
        <v>49</v>
      </c>
    </row>
    <row r="11" spans="1:2" s="17" customFormat="1" x14ac:dyDescent="0.25">
      <c r="B11" t="s">
        <v>50</v>
      </c>
    </row>
    <row r="12" spans="1:2" s="17" customFormat="1" x14ac:dyDescent="0.25">
      <c r="B12" s="6">
        <v>2021</v>
      </c>
    </row>
    <row r="13" spans="1:2" s="17" customFormat="1" x14ac:dyDescent="0.25">
      <c r="B13" t="s">
        <v>52</v>
      </c>
    </row>
    <row r="14" spans="1:2" x14ac:dyDescent="0.25">
      <c r="B14" s="2" t="s">
        <v>51</v>
      </c>
    </row>
    <row r="15" spans="1:2" x14ac:dyDescent="0.25">
      <c r="B15" t="s">
        <v>53</v>
      </c>
    </row>
    <row r="17" spans="1:2" x14ac:dyDescent="0.25">
      <c r="B17" s="13" t="s">
        <v>40</v>
      </c>
    </row>
    <row r="18" spans="1:2" x14ac:dyDescent="0.25">
      <c r="B18" s="14" t="s">
        <v>41</v>
      </c>
    </row>
    <row r="20" spans="1:2" x14ac:dyDescent="0.25">
      <c r="A20" s="1" t="s">
        <v>10</v>
      </c>
    </row>
    <row r="21" spans="1:2" x14ac:dyDescent="0.25">
      <c r="A21" t="s">
        <v>42</v>
      </c>
    </row>
  </sheetData>
  <hyperlinks>
    <hyperlink ref="B7" r:id="rId1" xr:uid="{A4341B2F-D9AB-49A2-AA50-5B7AD476C902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3" sqref="E3"/>
    </sheetView>
  </sheetViews>
  <sheetFormatPr defaultRowHeight="15" x14ac:dyDescent="0.25"/>
  <cols>
    <col min="1" max="1" width="63.28515625" customWidth="1"/>
  </cols>
  <sheetData>
    <row r="1" spans="1:7" x14ac:dyDescent="0.25">
      <c r="A1" s="1" t="s">
        <v>3</v>
      </c>
    </row>
    <row r="2" spans="1:7" x14ac:dyDescent="0.25">
      <c r="A2" s="1" t="s">
        <v>5</v>
      </c>
    </row>
    <row r="3" spans="1:7" x14ac:dyDescent="0.25">
      <c r="B3">
        <v>2015</v>
      </c>
      <c r="C3" s="15">
        <v>2020</v>
      </c>
      <c r="D3">
        <v>2025</v>
      </c>
      <c r="E3">
        <v>2030</v>
      </c>
      <c r="F3" s="8">
        <v>2050</v>
      </c>
    </row>
    <row r="4" spans="1:7" x14ac:dyDescent="0.25">
      <c r="A4" t="s">
        <v>1</v>
      </c>
      <c r="B4">
        <v>-970</v>
      </c>
      <c r="C4" s="15">
        <f>G13</f>
        <v>-818.39999999999986</v>
      </c>
      <c r="D4">
        <v>-1201</v>
      </c>
      <c r="E4">
        <v>-1118</v>
      </c>
      <c r="F4" s="9">
        <f>TREND($B4:$E4,$B$3:$E$3,F$3)</f>
        <v>-1481.4799999999959</v>
      </c>
    </row>
    <row r="5" spans="1:7" x14ac:dyDescent="0.25">
      <c r="A5" t="s">
        <v>2</v>
      </c>
      <c r="B5">
        <v>-928</v>
      </c>
      <c r="C5" s="15">
        <f>G13</f>
        <v>-818.39999999999986</v>
      </c>
      <c r="D5">
        <v>-908</v>
      </c>
      <c r="E5">
        <v>-689</v>
      </c>
      <c r="F5" s="9">
        <f>TREND($B5:$E5,$B$3:$E$3,F$3)</f>
        <v>-490.77999999999884</v>
      </c>
    </row>
    <row r="7" spans="1:7" x14ac:dyDescent="0.25">
      <c r="A7" t="s">
        <v>4</v>
      </c>
      <c r="B7">
        <f t="shared" ref="B7:F7" si="0">AVERAGE(B4:B5)</f>
        <v>-949</v>
      </c>
      <c r="C7" s="7">
        <f t="shared" si="0"/>
        <v>-818.39999999999986</v>
      </c>
      <c r="D7" s="7">
        <f t="shared" si="0"/>
        <v>-1054.5</v>
      </c>
      <c r="E7" s="7">
        <f t="shared" si="0"/>
        <v>-903.5</v>
      </c>
      <c r="F7" s="7">
        <f t="shared" si="0"/>
        <v>-986.12999999999738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G11" s="16" t="s">
        <v>46</v>
      </c>
    </row>
    <row r="12" spans="1:7" x14ac:dyDescent="0.25">
      <c r="A12" t="s">
        <v>45</v>
      </c>
      <c r="B12">
        <v>2015</v>
      </c>
      <c r="C12">
        <v>2016</v>
      </c>
      <c r="D12">
        <v>2017</v>
      </c>
      <c r="E12">
        <v>2018</v>
      </c>
      <c r="F12">
        <v>2019</v>
      </c>
      <c r="G12" s="15">
        <v>2020</v>
      </c>
    </row>
    <row r="13" spans="1:7" x14ac:dyDescent="0.25">
      <c r="A13" t="s">
        <v>47</v>
      </c>
      <c r="B13">
        <f>'EPA Table 6-1'!D2</f>
        <v>-791.5</v>
      </c>
      <c r="C13">
        <f>'EPA Table 6-1'!E2</f>
        <v>-855.8</v>
      </c>
      <c r="D13">
        <f>'EPA Table 6-1'!F2</f>
        <v>-791.8</v>
      </c>
      <c r="E13">
        <f>'EPA Table 6-1'!G2</f>
        <v>-824.6</v>
      </c>
      <c r="F13">
        <f>'EPA Table 6-1'!H2</f>
        <v>-812.4</v>
      </c>
      <c r="G13" s="15" cm="1">
        <f t="array" ref="G13">TREND(B13:F13,B12:F12,G12)</f>
        <v>-818.39999999999986</v>
      </c>
    </row>
  </sheetData>
  <pageMargins left="0.7" right="0.7" top="0.75" bottom="0.75" header="0.3" footer="0.3"/>
  <ignoredErrors>
    <ignoredError sqref="B7:E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1EED-5369-4626-8108-4C2C32A7C6AB}">
  <dimension ref="A1:H2"/>
  <sheetViews>
    <sheetView workbookViewId="0">
      <selection activeCell="B1" sqref="B1"/>
    </sheetView>
  </sheetViews>
  <sheetFormatPr defaultRowHeight="15" x14ac:dyDescent="0.25"/>
  <cols>
    <col min="1" max="1" width="21.5703125" customWidth="1"/>
  </cols>
  <sheetData>
    <row r="1" spans="1:8" x14ac:dyDescent="0.25">
      <c r="A1" s="1" t="s">
        <v>43</v>
      </c>
      <c r="B1">
        <v>1990</v>
      </c>
      <c r="C1">
        <v>2005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25">
      <c r="A2" t="s">
        <v>44</v>
      </c>
      <c r="B2">
        <v>-908.7</v>
      </c>
      <c r="C2">
        <v>-804.8</v>
      </c>
      <c r="D2">
        <v>-791.5</v>
      </c>
      <c r="E2">
        <v>-855.8</v>
      </c>
      <c r="F2">
        <v>-791.8</v>
      </c>
      <c r="G2">
        <v>-824.6</v>
      </c>
      <c r="H2">
        <v>-812.4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cols>
    <col min="2" max="2" width="23" customWidth="1"/>
  </cols>
  <sheetData>
    <row r="1" spans="1:2" x14ac:dyDescent="0.25">
      <c r="B1" s="12" t="s">
        <v>27</v>
      </c>
    </row>
    <row r="2" spans="1:2" x14ac:dyDescent="0.25">
      <c r="A2" t="s">
        <v>28</v>
      </c>
      <c r="B2">
        <v>0</v>
      </c>
    </row>
    <row r="3" spans="1:2" x14ac:dyDescent="0.25">
      <c r="A3" t="s">
        <v>29</v>
      </c>
      <c r="B3">
        <v>0</v>
      </c>
    </row>
    <row r="4" spans="1:2" x14ac:dyDescent="0.25">
      <c r="A4" t="s">
        <v>30</v>
      </c>
      <c r="B4">
        <v>0</v>
      </c>
    </row>
    <row r="5" spans="1:2" x14ac:dyDescent="0.25">
      <c r="A5" t="s">
        <v>31</v>
      </c>
      <c r="B5">
        <v>0</v>
      </c>
    </row>
    <row r="6" spans="1:2" x14ac:dyDescent="0.25">
      <c r="A6" t="s">
        <v>32</v>
      </c>
      <c r="B6">
        <v>0</v>
      </c>
    </row>
    <row r="7" spans="1:2" x14ac:dyDescent="0.25">
      <c r="A7" t="s">
        <v>33</v>
      </c>
      <c r="B7">
        <v>0</v>
      </c>
    </row>
    <row r="8" spans="1:2" x14ac:dyDescent="0.25">
      <c r="A8" t="s">
        <v>34</v>
      </c>
      <c r="B8">
        <v>0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0</v>
      </c>
    </row>
    <row r="11" spans="1:2" x14ac:dyDescent="0.25">
      <c r="A11" t="s">
        <v>37</v>
      </c>
      <c r="B11" s="4">
        <v>4.2997168577917945E-4</v>
      </c>
    </row>
    <row r="12" spans="1:2" x14ac:dyDescent="0.25">
      <c r="A12" t="s">
        <v>38</v>
      </c>
      <c r="B12" s="4">
        <v>3.5003753313133949E-5</v>
      </c>
    </row>
    <row r="13" spans="1:2" x14ac:dyDescent="0.25">
      <c r="A13" t="s">
        <v>39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13"/>
  <sheetViews>
    <sheetView tabSelected="1" workbookViewId="0">
      <selection activeCell="G2" sqref="G2"/>
    </sheetView>
  </sheetViews>
  <sheetFormatPr defaultRowHeight="15" x14ac:dyDescent="0.25"/>
  <cols>
    <col min="1" max="1" width="16.7109375" customWidth="1"/>
    <col min="2" max="17" width="11.28515625" bestFit="1" customWidth="1"/>
  </cols>
  <sheetData>
    <row r="1" spans="1:37" x14ac:dyDescent="0.25">
      <c r="A1" t="s">
        <v>8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 s="10">
        <v>2035</v>
      </c>
      <c r="W1" s="10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16</v>
      </c>
      <c r="B2" s="4">
        <f>TREND(Calcs!$B7:$C7,Calcs!$B3:$C3,BLAPE!B1)*10^12</f>
        <v>-948999999999992.75</v>
      </c>
      <c r="C2" s="4">
        <f>TREND(Calcs!$B7:$C7,Calcs!$B3:$C3,BLAPE!C1)*10^12</f>
        <v>-922879999999997.38</v>
      </c>
      <c r="D2" s="4">
        <f>TREND(Calcs!$B7:$C7,Calcs!$B3:$C3,BLAPE!D1)*10^12</f>
        <v>-896759999999994.75</v>
      </c>
      <c r="E2" s="4">
        <f>TREND(Calcs!$B7:$C7,Calcs!$B3:$C3,BLAPE!E1)*10^12</f>
        <v>-870639999999992.13</v>
      </c>
      <c r="F2" s="4">
        <f>TREND(Calcs!$B7:$C7,Calcs!$B3:$C3,BLAPE!F1)*10^12</f>
        <v>-844519999999996.75</v>
      </c>
      <c r="G2" s="5">
        <f>TREND(Calcs!$B7:$C7,Calcs!$B3:$C3,BLAPE!G1)*10^12</f>
        <v>-818399999999994.13</v>
      </c>
      <c r="H2" s="4">
        <f>TREND(Calcs!$C7:$D7,Calcs!$C3:$D3,BLAPE!H1)*10^12</f>
        <v>-865619999999995.38</v>
      </c>
      <c r="I2" s="4">
        <f>TREND(Calcs!$C7:$D7,Calcs!$C3:$D3,BLAPE!I1)*10^12</f>
        <v>-912839999999996.5</v>
      </c>
      <c r="J2" s="4">
        <f>TREND(Calcs!$C7:$D7,Calcs!$C3:$D3,BLAPE!J1)*10^12</f>
        <v>-960059999999997.63</v>
      </c>
      <c r="K2" s="4">
        <f>TREND(Calcs!$C7:$D7,Calcs!$C3:$D3,BLAPE!K1)*10^12</f>
        <v>-1007279999999998.9</v>
      </c>
      <c r="L2" s="5">
        <f>TREND(Calcs!$C7:$D7,Calcs!$C3:$D3,BLAPE!L1)*10^12</f>
        <v>-1054500000000000</v>
      </c>
      <c r="M2" s="4">
        <f>TREND(Calcs!$D7:$E7,Calcs!$D3:$E3,BLAPE!M1)*10^12</f>
        <v>-1024300000000002.9</v>
      </c>
      <c r="N2" s="4">
        <f>TREND(Calcs!$D7:$E7,Calcs!$D3:$E3,BLAPE!N1)*10^12</f>
        <v>-994099999999998.5</v>
      </c>
      <c r="O2" s="4">
        <f>TREND(Calcs!$D7:$E7,Calcs!$D3:$E3,BLAPE!O1)*10^12</f>
        <v>-963900000000001.5</v>
      </c>
      <c r="P2" s="4">
        <f>TREND(Calcs!$D7:$E7,Calcs!$D3:$E3,BLAPE!P1)*10^12</f>
        <v>-933700000000004.38</v>
      </c>
      <c r="Q2" s="5">
        <f>TREND(Calcs!$D7:$E7,Calcs!$D3:$E3,BLAPE!Q1)*10^12</f>
        <v>-903500000000000</v>
      </c>
      <c r="R2" s="4">
        <f>TREND(Calcs!$E7:$F7,Calcs!$E3:$F3,BLAPE!R1)*10^12</f>
        <v>-907631500000001.38</v>
      </c>
      <c r="S2" s="4">
        <f>TREND(Calcs!$E7:$F7,Calcs!$E3:$F3,BLAPE!S1)*10^12</f>
        <v>-911763000000000.88</v>
      </c>
      <c r="T2" s="4">
        <f>TREND(Calcs!$E7:$F7,Calcs!$E3:$F3,BLAPE!T1)*10^12</f>
        <v>-915894500000000.38</v>
      </c>
      <c r="U2" s="4">
        <f>TREND(Calcs!$E7:$F7,Calcs!$E3:$F3,BLAPE!U1)*10^12</f>
        <v>-920025999999999.88</v>
      </c>
      <c r="V2" s="11">
        <f>TREND(Calcs!$E7:$F7,Calcs!$E3:$F3,BLAPE!V1)*10^12</f>
        <v>-924157499999999.38</v>
      </c>
      <c r="W2" s="11">
        <f>TREND(Calcs!$E7:$F7,Calcs!$E3:$F3,BLAPE!W1)*10^12</f>
        <v>-928289000000000.63</v>
      </c>
      <c r="X2" s="4">
        <f>TREND(Calcs!$E7:$F7,Calcs!$E3:$F3,BLAPE!X1)*10^12</f>
        <v>-932420500000000.13</v>
      </c>
      <c r="Y2" s="4">
        <f>TREND(Calcs!$E7:$F7,Calcs!$E3:$F3,BLAPE!Y1)*10^12</f>
        <v>-936551999999999.63</v>
      </c>
      <c r="Z2" s="4">
        <f>TREND(Calcs!$E7:$F7,Calcs!$E3:$F3,BLAPE!Z1)*10^12</f>
        <v>-940683499999999.13</v>
      </c>
      <c r="AA2" s="4">
        <f>TREND(Calcs!$E7:$F7,Calcs!$E3:$F3,BLAPE!AA1)*10^12</f>
        <v>-944814999999998.75</v>
      </c>
      <c r="AB2" s="4">
        <f>TREND(Calcs!$E7:$F7,Calcs!$E3:$F3,BLAPE!AB1)*10^12</f>
        <v>-948946500000000</v>
      </c>
      <c r="AC2" s="4">
        <f>TREND(Calcs!$E7:$F7,Calcs!$E3:$F3,BLAPE!AC1)*10^12</f>
        <v>-953077999999999.5</v>
      </c>
      <c r="AD2" s="4">
        <f>TREND(Calcs!$E7:$F7,Calcs!$E3:$F3,BLAPE!AD1)*10^12</f>
        <v>-957209499999999</v>
      </c>
      <c r="AE2" s="4">
        <f>TREND(Calcs!$E7:$F7,Calcs!$E3:$F3,BLAPE!AE1)*10^12</f>
        <v>-961340999999998.5</v>
      </c>
      <c r="AF2" s="4">
        <f>TREND(Calcs!$E7:$F7,Calcs!$E3:$F3,BLAPE!AF1)*10^12</f>
        <v>-965472499999998</v>
      </c>
      <c r="AG2" s="4">
        <f>TREND(Calcs!$E7:$F7,Calcs!$E3:$F3,BLAPE!AG1)*10^12</f>
        <v>-969603999999999.38</v>
      </c>
      <c r="AH2" s="4">
        <f>TREND(Calcs!$E7:$F7,Calcs!$E3:$F3,BLAPE!AH1)*10^12</f>
        <v>-973735499999998.88</v>
      </c>
      <c r="AI2" s="4">
        <f>TREND(Calcs!$E7:$F7,Calcs!$E3:$F3,BLAPE!AI1)*10^12</f>
        <v>-977866999999998.38</v>
      </c>
      <c r="AJ2" s="4">
        <f>TREND(Calcs!$E7:$F7,Calcs!$E3:$F3,BLAPE!AJ1)*10^12</f>
        <v>-981998499999997.88</v>
      </c>
      <c r="AK2" s="4">
        <f>TREND(Calcs!$E7:$F7,Calcs!$E3:$F3,BLAPE!AK1)*10^12</f>
        <v>-986129999999997.38</v>
      </c>
    </row>
    <row r="3" spans="1:37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25</v>
      </c>
      <c r="B11" s="4">
        <f>B$2*-'data from RPEpUACE'!$B11</f>
        <v>408043129804.43817</v>
      </c>
      <c r="C11" s="4">
        <f>C$2*-'data from RPEpUACE'!$B11</f>
        <v>396812269371.888</v>
      </c>
      <c r="D11" s="4">
        <f>D$2*-'data from RPEpUACE'!$B11</f>
        <v>385581408939.33472</v>
      </c>
      <c r="E11" s="4">
        <f>E$2*-'data from RPEpUACE'!$B11</f>
        <v>374350548506.78143</v>
      </c>
      <c r="F11" s="4">
        <f>F$2*-'data from RPEpUACE'!$B11</f>
        <v>363119688074.2312</v>
      </c>
      <c r="G11" s="4">
        <f>G$2*-'data from RPEpUACE'!$B11</f>
        <v>351888827641.67792</v>
      </c>
      <c r="H11" s="4">
        <f>H$2*-'data from RPEpUACE'!$B11</f>
        <v>372192090644.17133</v>
      </c>
      <c r="I11" s="4">
        <f>I$2*-'data from RPEpUACE'!$B11</f>
        <v>392495353646.66467</v>
      </c>
      <c r="J11" s="4">
        <f>J$2*-'data from RPEpUACE'!$B11</f>
        <v>412798616649.15802</v>
      </c>
      <c r="K11" s="4">
        <f>K$2*-'data from RPEpUACE'!$B11</f>
        <v>433101879651.65137</v>
      </c>
      <c r="L11" s="4">
        <f>L$2*-'data from RPEpUACE'!$B11</f>
        <v>453405142654.14471</v>
      </c>
      <c r="M11" s="4">
        <f>M$2*-'data from RPEpUACE'!$B11</f>
        <v>440419997743.61475</v>
      </c>
      <c r="N11" s="4">
        <f>N$2*-'data from RPEpUACE'!$B11</f>
        <v>427434852833.08167</v>
      </c>
      <c r="O11" s="4">
        <f>O$2*-'data from RPEpUACE'!$B11</f>
        <v>414449707922.5517</v>
      </c>
      <c r="P11" s="4">
        <f>P$2*-'data from RPEpUACE'!$B11</f>
        <v>401464563012.02173</v>
      </c>
      <c r="Q11" s="4">
        <f>Q$2*-'data from RPEpUACE'!$B11</f>
        <v>388479418101.48865</v>
      </c>
      <c r="R11" s="4">
        <f>R$2*-'data from RPEpUACE'!$B11</f>
        <v>390255846121.28589</v>
      </c>
      <c r="S11" s="4">
        <f>S$2*-'data from RPEpUACE'!$B11</f>
        <v>392032274141.0824</v>
      </c>
      <c r="T11" s="4">
        <f>T$2*-'data from RPEpUACE'!$B11</f>
        <v>393808702160.87885</v>
      </c>
      <c r="U11" s="4">
        <f>U$2*-'data from RPEpUACE'!$B11</f>
        <v>395585130180.67529</v>
      </c>
      <c r="V11" s="4">
        <f>V$2*-'data from RPEpUACE'!$B11</f>
        <v>397361558200.47174</v>
      </c>
      <c r="W11" s="4">
        <f>W$2*-'data from RPEpUACE'!$B11</f>
        <v>399137986220.26898</v>
      </c>
      <c r="X11" s="4">
        <f>X$2*-'data from RPEpUACE'!$B11</f>
        <v>400914414240.06543</v>
      </c>
      <c r="Y11" s="4">
        <f>Y$2*-'data from RPEpUACE'!$B11</f>
        <v>402690842259.86194</v>
      </c>
      <c r="Z11" s="4">
        <f>Z$2*-'data from RPEpUACE'!$B11</f>
        <v>404467270279.65839</v>
      </c>
      <c r="AA11" s="4">
        <f>AA$2*-'data from RPEpUACE'!$B11</f>
        <v>406243698299.4549</v>
      </c>
      <c r="AB11" s="4">
        <f>AB$2*-'data from RPEpUACE'!$B11</f>
        <v>408020126319.25214</v>
      </c>
      <c r="AC11" s="4">
        <f>AC$2*-'data from RPEpUACE'!$B11</f>
        <v>409796554339.04858</v>
      </c>
      <c r="AD11" s="4">
        <f>AD$2*-'data from RPEpUACE'!$B11</f>
        <v>411572982358.84503</v>
      </c>
      <c r="AE11" s="4">
        <f>AE$2*-'data from RPEpUACE'!$B11</f>
        <v>413349410378.64148</v>
      </c>
      <c r="AF11" s="4">
        <f>AF$2*-'data from RPEpUACE'!$B11</f>
        <v>415125838398.43799</v>
      </c>
      <c r="AG11" s="4">
        <f>AG$2*-'data from RPEpUACE'!$B11</f>
        <v>416902266418.23523</v>
      </c>
      <c r="AH11" s="4">
        <f>AH$2*-'data from RPEpUACE'!$B11</f>
        <v>418678694438.03168</v>
      </c>
      <c r="AI11" s="4">
        <f>AI$2*-'data from RPEpUACE'!$B11</f>
        <v>420455122457.82819</v>
      </c>
      <c r="AJ11" s="4">
        <f>AJ$2*-'data from RPEpUACE'!$B11</f>
        <v>422231550477.62463</v>
      </c>
      <c r="AK11" s="4">
        <f>AK$2*-'data from RPEpUACE'!$B11</f>
        <v>424007978497.42108</v>
      </c>
    </row>
    <row r="12" spans="1:37" x14ac:dyDescent="0.25">
      <c r="A12" t="s">
        <v>26</v>
      </c>
      <c r="B12" s="4">
        <f>B$2*-'data from RPEpUACE'!$B12</f>
        <v>33218561894.163864</v>
      </c>
      <c r="C12" s="4">
        <f>C$2*-'data from RPEpUACE'!$B12</f>
        <v>32304263857.624966</v>
      </c>
      <c r="D12" s="4">
        <f>D$2*-'data from RPEpUACE'!$B12</f>
        <v>31389965821.085815</v>
      </c>
      <c r="E12" s="4">
        <f>E$2*-'data from RPEpUACE'!$B12</f>
        <v>30475667784.546665</v>
      </c>
      <c r="F12" s="4">
        <f>F$2*-'data from RPEpUACE'!$B12</f>
        <v>29561369748.007767</v>
      </c>
      <c r="G12" s="4">
        <f>G$2*-'data from RPEpUACE'!$B12</f>
        <v>28647071711.468616</v>
      </c>
      <c r="H12" s="4">
        <f>H$2*-'data from RPEpUACE'!$B12</f>
        <v>30299948942.914848</v>
      </c>
      <c r="I12" s="4">
        <f>I$2*-'data from RPEpUACE'!$B12</f>
        <v>31952826174.361073</v>
      </c>
      <c r="J12" s="4">
        <f>J$2*-'data from RPEpUACE'!$B12</f>
        <v>33605703405.807297</v>
      </c>
      <c r="K12" s="4">
        <f>K$2*-'data from RPEpUACE'!$B12</f>
        <v>35258580637.253525</v>
      </c>
      <c r="L12" s="4">
        <f>L$2*-'data from RPEpUACE'!$B12</f>
        <v>36911457868.699745</v>
      </c>
      <c r="M12" s="4">
        <f>M$2*-'data from RPEpUACE'!$B12</f>
        <v>35854344518.643204</v>
      </c>
      <c r="N12" s="4">
        <f>N$2*-'data from RPEpUACE'!$B12</f>
        <v>34797231168.586403</v>
      </c>
      <c r="O12" s="4">
        <f>O$2*-'data from RPEpUACE'!$B12</f>
        <v>33740117818.529865</v>
      </c>
      <c r="P12" s="4">
        <f>P$2*-'data from RPEpUACE'!$B12</f>
        <v>32683004468.47332</v>
      </c>
      <c r="Q12" s="4">
        <f>Q$2*-'data from RPEpUACE'!$B12</f>
        <v>31625891118.416523</v>
      </c>
      <c r="R12" s="4">
        <f>R$2*-'data from RPEpUACE'!$B12</f>
        <v>31770509125.229782</v>
      </c>
      <c r="S12" s="4">
        <f>S$2*-'data from RPEpUACE'!$B12</f>
        <v>31915127132.04298</v>
      </c>
      <c r="T12" s="4">
        <f>T$2*-'data from RPEpUACE'!$B12</f>
        <v>32059745138.856174</v>
      </c>
      <c r="U12" s="4">
        <f>U$2*-'data from RPEpUACE'!$B12</f>
        <v>32204363145.669369</v>
      </c>
      <c r="V12" s="4">
        <f>V$2*-'data from RPEpUACE'!$B12</f>
        <v>32348981152.482567</v>
      </c>
      <c r="W12" s="4">
        <f>W$2*-'data from RPEpUACE'!$B12</f>
        <v>32493599159.295822</v>
      </c>
      <c r="X12" s="4">
        <f>X$2*-'data from RPEpUACE'!$B12</f>
        <v>32638217166.109016</v>
      </c>
      <c r="Y12" s="4">
        <f>Y$2*-'data from RPEpUACE'!$B12</f>
        <v>32782835172.922215</v>
      </c>
      <c r="Z12" s="4">
        <f>Z$2*-'data from RPEpUACE'!$B12</f>
        <v>32927453179.735409</v>
      </c>
      <c r="AA12" s="4">
        <f>AA$2*-'data from RPEpUACE'!$B12</f>
        <v>33072071186.548607</v>
      </c>
      <c r="AB12" s="4">
        <f>AB$2*-'data from RPEpUACE'!$B12</f>
        <v>33216689193.361866</v>
      </c>
      <c r="AC12" s="4">
        <f>AC$2*-'data from RPEpUACE'!$B12</f>
        <v>33361307200.17506</v>
      </c>
      <c r="AD12" s="4">
        <f>AD$2*-'data from RPEpUACE'!$B12</f>
        <v>33505925206.988255</v>
      </c>
      <c r="AE12" s="4">
        <f>AE$2*-'data from RPEpUACE'!$B12</f>
        <v>33650543213.801453</v>
      </c>
      <c r="AF12" s="4">
        <f>AF$2*-'data from RPEpUACE'!$B12</f>
        <v>33795161220.614647</v>
      </c>
      <c r="AG12" s="4">
        <f>AG$2*-'data from RPEpUACE'!$B12</f>
        <v>33939779227.427906</v>
      </c>
      <c r="AH12" s="4">
        <f>AH$2*-'data from RPEpUACE'!$B12</f>
        <v>34084397234.241104</v>
      </c>
      <c r="AI12" s="4">
        <f>AI$2*-'data from RPEpUACE'!$B12</f>
        <v>34229015241.054298</v>
      </c>
      <c r="AJ12" s="4">
        <f>AJ$2*-'data from RPEpUACE'!$B12</f>
        <v>34373633247.867493</v>
      </c>
      <c r="AK12" s="4">
        <f>AK$2*-'data from RPEpUACE'!$B12</f>
        <v>34518251254.680687</v>
      </c>
    </row>
    <row r="13" spans="1:37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Calcs</vt:lpstr>
      <vt:lpstr>EPA Table 6-1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2021-03-26T19:15:29Z</dcterms:modified>
</cp:coreProperties>
</file>