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EIaE\"/>
    </mc:Choice>
  </mc:AlternateContent>
  <xr:revisionPtr revIDLastSave="0" documentId="13_ncr:1_{A90D0884-E397-4CC9-A0ED-4C0A95292B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AEO Table 10 2022" sheetId="13" r:id="rId2"/>
    <sheet name="AEO Table 10 2021" sheetId="6" r:id="rId3"/>
    <sheet name="Canada Electricity Generation" sheetId="7" r:id="rId4"/>
    <sheet name="Canada Elec Mix" sheetId="8" r:id="rId5"/>
    <sheet name="AEO Table 3 2022" sheetId="12" r:id="rId6"/>
    <sheet name="AEO Table 3 2021" sheetId="11" r:id="rId7"/>
    <sheet name="EIaE-BIE" sheetId="3" r:id="rId8"/>
    <sheet name="EIaE-BEE" sheetId="5" r:id="rId9"/>
    <sheet name="EIaE-IEP" sheetId="9" r:id="rId10"/>
    <sheet name="EIaE-BEEP" sheetId="10" r:id="rId11"/>
  </sheets>
  <externalReferences>
    <externalReference r:id="rId12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2" i="10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2" i="9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2" i="5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5" i="3"/>
  <c r="C16" i="3"/>
  <c r="C17" i="3"/>
  <c r="C13" i="3"/>
  <c r="C12" i="3"/>
  <c r="C11" i="3"/>
  <c r="C10" i="3"/>
  <c r="C9" i="3"/>
  <c r="C8" i="3"/>
  <c r="C7" i="3"/>
  <c r="C6" i="3"/>
  <c r="C5" i="3"/>
  <c r="C4" i="3"/>
  <c r="C3" i="3"/>
  <c r="C2" i="3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7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1" i="8"/>
  <c r="B9" i="8"/>
  <c r="B6" i="8"/>
  <c r="B5" i="8"/>
  <c r="B4" i="8"/>
  <c r="B3" i="8"/>
  <c r="B2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B19" i="8"/>
  <c r="B2" i="10" l="1"/>
  <c r="B2" i="9"/>
  <c r="B15" i="3" l="1"/>
  <c r="B16" i="3"/>
  <c r="B17" i="3"/>
  <c r="B2" i="5" l="1"/>
  <c r="B8" i="3"/>
  <c r="B10" i="3"/>
  <c r="B12" i="3"/>
  <c r="B13" i="3"/>
  <c r="B14" i="3"/>
  <c r="C14" i="3"/>
  <c r="B4" i="3" l="1"/>
  <c r="B9" i="3"/>
  <c r="B7" i="3"/>
  <c r="B5" i="3"/>
  <c r="B3" i="3"/>
  <c r="B2" i="3"/>
  <c r="B6" i="3"/>
  <c r="B11" i="3"/>
</calcChain>
</file>

<file path=xl/sharedStrings.xml><?xml version="1.0" encoding="utf-8"?>
<sst xmlns="http://schemas.openxmlformats.org/spreadsheetml/2006/main" count="1721" uniqueCount="348">
  <si>
    <t>EIaE BAU Imported Electricity</t>
  </si>
  <si>
    <t>EIaE BAU Exported Electricity</t>
  </si>
  <si>
    <t>Source:</t>
  </si>
  <si>
    <t>Energy Information Administration</t>
  </si>
  <si>
    <t>Table 10</t>
  </si>
  <si>
    <t>ETT000</t>
  </si>
  <si>
    <t>10. Electricity Trade</t>
  </si>
  <si>
    <t>(billion kilowatthours, unless otherwise noted)</t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</si>
  <si>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</si>
  <si>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</si>
  <si>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</si>
  <si>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</si>
  <si>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</si>
  <si>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</si>
  <si>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</si>
  <si>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</si>
  <si>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</si>
  <si>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</si>
  <si>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</si>
  <si>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</si>
  <si>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</si>
  <si>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</si>
  <si>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</si>
  <si>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</si>
  <si>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</si>
  <si>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</si>
  <si>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</si>
  <si>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</si>
  <si>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</si>
  <si>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</si>
  <si>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</si>
  <si>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</si>
  <si>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</si>
  <si>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</si>
  <si>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</si>
  <si>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</si>
  <si>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</si>
  <si>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</si>
  <si>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</si>
  <si>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</si>
  <si>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</si>
  <si>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</si>
  <si>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</si>
  <si>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</si>
  <si>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</si>
  <si>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</si>
  <si>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</si>
  <si>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</si>
  <si>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</si>
  <si>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</si>
  <si>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</si>
  <si>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</si>
  <si>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</si>
  <si>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</si>
  <si>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</si>
  <si>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</si>
  <si>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</si>
  <si>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</si>
  <si>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</si>
  <si>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</si>
  <si>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</si>
  <si>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</si>
  <si>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</si>
  <si>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</si>
  <si>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</si>
  <si>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</si>
  <si>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</si>
  <si>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</si>
  <si>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</si>
  <si>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</si>
  <si>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</si>
  <si>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</si>
  <si>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</si>
  <si>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</si>
  <si>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</si>
  <si>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</si>
  <si>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</si>
  <si>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</si>
  <si>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</si>
  <si>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</si>
  <si>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</si>
  <si>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</si>
  <si>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</si>
  <si>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</si>
  <si>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</si>
  <si>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</si>
  <si>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</si>
  <si>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</si>
  <si>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</si>
  <si>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</si>
  <si>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</si>
  <si>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</si>
  <si>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</si>
  <si>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</si>
  <si>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</si>
  <si>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</si>
  <si>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</si>
  <si>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</si>
  <si>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</si>
  <si>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</si>
  <si>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</si>
  <si>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</si>
  <si>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</si>
  <si>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</si>
  <si>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</si>
  <si>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</si>
  <si>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</si>
  <si>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</si>
  <si>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</si>
  <si>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</si>
  <si>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</si>
  <si>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</si>
  <si>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</si>
  <si>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</si>
  <si>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</si>
  <si>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</si>
  <si>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</si>
  <si>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</si>
  <si>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</si>
  <si>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</si>
  <si>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</si>
  <si>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</si>
  <si>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</si>
  <si>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</si>
  <si>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</si>
  <si>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</si>
  <si>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</si>
  <si>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</si>
  <si>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</si>
  <si>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Sum of Canada Generation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</si>
  <si>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</si>
  <si>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</si>
  <si>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</si>
  <si>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</si>
  <si>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</si>
  <si>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</si>
  <si>
    <t>Imported Electricity Price</t>
  </si>
  <si>
    <t>Unit: 2012 USD/MWh</t>
  </si>
  <si>
    <t>Exported Electricity Price</t>
  </si>
  <si>
    <t>PRC000</t>
  </si>
  <si>
    <t>3. Energy Prices by Sector and Source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</si>
  <si>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</si>
  <si>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</si>
  <si>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</si>
  <si>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</si>
  <si>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</si>
  <si>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</si>
  <si>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</si>
  <si>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</si>
  <si>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</si>
  <si>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</si>
  <si>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</si>
  <si>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</si>
  <si>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</si>
  <si>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</si>
  <si>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</si>
  <si>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</si>
  <si>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</si>
  <si>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</si>
  <si>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</si>
  <si>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</si>
  <si>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</si>
  <si>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</si>
  <si>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</si>
  <si>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</si>
  <si>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</si>
  <si>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</si>
  <si>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</si>
  <si>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</si>
  <si>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</si>
  <si>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</si>
  <si>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</si>
  <si>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</si>
  <si>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</si>
  <si>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</si>
  <si>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</si>
  <si>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</si>
  <si>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</si>
  <si>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</si>
  <si>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</si>
  <si>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</si>
  <si>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</si>
  <si>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</si>
  <si>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</si>
  <si>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</si>
  <si>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</si>
  <si>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</si>
  <si>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</si>
  <si>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</si>
  <si>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</si>
  <si>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</si>
  <si>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</si>
  <si>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</si>
  <si>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</si>
  <si>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</si>
  <si>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</si>
  <si>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</si>
  <si>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</si>
  <si>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</si>
  <si>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</si>
  <si>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</si>
  <si>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</si>
  <si>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</si>
  <si>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</si>
  <si>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</si>
  <si>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</si>
  <si>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</si>
  <si>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</si>
  <si>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</si>
  <si>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</si>
  <si>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</si>
  <si>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</si>
  <si>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</si>
  <si>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</si>
  <si>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</si>
  <si>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</si>
  <si>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</si>
  <si>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</si>
  <si>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</si>
  <si>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</si>
  <si>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</si>
  <si>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</si>
  <si>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</si>
  <si>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</si>
  <si>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</si>
  <si>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</si>
  <si>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</si>
  <si>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</si>
  <si>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</si>
  <si>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</si>
  <si>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</si>
  <si>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</si>
  <si>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</si>
  <si>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</si>
  <si>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</si>
  <si>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</si>
  <si>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</si>
  <si>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</si>
  <si>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</si>
  <si>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</si>
  <si>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</si>
  <si>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</si>
  <si>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</si>
  <si>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</si>
  <si>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</si>
  <si>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</si>
  <si>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</si>
  <si>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</si>
  <si>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</si>
  <si>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</si>
  <si>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</si>
  <si>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</si>
  <si>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</si>
  <si>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</si>
  <si>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</si>
  <si>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</si>
  <si>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</si>
  <si>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</si>
  <si>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</si>
  <si>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</si>
  <si>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</si>
  <si>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</si>
  <si>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</si>
  <si>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</si>
  <si>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</si>
  <si>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</si>
  <si>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</si>
  <si>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the percentage of ethanol varies seasonally.  The annual average ethanol content of 74 percent is used for these projections.</t>
  </si>
  <si>
    <t>and estimated dispensing costs or charges.</t>
  </si>
  <si>
    <t>Imported and Exported Electricity Prices</t>
  </si>
  <si>
    <t>Table 3</t>
  </si>
  <si>
    <t>Electricity Prices</t>
  </si>
  <si>
    <t>We do not have explicit data on the prices of electricity imported to or exported</t>
  </si>
  <si>
    <t>use the average U.S. electricity price to all consumers from AEO Table 3.</t>
  </si>
  <si>
    <t>EIaE Imported Electricity Price</t>
  </si>
  <si>
    <t>EIaE BAU Exported Electricity Price</t>
  </si>
  <si>
    <t>from the United States (i.e. via transmission lines to Canada and Mexico), so we</t>
  </si>
  <si>
    <t>MWh/BTU</t>
  </si>
  <si>
    <t>Conversion Factors</t>
  </si>
  <si>
    <t xml:space="preserve">      Total Gross Domestic Sales</t>
  </si>
  <si>
    <t xml:space="preserve">      Total Imports from Canada and Mexico</t>
  </si>
  <si>
    <t xml:space="preserve">      Total Exports to Canada and Mexico</t>
  </si>
  <si>
    <t>Firm power sales are capacity sales, meaning the delivery of the power is</t>
  </si>
  <si>
    <t>highogs.d120120a</t>
  </si>
  <si>
    <t>(2020 dollars per million Btu, unless otherwise noted)</t>
  </si>
  <si>
    <t>(billion 2020 dollars)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</si>
  <si>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</si>
  <si>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</si>
  <si>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</si>
  <si>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</si>
  <si>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</si>
  <si>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</si>
  <si>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</si>
  <si>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</si>
  <si>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Btu = British thermal unit.</t>
  </si>
  <si>
    <t>- - = Not applicable.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</si>
  <si>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</si>
  <si>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</si>
  <si>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</si>
  <si>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</si>
  <si>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</si>
  <si>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</si>
  <si>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</si>
  <si>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</si>
  <si>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</si>
  <si>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</si>
  <si>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--</t>
  </si>
  <si>
    <t>1/ Includes energy for combined heat and power plants that have a non-regulatory status, and small on-site generating systems.</t>
  </si>
  <si>
    <t xml:space="preserve">  Gross Domestic Sales (million 2020 dollars)</t>
  </si>
  <si>
    <t>Note:  Totals may not equal sum of components due to independent rounding.</t>
  </si>
  <si>
    <t>Sources:  2020:  U.S. Energy Information Administration (EIA), Short-Term Energy</t>
  </si>
  <si>
    <t>Outlook, October 2020 and EIA, AEO2021 National Energy Modeling System run highogs.d120120a.  Projections:  EIA, AEO2021 National Energy</t>
  </si>
  <si>
    <t>Modeling System run highogs.d120120a.  Projections:  EIA, AEO2021 National Energy Modeling System run highogs.d120120a.</t>
  </si>
  <si>
    <t>https://www.eia.gov/outlooks/aeo/tables_side.php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</si>
  <si>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</si>
  <si>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</si>
  <si>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</si>
  <si>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</si>
  <si>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</si>
  <si>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</si>
  <si>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</si>
  <si>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(2021 dollars per million Btu, unless otherwise noted)</t>
  </si>
  <si>
    <t>Annual</t>
  </si>
  <si>
    <t>Change</t>
  </si>
  <si>
    <t>2021–2050</t>
  </si>
  <si>
    <t>(billion 2021 dollars)</t>
  </si>
  <si>
    <t>3/ E85 refers to a blend of 85 % ethanol (renewable) and 15 % motor gasoline (nonrenewable).  To address cold starting issues,</t>
  </si>
  <si>
    <t>Sources:  2021:  U.S. Energy Information Administration (EIA), Short-Term Energy Outlook, November 2021 and EIA, AEO2022</t>
  </si>
  <si>
    <t>National Energy Modeling System run ref2022.d011222a.  Projections:  EIA, AEO2022 National Energy Modeling System run ref2022.d011222a.</t>
  </si>
  <si>
    <t xml:space="preserve">  Gross Domestic Sales (million 2021 dollars)</t>
  </si>
  <si>
    <t>Sources:  2021:  U.S. Energy Information Administration (EIA), Short-Term Energy Outlook, November 2021 and EIA,</t>
  </si>
  <si>
    <t>Select Report Version: Canada’s Energy Future 2021</t>
  </si>
  <si>
    <t>Select Case: Evolving Policies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</si>
  <si>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</si>
  <si>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</si>
  <si>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</si>
  <si>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</si>
  <si>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</si>
  <si>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</si>
  <si>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</si>
  <si>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</si>
  <si>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</si>
  <si>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</si>
  <si>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2012 USD/2021 USD</t>
  </si>
  <si>
    <t>2012 USD/2020 USD</t>
  </si>
  <si>
    <t>2021 and 2022</t>
  </si>
  <si>
    <t>Annual Energy Outlook 2021 and 2022</t>
  </si>
  <si>
    <t>Canada's Energy Future 2021, Appendices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</si>
</sst>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b/>
      <sz val="9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Border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0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4" fillId="0" borderId="0" xfId="0" applyFont="1"/>
    <xf numFmtId="0" fontId="6" fillId="0" borderId="0" xfId="0" applyFont="1"/>
    <xf numFmtId="0" fontId="0" fillId="0" borderId="0" xfId="0" applyNumberFormat="1" applyFill="1" applyAlignment="1" applyProtection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1" fontId="0" fillId="0" borderId="0" xfId="0" applyNumberFormat="1"/>
    <xf numFmtId="166" fontId="0" fillId="0" borderId="0" xfId="0" applyNumberFormat="1"/>
    <xf numFmtId="2" fontId="0" fillId="0" borderId="0" xfId="10" applyNumberFormat="1" applyFont="1"/>
    <xf numFmtId="0" fontId="2" fillId="0" borderId="0" xfId="1"/>
    <xf numFmtId="0" fontId="3" fillId="0" borderId="1" xfId="2">
      <alignment wrapText="1"/>
    </xf>
    <xf numFmtId="0" fontId="5" fillId="0" borderId="0" xfId="3">
      <alignment horizontal="left"/>
    </xf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4" fontId="3" fillId="0" borderId="2" xfId="4" applyNumberForma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165" fontId="3" fillId="0" borderId="2" xfId="4" applyNumberFormat="1" applyAlignment="1">
      <alignment horizontal="right" wrapText="1"/>
    </xf>
    <xf numFmtId="0" fontId="2" fillId="0" borderId="4" xfId="6">
      <alignment wrapText="1"/>
    </xf>
    <xf numFmtId="4" fontId="0" fillId="0" borderId="3" xfId="5" applyNumberFormat="1" applyFont="1" applyAlignment="1">
      <alignment horizontal="right" wrapText="1"/>
    </xf>
    <xf numFmtId="0" fontId="12" fillId="0" borderId="0" xfId="0" applyFont="1"/>
    <xf numFmtId="0" fontId="13" fillId="0" borderId="0" xfId="0" applyFont="1"/>
    <xf numFmtId="0" fontId="3" fillId="0" borderId="0" xfId="0" applyFont="1" applyAlignment="1">
      <alignment horizontal="right"/>
    </xf>
    <xf numFmtId="0" fontId="3" fillId="0" borderId="1" xfId="2" applyAlignment="1">
      <alignment horizontal="right" wrapText="1"/>
    </xf>
    <xf numFmtId="0" fontId="0" fillId="0" borderId="4" xfId="0" applyBorder="1"/>
    <xf numFmtId="0" fontId="0" fillId="0" borderId="0" xfId="0"/>
    <xf numFmtId="0" fontId="0" fillId="0" borderId="3" xfId="5" applyFont="1">
      <alignment wrapText="1"/>
    </xf>
    <xf numFmtId="4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0" fontId="0" fillId="0" borderId="0" xfId="0"/>
    <xf numFmtId="0" fontId="14" fillId="0" borderId="0" xfId="0" applyFont="1"/>
    <xf numFmtId="0" fontId="0" fillId="0" borderId="3" xfId="5" applyFont="1">
      <alignment wrapText="1"/>
    </xf>
    <xf numFmtId="4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0" fontId="14" fillId="0" borderId="4" xfId="6" applyFont="1">
      <alignment wrapText="1"/>
    </xf>
    <xf numFmtId="0" fontId="0" fillId="0" borderId="4" xfId="0" applyBorder="1"/>
    <xf numFmtId="0" fontId="15" fillId="0" borderId="0" xfId="0" applyFont="1"/>
    <xf numFmtId="0" fontId="16" fillId="0" borderId="0" xfId="0" applyFont="1" applyAlignment="1">
      <alignment horizontal="right"/>
    </xf>
    <xf numFmtId="0" fontId="3" fillId="0" borderId="1" xfId="2" applyAlignment="1">
      <alignment horizontal="right"/>
    </xf>
    <xf numFmtId="0" fontId="6" fillId="0" borderId="4" xfId="6" applyFont="1">
      <alignment wrapText="1"/>
    </xf>
    <xf numFmtId="0" fontId="8" fillId="0" borderId="0" xfId="0" applyFont="1"/>
    <xf numFmtId="0" fontId="9" fillId="0" borderId="0" xfId="0" applyFont="1"/>
  </cellXfs>
  <cellStyles count="17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47A88-391F-4285-BDE2-7BD7663F859B}" name="Table15" displayName="Table15" ref="A8:AU16" totalsRowShown="0">
  <tableColumns count="47">
    <tableColumn id="1" xr3:uid="{F3B64090-24DD-4F01-BA32-1764026A5045}" name="_"/>
    <tableColumn id="2" xr3:uid="{EB7D77FA-69B5-47FF-82F9-F8506774CE73}" name="2005"/>
    <tableColumn id="3" xr3:uid="{6AFD297B-C820-4257-9361-E249AD7F7332}" name="2006"/>
    <tableColumn id="4" xr3:uid="{B6E62A06-2B08-4A34-9A83-E234081421A0}" name="2007"/>
    <tableColumn id="5" xr3:uid="{4D769870-10F4-43E6-BDD6-F255D5AE544C}" name="2008"/>
    <tableColumn id="6" xr3:uid="{8D016791-BDF6-4D71-BCCD-6F690F1C6E31}" name="2009"/>
    <tableColumn id="7" xr3:uid="{9CBE53EE-88E4-4A1E-9380-E7ABDB2758B4}" name="2010"/>
    <tableColumn id="8" xr3:uid="{1056F72A-57BD-4A4E-A942-5E391448F66E}" name="2011"/>
    <tableColumn id="9" xr3:uid="{ABC67426-58DA-4F54-B1C2-45BB9A37E735}" name="2012"/>
    <tableColumn id="10" xr3:uid="{25809192-C4F5-4F50-B32A-B50371208F19}" name="2013"/>
    <tableColumn id="11" xr3:uid="{34E8238A-4571-4A74-9FB3-0F1C9429DBC8}" name="2014"/>
    <tableColumn id="12" xr3:uid="{76795CEA-988B-4145-9842-27E23996807A}" name="2015"/>
    <tableColumn id="13" xr3:uid="{B341D00E-0276-4C99-81A3-8FFFD73E5720}" name="2016"/>
    <tableColumn id="14" xr3:uid="{C58B0154-E5DA-4C5E-8193-23E114BB5016}" name="2017"/>
    <tableColumn id="15" xr3:uid="{574ADCD4-C7BD-4FAE-83C5-9DACD26674C3}" name="2018"/>
    <tableColumn id="16" xr3:uid="{581B7A74-6404-459D-AC92-3F11E2533D03}" name="2019"/>
    <tableColumn id="17" xr3:uid="{0E31D271-855B-451D-8101-DF5F3528CC1F}" name="2020"/>
    <tableColumn id="18" xr3:uid="{2DCA8553-851B-4C62-9BB9-4E3C417E169D}" name="2021"/>
    <tableColumn id="19" xr3:uid="{06E6FA4D-187C-4D04-B7FD-4C09D17AEC10}" name="2022"/>
    <tableColumn id="20" xr3:uid="{6C433732-AFCB-4548-B7CC-654ED0DD3BBD}" name="2023"/>
    <tableColumn id="21" xr3:uid="{047BA5A1-7E65-4821-AF78-9EC962409465}" name="2024"/>
    <tableColumn id="22" xr3:uid="{4C0D7679-EFFF-429F-AADC-6CDE58ECB8C9}" name="2025"/>
    <tableColumn id="23" xr3:uid="{58063B0B-4295-4AA8-B70B-D131E5F611D9}" name="2026"/>
    <tableColumn id="24" xr3:uid="{3ED96EC3-D96A-48B4-AFA1-F057481D4A8A}" name="2027"/>
    <tableColumn id="25" xr3:uid="{E15E6A7E-F916-4D29-B3C8-DA4FF93B03C3}" name="2028"/>
    <tableColumn id="26" xr3:uid="{F72BA41D-864F-407E-B623-FBD7E5E27C13}" name="2029"/>
    <tableColumn id="27" xr3:uid="{C136914B-A191-4FD1-AB33-0229856381F1}" name="2030"/>
    <tableColumn id="28" xr3:uid="{2098D49D-DBCF-43D3-A89F-BA06A114F826}" name="2031"/>
    <tableColumn id="29" xr3:uid="{E9AF8ED8-6B77-4DDD-A3D5-FF7BD93E084C}" name="2032"/>
    <tableColumn id="30" xr3:uid="{7036069D-8B9A-4A64-911B-B6E3B3576B7E}" name="2033"/>
    <tableColumn id="31" xr3:uid="{C93A19AF-2463-4F94-B0F8-442AA59E054E}" name="2034"/>
    <tableColumn id="32" xr3:uid="{5EE9FF55-0620-41E9-B437-4A0102105FC2}" name="2035"/>
    <tableColumn id="33" xr3:uid="{D9BF0896-0AE2-4201-9868-FA87EE17D5FA}" name="2036"/>
    <tableColumn id="34" xr3:uid="{842E8375-B58F-414D-A817-B7BD54D0FBEA}" name="2037"/>
    <tableColumn id="35" xr3:uid="{99EBDE59-11BB-44C9-8DCB-CB2E008A75C9}" name="2038"/>
    <tableColumn id="36" xr3:uid="{72C190E4-23F9-4A8C-90CF-63C374B2AD85}" name="2039"/>
    <tableColumn id="37" xr3:uid="{BAD845AA-7882-4BBA-8128-B28638CCBE9B}" name="2040"/>
    <tableColumn id="38" xr3:uid="{7D524951-190B-48F8-AD93-CE9B28863E65}" name="2041"/>
    <tableColumn id="39" xr3:uid="{1FB40873-60D4-4DA3-9919-A80AF8159D99}" name="2042"/>
    <tableColumn id="40" xr3:uid="{5F359CB7-EF72-4899-8CDB-3BD61FCB1FE5}" name="2043"/>
    <tableColumn id="41" xr3:uid="{E1F6C809-763C-4DB6-8690-326A05A87FE1}" name="2044"/>
    <tableColumn id="42" xr3:uid="{16DD7AF4-27CE-4AA4-8FE7-E32198D3E32E}" name="2045"/>
    <tableColumn id="43" xr3:uid="{7EA2B5EB-5450-4BCA-84FD-B55A7E56A40D}" name="2046"/>
    <tableColumn id="44" xr3:uid="{6E2C513B-DFDA-40F9-B8DF-C6CB98328AAA}" name="2047"/>
    <tableColumn id="45" xr3:uid="{1FA7ADF0-F0A7-480F-B68A-9859BDD4EB03}" name="2048"/>
    <tableColumn id="46" xr3:uid="{9233C6CC-8937-4E08-A1C0-DD3D14E80787}" name="2049"/>
    <tableColumn id="47" xr3:uid="{7348E39C-E8E3-4227-B387-E039785E1343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0C1377-A17C-4477-AD50-17949DBF1F86}" name="Table1011" displayName="Table1011" ref="A107:AU115" totalsRowShown="0">
  <tableColumns count="47">
    <tableColumn id="1" xr3:uid="{81EF4FAA-67A6-4EFB-8A85-D5FBFE48D25A}" name="_"/>
    <tableColumn id="2" xr3:uid="{3754C870-685C-44E5-9B3B-C244525C0D2C}" name="2005"/>
    <tableColumn id="3" xr3:uid="{CCA2AEFB-A86E-46DC-B7D1-2228783F14D9}" name="2006"/>
    <tableColumn id="4" xr3:uid="{E5064CF3-E81A-47E6-BA63-5AB0E6FFBEC7}" name="2007"/>
    <tableColumn id="5" xr3:uid="{93AE2B5B-3751-4E3E-A5AC-B41D4D2CA64C}" name="2008"/>
    <tableColumn id="6" xr3:uid="{4E1B7197-A1B4-4033-947D-D502192C544D}" name="2009"/>
    <tableColumn id="7" xr3:uid="{97918D7C-AAFC-4604-841E-289EB24088E8}" name="2010"/>
    <tableColumn id="8" xr3:uid="{13C5896D-760C-4AE1-A5EC-A2EB232E71A8}" name="2011"/>
    <tableColumn id="9" xr3:uid="{71975D4F-F564-4EBB-90F3-B164E7963E41}" name="2012"/>
    <tableColumn id="10" xr3:uid="{A4B5E1BB-D6B0-41E4-AA7B-B0AE94B43366}" name="2013"/>
    <tableColumn id="11" xr3:uid="{C13CABDE-47A3-4313-B086-7C69ACF758B9}" name="2014"/>
    <tableColumn id="12" xr3:uid="{9726FA20-C139-45AF-AC97-63570BEF24A6}" name="2015"/>
    <tableColumn id="13" xr3:uid="{88692BB6-3CC7-4F90-BEFB-760CC3A486D1}" name="2016"/>
    <tableColumn id="14" xr3:uid="{BF3CAECF-BF83-4393-9BAF-6438529231A4}" name="2017"/>
    <tableColumn id="15" xr3:uid="{C300A0A3-A592-4472-AADA-A9802F4CA708}" name="2018"/>
    <tableColumn id="16" xr3:uid="{556D8458-431A-4CB4-977C-520EF0F573F3}" name="2019"/>
    <tableColumn id="17" xr3:uid="{86B7C275-FBAE-4B3B-A66C-C8E4F529E8B3}" name="2020"/>
    <tableColumn id="18" xr3:uid="{104B25FF-18A7-49E1-AC71-3830B70F23F6}" name="2021"/>
    <tableColumn id="19" xr3:uid="{0C933AF4-C11A-470A-A9C6-D48D4557AB67}" name="2022"/>
    <tableColumn id="20" xr3:uid="{C13922B9-3B40-45E8-A5D9-FE1034FA42FC}" name="2023"/>
    <tableColumn id="21" xr3:uid="{192C5C4C-F461-4AF0-843D-5768309B6BCD}" name="2024"/>
    <tableColumn id="22" xr3:uid="{63EF9BCA-6442-42EA-8338-F136E5825184}" name="2025"/>
    <tableColumn id="23" xr3:uid="{A377EA6C-177B-47C9-929E-FE0206D35121}" name="2026"/>
    <tableColumn id="24" xr3:uid="{DAB729C0-2BED-4DEC-8DCD-58B6CD28076F}" name="2027"/>
    <tableColumn id="25" xr3:uid="{B58BE2C4-CF94-4445-BA3E-E006688BBF7C}" name="2028"/>
    <tableColumn id="26" xr3:uid="{DEA2E86C-4B8B-4B00-B7DC-2D48B9D293CA}" name="2029"/>
    <tableColumn id="27" xr3:uid="{629480BF-7E7A-49ED-B4C3-C80A0CEF7687}" name="2030"/>
    <tableColumn id="28" xr3:uid="{EA4F2D69-9567-4C12-BD39-43EEE36B4761}" name="2031"/>
    <tableColumn id="29" xr3:uid="{3039C56F-8AD4-4F5C-A735-4B66B2C88C77}" name="2032"/>
    <tableColumn id="30" xr3:uid="{C8B734E6-649D-4D9F-B964-2F21734B29BE}" name="2033"/>
    <tableColumn id="31" xr3:uid="{CE2D382F-9DD2-4BAF-A440-F0B7430AEB65}" name="2034"/>
    <tableColumn id="32" xr3:uid="{C27C1B58-32D0-480D-AB5F-B65C0E55423C}" name="2035"/>
    <tableColumn id="33" xr3:uid="{C1EA8033-D7B4-4E01-BD18-2A4BB8DEE6FE}" name="2036"/>
    <tableColumn id="34" xr3:uid="{194678AC-1CD7-46E3-90B7-A8C37ADB8533}" name="2037"/>
    <tableColumn id="35" xr3:uid="{F2331E3B-6799-4322-885A-9059075666BD}" name="2038"/>
    <tableColumn id="36" xr3:uid="{5A783F2B-8EDE-46FC-81F2-E96C2CAF3171}" name="2039"/>
    <tableColumn id="37" xr3:uid="{75C96184-06D2-4BE7-8334-4519EF3DB66C}" name="2040"/>
    <tableColumn id="38" xr3:uid="{9B75807A-0EEE-4A30-9BA0-54D5BE009A67}" name="2041"/>
    <tableColumn id="39" xr3:uid="{EFFE0CB0-D27C-4C92-8247-50126C4C0DB2}" name="2042"/>
    <tableColumn id="40" xr3:uid="{6AD183F0-78EC-4D80-8082-8A2B90B153D8}" name="2043"/>
    <tableColumn id="41" xr3:uid="{2244013A-1D80-48B9-ABDA-F189F5C08985}" name="2044"/>
    <tableColumn id="42" xr3:uid="{1AF23992-4182-4773-9A7F-EF4591A56811}" name="2045"/>
    <tableColumn id="43" xr3:uid="{974BA4B9-7AE6-464F-946A-180E9BF9F56C}" name="2046"/>
    <tableColumn id="44" xr3:uid="{48D46824-CB23-4234-B06A-4170CA763089}" name="2047"/>
    <tableColumn id="45" xr3:uid="{2A9F61E9-2DC2-40FB-84E9-E4F3CB6763C0}" name="2048"/>
    <tableColumn id="46" xr3:uid="{5590B834-14A0-4C3F-ADC0-C06A52EDF442}" name="2049"/>
    <tableColumn id="47" xr3:uid="{9AF27D24-C5BA-45CC-85FB-F45D30837003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3B5CAF-89B3-4EB2-A0A8-7BD96CC30C34}" name="Table1112" displayName="Table1112" ref="A118:AU126" totalsRowShown="0">
  <tableColumns count="47">
    <tableColumn id="1" xr3:uid="{2319E368-F0AD-4BEC-919B-887A174480BC}" name="_"/>
    <tableColumn id="2" xr3:uid="{5D20544B-D621-4AF6-9FD2-5C09F7E827FF}" name="2005"/>
    <tableColumn id="3" xr3:uid="{B9EA2AB7-8209-4643-95F1-C05E794B6FE6}" name="2006"/>
    <tableColumn id="4" xr3:uid="{25B8A1A9-11FB-49C9-9F7A-6AA234771DFE}" name="2007"/>
    <tableColumn id="5" xr3:uid="{5D4BDB48-0D74-4B4E-B959-03D0357FE5C4}" name="2008"/>
    <tableColumn id="6" xr3:uid="{C972CCE8-D7D8-400B-920B-78DFA0B16ABA}" name="2009"/>
    <tableColumn id="7" xr3:uid="{4988BF7A-913D-4C61-829B-E832EECB9DC8}" name="2010"/>
    <tableColumn id="8" xr3:uid="{0DE832E6-1739-4C46-B837-FD053E841A08}" name="2011"/>
    <tableColumn id="9" xr3:uid="{C7B8E8F8-1C6C-45B3-A590-9E5A517B686C}" name="2012"/>
    <tableColumn id="10" xr3:uid="{7E376472-E023-482B-A933-D661C4E2CA43}" name="2013"/>
    <tableColumn id="11" xr3:uid="{9FACC797-BEAB-47BD-AB0C-C0C20D840779}" name="2014"/>
    <tableColumn id="12" xr3:uid="{BC1FA472-CCC6-4D30-B4D4-AC734260414F}" name="2015"/>
    <tableColumn id="13" xr3:uid="{C8FE822B-F0E8-436B-B8C1-9B2160ADD692}" name="2016"/>
    <tableColumn id="14" xr3:uid="{035AA21B-45F7-4A1E-83C7-28ED2BD8989F}" name="2017"/>
    <tableColumn id="15" xr3:uid="{B0A6FE49-D5EB-47B7-B86F-F01EDE746DF0}" name="2018"/>
    <tableColumn id="16" xr3:uid="{779E3989-E438-440D-985F-102F870EA5D1}" name="2019"/>
    <tableColumn id="17" xr3:uid="{777B93F8-250C-4B16-A61A-03EB8CB16959}" name="2020"/>
    <tableColumn id="18" xr3:uid="{2858D6A2-95CA-4FBC-9E09-15F71F214446}" name="2021"/>
    <tableColumn id="19" xr3:uid="{A955F2D4-F6E5-473C-A19E-5E3C887DC606}" name="2022"/>
    <tableColumn id="20" xr3:uid="{B87970BE-38E5-481B-B83B-55F30BC4FD39}" name="2023"/>
    <tableColumn id="21" xr3:uid="{A6ACDBAE-2BC8-46DB-A1BE-8CFD13B418C4}" name="2024"/>
    <tableColumn id="22" xr3:uid="{91527C9F-9613-4486-8700-9AFB0E3B794E}" name="2025"/>
    <tableColumn id="23" xr3:uid="{E642DCBD-5951-45D6-9EFB-B5306B3020C7}" name="2026"/>
    <tableColumn id="24" xr3:uid="{0B7F9041-9447-4D1E-BF4D-6E8A17314BB5}" name="2027"/>
    <tableColumn id="25" xr3:uid="{243C7539-2D9E-4975-9581-4859DD8BA804}" name="2028"/>
    <tableColumn id="26" xr3:uid="{8A43B852-3473-4212-8974-A5C16CC01C60}" name="2029"/>
    <tableColumn id="27" xr3:uid="{B093417C-0197-4096-8348-BAEF41B56447}" name="2030"/>
    <tableColumn id="28" xr3:uid="{DEA8A515-A8BF-4B0A-BA4A-F9D6DF047B6E}" name="2031"/>
    <tableColumn id="29" xr3:uid="{AC880846-F0D3-4288-B551-DE85DDDAA69B}" name="2032"/>
    <tableColumn id="30" xr3:uid="{8A0706AF-17F5-4A43-AD27-38447F7BE351}" name="2033"/>
    <tableColumn id="31" xr3:uid="{840527C1-2F65-4411-A724-A0BC0B3B87C2}" name="2034"/>
    <tableColumn id="32" xr3:uid="{6D9A9FF9-6D03-4D1E-B031-0E0ED644686D}" name="2035"/>
    <tableColumn id="33" xr3:uid="{D100D578-2E21-4A80-ACE3-92BE2DD5C85A}" name="2036"/>
    <tableColumn id="34" xr3:uid="{9FE2893B-0DB5-48A7-BDC4-21581B25B69B}" name="2037"/>
    <tableColumn id="35" xr3:uid="{40E986B6-A3B3-4C99-B0C7-9168E43BD0C2}" name="2038"/>
    <tableColumn id="36" xr3:uid="{E0144A83-88AE-4972-A999-E906F7DB23A0}" name="2039"/>
    <tableColumn id="37" xr3:uid="{814CC805-63ED-413C-AB8F-F62C0B42E36A}" name="2040"/>
    <tableColumn id="38" xr3:uid="{2D5A4ABD-42C2-4839-A154-4839B938E8C1}" name="2041"/>
    <tableColumn id="39" xr3:uid="{CB09F47B-4471-4902-85B6-A3FB582FD243}" name="2042"/>
    <tableColumn id="40" xr3:uid="{88B8D1C4-441D-4E49-BEFC-F4BB755333B3}" name="2043"/>
    <tableColumn id="41" xr3:uid="{87EC6551-4E56-48F4-8D76-7BA2F1B5FBE9}" name="2044"/>
    <tableColumn id="42" xr3:uid="{D7204D9B-8A42-41AC-8CEB-34A056EB76B9}" name="2045"/>
    <tableColumn id="43" xr3:uid="{37BD05CA-A739-4376-BA2F-7E27CC8F3EDC}" name="2046"/>
    <tableColumn id="44" xr3:uid="{5D5915F7-6E50-4001-991D-3DF86003241C}" name="2047"/>
    <tableColumn id="45" xr3:uid="{4D654B1F-E9F7-43D0-93E0-43E3357DAA65}" name="2048"/>
    <tableColumn id="46" xr3:uid="{F60A1A52-5724-4168-A1AE-290C37FA36A8}" name="2049"/>
    <tableColumn id="47" xr3:uid="{5DA029A8-F18F-41BE-B876-1D7A28A031AF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0B5D03-410B-4215-A834-B40FB0F91D2F}" name="Table1213" displayName="Table1213" ref="A129:AU137" totalsRowShown="0">
  <tableColumns count="47">
    <tableColumn id="1" xr3:uid="{20750C63-9225-4C1A-8D2D-24C32F108B7F}" name="_"/>
    <tableColumn id="2" xr3:uid="{5BBAE621-AA5F-4AFF-ADD7-FA864B17AA72}" name="2005"/>
    <tableColumn id="3" xr3:uid="{FAD97FD4-14D5-4D42-8AE2-0574DF2608C4}" name="2006"/>
    <tableColumn id="4" xr3:uid="{385FAA02-36F8-4856-AA98-D4DFCEB034B4}" name="2007"/>
    <tableColumn id="5" xr3:uid="{FDA0A5FD-3B23-4349-B3AA-17273C69A191}" name="2008"/>
    <tableColumn id="6" xr3:uid="{27DDB8F5-8272-4101-97B7-D2ADFDA5694B}" name="2009"/>
    <tableColumn id="7" xr3:uid="{BEE81583-5077-4C5C-9DB6-C74CBE21E402}" name="2010"/>
    <tableColumn id="8" xr3:uid="{073A1C7A-ABBF-4F72-A19A-2F7078B1EA57}" name="2011"/>
    <tableColumn id="9" xr3:uid="{AE33AAF0-4668-4F69-8DD2-299F9E19DEDA}" name="2012"/>
    <tableColumn id="10" xr3:uid="{29D3D84F-A11E-46EB-BB29-014CFFCD1033}" name="2013"/>
    <tableColumn id="11" xr3:uid="{A4386DA8-3F28-465B-BFC0-8DF930037EB1}" name="2014"/>
    <tableColumn id="12" xr3:uid="{24C24DF0-1B40-41C6-8F4E-F79757FBBB60}" name="2015"/>
    <tableColumn id="13" xr3:uid="{14AFDB9E-8FE1-48D5-8ED4-7C0CBB50658E}" name="2016"/>
    <tableColumn id="14" xr3:uid="{76EF0FF3-2ABC-4E20-B26F-5A71304DBB21}" name="2017"/>
    <tableColumn id="15" xr3:uid="{8505D1C3-E619-48C8-8735-ACED5EACB504}" name="2018"/>
    <tableColumn id="16" xr3:uid="{344E595B-330E-41B2-9C3D-263C09A58252}" name="2019"/>
    <tableColumn id="17" xr3:uid="{544417CA-2CE8-41A3-80DE-241E84ECB84A}" name="2020"/>
    <tableColumn id="18" xr3:uid="{8EE47F33-670A-4AF8-BB9B-ACDFEC02FEB9}" name="2021"/>
    <tableColumn id="19" xr3:uid="{1FEDC9EA-F4EA-4611-9B73-A70FDCBC7043}" name="2022"/>
    <tableColumn id="20" xr3:uid="{42B0146F-F120-4610-A663-9BAE175FDE10}" name="2023"/>
    <tableColumn id="21" xr3:uid="{CEEBFA84-F573-4CE1-B51C-F1FE48E87337}" name="2024"/>
    <tableColumn id="22" xr3:uid="{990249F4-8ABF-4757-A99F-14069AD14956}" name="2025"/>
    <tableColumn id="23" xr3:uid="{ECCB8971-7411-4C1D-8830-4F5EEA169666}" name="2026"/>
    <tableColumn id="24" xr3:uid="{370B2F43-07DC-4F0E-BDF1-07FB0448192C}" name="2027"/>
    <tableColumn id="25" xr3:uid="{41A069A2-AF3A-4482-B3D8-1515AB89E9D1}" name="2028"/>
    <tableColumn id="26" xr3:uid="{FB527E02-F7F9-4088-BD09-C0C648ABBD69}" name="2029"/>
    <tableColumn id="27" xr3:uid="{A46465DF-7E47-4676-AF29-BAF53A260FF1}" name="2030"/>
    <tableColumn id="28" xr3:uid="{D9875AD3-BC00-4E6D-9D0A-5309D070A9FF}" name="2031"/>
    <tableColumn id="29" xr3:uid="{E33F62BF-99E3-4C0B-8DBF-E5F0E71DF534}" name="2032"/>
    <tableColumn id="30" xr3:uid="{63FA74E9-280B-452A-AFB9-CE5BD4F862C9}" name="2033"/>
    <tableColumn id="31" xr3:uid="{5C432689-2066-4BA9-AAAC-63CCFE28DB1D}" name="2034"/>
    <tableColumn id="32" xr3:uid="{BD883851-087A-426F-A43C-49801B4C52E1}" name="2035"/>
    <tableColumn id="33" xr3:uid="{F5EBC903-804E-4128-8EA4-E7DC7BF38F29}" name="2036"/>
    <tableColumn id="34" xr3:uid="{0600C939-49FF-4DDA-A603-C07C9F8A38DC}" name="2037"/>
    <tableColumn id="35" xr3:uid="{CBA2D356-5B73-46B6-B8DB-1543F8270EF1}" name="2038"/>
    <tableColumn id="36" xr3:uid="{3733A24A-9B42-4612-A785-483267A6D65A}" name="2039"/>
    <tableColumn id="37" xr3:uid="{F935B526-E0E8-481F-A1BF-84B4EEA1BADD}" name="2040"/>
    <tableColumn id="38" xr3:uid="{ED2D7A90-862C-422D-BBC7-B6C45E0582D1}" name="2041"/>
    <tableColumn id="39" xr3:uid="{FFC8E58B-7B83-414F-9F43-FE83B45E02A1}" name="2042"/>
    <tableColumn id="40" xr3:uid="{B8DBB371-98B7-4A23-9571-A6EEDC9C1A8D}" name="2043"/>
    <tableColumn id="41" xr3:uid="{D8A4A2EA-0039-42B5-96A4-7DC1AE607E8B}" name="2044"/>
    <tableColumn id="42" xr3:uid="{CAD64F28-1239-41E0-A003-6BF52ABDC424}" name="2045"/>
    <tableColumn id="43" xr3:uid="{7172BFA1-D81A-474B-9E9F-6084D715BF7C}" name="2046"/>
    <tableColumn id="44" xr3:uid="{5FE2DF8F-CAAD-4D3C-8ABE-516497365478}" name="2047"/>
    <tableColumn id="45" xr3:uid="{0E6182D9-57C1-4FD7-9728-587620568CAA}" name="2048"/>
    <tableColumn id="46" xr3:uid="{85523A83-9C89-432C-B201-61426EEB2970}" name="2049"/>
    <tableColumn id="47" xr3:uid="{B886ABDC-2A35-49BD-84CE-9E14A7D77918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5F7F27-C3F7-44F8-8117-59903679F529}" name="Table1314" displayName="Table1314" ref="A140:AU148" totalsRowShown="0">
  <tableColumns count="47">
    <tableColumn id="1" xr3:uid="{0D1D5AE5-9A99-4192-80EE-6A4D0519BA76}" name="_"/>
    <tableColumn id="2" xr3:uid="{1B661164-321A-4E2D-A2C7-B14F8E0BCFA5}" name="2005"/>
    <tableColumn id="3" xr3:uid="{94C589D3-4291-4E16-9284-658F4B4E9E76}" name="2006"/>
    <tableColumn id="4" xr3:uid="{8CD0D3AC-8DF1-4BB7-895F-6F607B6A9F26}" name="2007"/>
    <tableColumn id="5" xr3:uid="{A7F2225F-E6DA-4226-9622-45E0E08020E4}" name="2008"/>
    <tableColumn id="6" xr3:uid="{830E549E-635A-43BE-8E11-56AE786CA32E}" name="2009"/>
    <tableColumn id="7" xr3:uid="{0B8705BD-AD0A-4BD4-877E-B0A7A24E7D1E}" name="2010"/>
    <tableColumn id="8" xr3:uid="{D9E249FA-91F5-4E5B-AC79-DF64709DA50B}" name="2011"/>
    <tableColumn id="9" xr3:uid="{5AA91F70-1B9F-4251-B8EB-D7BA11AAE404}" name="2012"/>
    <tableColumn id="10" xr3:uid="{99B97707-0EF6-45F4-9BCA-592501E54BC9}" name="2013"/>
    <tableColumn id="11" xr3:uid="{E4EE2905-58E2-4E0A-8C9D-324C230F78FB}" name="2014"/>
    <tableColumn id="12" xr3:uid="{9F18D469-D222-4CC9-8FF2-9A8547CC3371}" name="2015"/>
    <tableColumn id="13" xr3:uid="{FDB88BE3-E7DE-4E2C-812D-49303CBC9359}" name="2016"/>
    <tableColumn id="14" xr3:uid="{D0EE43ED-BBBC-432C-A930-9E4B2A6D4732}" name="2017"/>
    <tableColumn id="15" xr3:uid="{BAB8B088-01AC-482A-AB80-F73675D2A88A}" name="2018"/>
    <tableColumn id="16" xr3:uid="{343F51BF-B994-41E4-86FE-3C0C0305B2F0}" name="2019"/>
    <tableColumn id="17" xr3:uid="{D55B82A8-F625-43AA-8C78-331AA602B5CC}" name="2020"/>
    <tableColumn id="18" xr3:uid="{922B23EE-DB1D-49A7-A1C1-8E49726EA7AB}" name="2021"/>
    <tableColumn id="19" xr3:uid="{FA4782FC-C648-4D7D-A0E1-9E61169D4A63}" name="2022"/>
    <tableColumn id="20" xr3:uid="{E93BB8BB-1DE2-450C-9FFF-2AFFD965DAF6}" name="2023"/>
    <tableColumn id="21" xr3:uid="{A8D49716-36E2-4007-974C-87881B02D84E}" name="2024"/>
    <tableColumn id="22" xr3:uid="{136FA613-FB9D-4C36-842D-AD7E200BA758}" name="2025"/>
    <tableColumn id="23" xr3:uid="{DB9AA504-3CD0-4632-A477-FF99666C309C}" name="2026"/>
    <tableColumn id="24" xr3:uid="{F6A50978-A8AB-4F45-A0B2-C58CBBB30DD9}" name="2027"/>
    <tableColumn id="25" xr3:uid="{14D4FB51-4E9C-46E5-B6FC-2FFA3BA41C15}" name="2028"/>
    <tableColumn id="26" xr3:uid="{97EB28F5-A9E5-4151-929B-798E2EC04180}" name="2029"/>
    <tableColumn id="27" xr3:uid="{5FCBD0F8-4B30-42BC-9FED-08C6D341E949}" name="2030"/>
    <tableColumn id="28" xr3:uid="{E236E681-C197-4599-B0A1-310FEE108C9F}" name="2031"/>
    <tableColumn id="29" xr3:uid="{2ED214E0-B1BC-4492-9723-2C35AF97BF59}" name="2032"/>
    <tableColumn id="30" xr3:uid="{5C40451E-B7F0-442D-84D8-DFF1F829F826}" name="2033"/>
    <tableColumn id="31" xr3:uid="{1663332E-0DDF-4BF3-BB49-5E6E0E578DE5}" name="2034"/>
    <tableColumn id="32" xr3:uid="{20C32B6D-B720-482D-9794-72283500C103}" name="2035"/>
    <tableColumn id="33" xr3:uid="{186661CA-D091-4AC2-B91A-AEDE18634CE4}" name="2036"/>
    <tableColumn id="34" xr3:uid="{F3A61318-32EF-48D7-82C2-E152903DE29D}" name="2037"/>
    <tableColumn id="35" xr3:uid="{4F583FE3-A473-4087-824C-97DE54FEEA7C}" name="2038"/>
    <tableColumn id="36" xr3:uid="{ECA35A52-10DE-42F1-AD4E-2EE99456DB9F}" name="2039"/>
    <tableColumn id="37" xr3:uid="{962DF032-F235-47B5-A4F6-3532A60A58A2}" name="2040"/>
    <tableColumn id="38" xr3:uid="{9144242D-4C3E-4EB8-8FC6-349A0BDD54E3}" name="2041"/>
    <tableColumn id="39" xr3:uid="{986D4175-9B35-47F9-9310-CA68DF0A7270}" name="2042"/>
    <tableColumn id="40" xr3:uid="{D72505DD-9956-47D0-9A29-05A4247BB132}" name="2043"/>
    <tableColumn id="41" xr3:uid="{A10AE84A-9372-4E65-8521-C0F9862BC72A}" name="2044"/>
    <tableColumn id="42" xr3:uid="{185A3410-6F76-4857-B442-DE3D285BEBDB}" name="2045"/>
    <tableColumn id="43" xr3:uid="{326EA5EB-6B07-4963-845B-32327BB95CB8}" name="2046"/>
    <tableColumn id="44" xr3:uid="{220D6276-5990-4065-B6E8-30C28C668CF9}" name="2047"/>
    <tableColumn id="45" xr3:uid="{06BED3E7-2C0B-4729-A4AC-C21E16D408FE}" name="2048"/>
    <tableColumn id="46" xr3:uid="{1DD47E75-3A6F-4AA9-8E3D-FFA2BB13526B}" name="2049"/>
    <tableColumn id="47" xr3:uid="{2F724AF8-9152-4AB9-8DA9-61B06EA9E8EC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61DA10-E5C4-494A-9EF7-ED7932028782}" name="Table1415" displayName="Table1415" ref="A151:AU159" totalsRowShown="0">
  <tableColumns count="47">
    <tableColumn id="1" xr3:uid="{46EF1D67-F1CE-491F-91B3-C1804869D8A1}" name="_"/>
    <tableColumn id="2" xr3:uid="{074FC893-D3BF-4A83-8868-4AA660DBE60D}" name="2005"/>
    <tableColumn id="3" xr3:uid="{C451D4F9-FD3D-476B-9162-3DDA83FAA8FD}" name="2006"/>
    <tableColumn id="4" xr3:uid="{62BB773B-0121-4CD1-9492-63A9B6C8197D}" name="2007"/>
    <tableColumn id="5" xr3:uid="{EAF61447-F49D-49C7-8BA3-58D078BBE478}" name="2008"/>
    <tableColumn id="6" xr3:uid="{3A6F15E9-305F-469F-9454-0AB5DDF8391D}" name="2009"/>
    <tableColumn id="7" xr3:uid="{BBD01FA4-7858-489A-8CD7-B07B25CF64BC}" name="2010"/>
    <tableColumn id="8" xr3:uid="{F9F7ED1A-105B-4005-A3AB-EEA06F5EA835}" name="2011"/>
    <tableColumn id="9" xr3:uid="{D7B4F729-48B3-462D-BF49-FFEA088F4C74}" name="2012"/>
    <tableColumn id="10" xr3:uid="{8CBC7B3C-E196-457B-AF38-28FAEB92D9FF}" name="2013"/>
    <tableColumn id="11" xr3:uid="{BA508A2B-F885-4DE3-9E4E-F54F11C6A691}" name="2014"/>
    <tableColumn id="12" xr3:uid="{B96F9934-6441-4C8F-912B-AC8A5C9FEBD3}" name="2015"/>
    <tableColumn id="13" xr3:uid="{137D07A8-398D-4B8F-BC00-F6EC59421843}" name="2016"/>
    <tableColumn id="14" xr3:uid="{B34E4DFC-B701-4612-B491-BDACEA0994A5}" name="2017"/>
    <tableColumn id="15" xr3:uid="{00600B4E-81AC-4648-BC3C-4C6ED59F930F}" name="2018"/>
    <tableColumn id="16" xr3:uid="{75D0A03F-9833-4495-B9F3-4174EA056463}" name="2019"/>
    <tableColumn id="17" xr3:uid="{6F533619-CECD-4BEC-A994-400B38FC46E2}" name="2020"/>
    <tableColumn id="18" xr3:uid="{919E9282-5D93-4574-9D66-DD84E2E58C18}" name="2021"/>
    <tableColumn id="19" xr3:uid="{8D427D54-2571-4375-88F4-74181F8AAE13}" name="2022"/>
    <tableColumn id="20" xr3:uid="{E97323BE-D61F-413D-93C0-AA534A3E6169}" name="2023"/>
    <tableColumn id="21" xr3:uid="{B7EE52F1-F439-4C98-8C63-E9F8A6A76FC1}" name="2024"/>
    <tableColumn id="22" xr3:uid="{12CC506A-0650-4A77-BDF4-E19B64A1FEED}" name="2025"/>
    <tableColumn id="23" xr3:uid="{FC6D7178-6241-466D-A3FC-886D293FF593}" name="2026"/>
    <tableColumn id="24" xr3:uid="{DCB96ED3-BBD1-4A30-933F-DB5F5C0E75E5}" name="2027"/>
    <tableColumn id="25" xr3:uid="{774B0C1B-CDD7-4CBC-BB3E-BE06B0BAE354}" name="2028"/>
    <tableColumn id="26" xr3:uid="{B19203F0-9F85-435C-B956-0F93095FEE37}" name="2029"/>
    <tableColumn id="27" xr3:uid="{85C556D1-C9CE-48E1-BF8D-86FCBD909DDD}" name="2030"/>
    <tableColumn id="28" xr3:uid="{29FC5DD5-5C78-4A7D-9EDC-9FBEB6347755}" name="2031"/>
    <tableColumn id="29" xr3:uid="{6C0A9BA4-98E9-40B2-ADFC-BB951D88AA48}" name="2032"/>
    <tableColumn id="30" xr3:uid="{FC16E31C-E95F-4EEC-984E-8E03D657FCA4}" name="2033"/>
    <tableColumn id="31" xr3:uid="{508CC14F-1EA6-4A98-AA1F-3A8F3D43FAEE}" name="2034"/>
    <tableColumn id="32" xr3:uid="{4C3D212E-155A-43C2-93CC-E8DC97930FEC}" name="2035"/>
    <tableColumn id="33" xr3:uid="{16C3B4E2-D99C-4C12-BE87-2A269E27EBCB}" name="2036"/>
    <tableColumn id="34" xr3:uid="{1793DEA3-E405-4639-9C47-5F42E91695D7}" name="2037"/>
    <tableColumn id="35" xr3:uid="{C3247BEB-3EE0-49D4-A03C-59EA70B7D576}" name="2038"/>
    <tableColumn id="36" xr3:uid="{A699EB62-96A1-4B86-ADBB-46557EFCA84B}" name="2039"/>
    <tableColumn id="37" xr3:uid="{0F587AF6-E59D-4E09-94EE-8DD275807DA5}" name="2040"/>
    <tableColumn id="38" xr3:uid="{2DEA63E4-6CEF-43A2-9B8A-E594B4AF93C3}" name="2041"/>
    <tableColumn id="39" xr3:uid="{CBF2C46D-BC1B-4E41-A2FB-D031DD44331F}" name="2042"/>
    <tableColumn id="40" xr3:uid="{5A5821C7-9CAA-4DDF-8CC9-A4BC0438C164}" name="2043"/>
    <tableColumn id="41" xr3:uid="{247F83DC-B649-4F38-9EAF-20015999E9FF}" name="2044"/>
    <tableColumn id="42" xr3:uid="{EF0EDE09-35E5-46A1-A635-558F9499E25F}" name="2045"/>
    <tableColumn id="43" xr3:uid="{71ACFF3A-A718-4233-95AC-E7AA2F162904}" name="2046"/>
    <tableColumn id="44" xr3:uid="{15BFD1C5-8C0D-4583-841A-CEE545591432}" name="2047"/>
    <tableColumn id="45" xr3:uid="{7B21D1D3-79BF-4D96-AE9D-A75A503A7C33}" name="2048"/>
    <tableColumn id="46" xr3:uid="{F2343D0D-4D8C-44CC-A96F-7632EC1CD3D1}" name="2049"/>
    <tableColumn id="47" xr3:uid="{604E55E6-D5DC-4FAA-AFC6-C7086B253D80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95931-62DD-41A5-A120-E69CA8719636}" name="Table23" displayName="Table23" ref="A19:AU27" totalsRowShown="0">
  <tableColumns count="47">
    <tableColumn id="1" xr3:uid="{3104A6B6-0F71-489E-843D-D94CB4BB755E}" name="_"/>
    <tableColumn id="2" xr3:uid="{645A02D3-8E22-40D1-B334-187A1210CBFE}" name="2005"/>
    <tableColumn id="3" xr3:uid="{A2B486C8-E0EE-4F76-A5E2-0B8CD179A62C}" name="2006"/>
    <tableColumn id="4" xr3:uid="{46730E9D-5737-4D7E-9DB1-14160CDDEC0E}" name="2007"/>
    <tableColumn id="5" xr3:uid="{2670DA85-20B4-46A5-9B30-741A5698915B}" name="2008"/>
    <tableColumn id="6" xr3:uid="{3492E39A-47F8-4D27-978C-D0F334A34804}" name="2009"/>
    <tableColumn id="7" xr3:uid="{BFC7285D-FF70-4EF3-A4E8-5A90740E0CAD}" name="2010"/>
    <tableColumn id="8" xr3:uid="{CCEE7D18-A690-4B14-A03E-750460C57D18}" name="2011"/>
    <tableColumn id="9" xr3:uid="{99430E6A-189B-404E-A22F-47B336BCD3D9}" name="2012"/>
    <tableColumn id="10" xr3:uid="{E35548E2-4149-44B9-9773-C1A6844E5373}" name="2013"/>
    <tableColumn id="11" xr3:uid="{9DD72CEB-E18E-48CF-88AE-06F8FA7DF63E}" name="2014"/>
    <tableColumn id="12" xr3:uid="{343E764B-B29D-48B2-8913-CCA2DB4E3E34}" name="2015"/>
    <tableColumn id="13" xr3:uid="{6D9BC257-ECF6-4DAF-A5B7-4E09F87ABD2C}" name="2016"/>
    <tableColumn id="14" xr3:uid="{E5965446-4C70-423D-B296-3ECD3D20DF83}" name="2017"/>
    <tableColumn id="15" xr3:uid="{7611DCEB-0B88-4093-8CE5-14D99F584C1E}" name="2018"/>
    <tableColumn id="16" xr3:uid="{9CE02EAB-A2B2-46E7-9EC5-618652130C81}" name="2019"/>
    <tableColumn id="17" xr3:uid="{B2D1582F-6B9E-42AF-8136-F7944971BACC}" name="2020"/>
    <tableColumn id="18" xr3:uid="{4E49CC5B-6036-42DE-87E1-44DB18EE89FE}" name="2021"/>
    <tableColumn id="19" xr3:uid="{3AE66513-3D91-4CB1-BDEF-72E8237AF8B3}" name="2022"/>
    <tableColumn id="20" xr3:uid="{B0172C1D-0574-476D-900D-7B2B770DFCFA}" name="2023"/>
    <tableColumn id="21" xr3:uid="{3FA3B6EE-4DB0-4268-9AE3-10BFF946B5A2}" name="2024"/>
    <tableColumn id="22" xr3:uid="{3ECA4FB1-00F9-4A7C-B401-6390434C753B}" name="2025"/>
    <tableColumn id="23" xr3:uid="{20208670-3476-4F69-BC70-EFE5B11F50A9}" name="2026"/>
    <tableColumn id="24" xr3:uid="{15856A48-B935-4D5D-9095-05623779DB19}" name="2027"/>
    <tableColumn id="25" xr3:uid="{7250E68E-32F4-4AB6-AEE1-F2C0E3B036B5}" name="2028"/>
    <tableColumn id="26" xr3:uid="{F49DA7EC-249D-404B-8F7E-4BF6F83A1262}" name="2029"/>
    <tableColumn id="27" xr3:uid="{30290129-A557-4263-939B-0121AFB023D4}" name="2030"/>
    <tableColumn id="28" xr3:uid="{B903DDE6-EFD5-4548-9D06-F56D5A6063A9}" name="2031"/>
    <tableColumn id="29" xr3:uid="{8CF93124-F842-4784-AFA1-E364F435B6BE}" name="2032"/>
    <tableColumn id="30" xr3:uid="{CE8A12C6-49A2-432F-B2FC-55CF2F86F420}" name="2033"/>
    <tableColumn id="31" xr3:uid="{B89D1CDF-6715-49BF-B10E-67C47E6CF540}" name="2034"/>
    <tableColumn id="32" xr3:uid="{822BA094-0128-48FC-882A-15CA83913B26}" name="2035"/>
    <tableColumn id="33" xr3:uid="{F59FA565-15EF-4E9F-9F93-03492B21BC7A}" name="2036"/>
    <tableColumn id="34" xr3:uid="{7D2AB3F1-33EE-4CA0-9244-8E876A120D18}" name="2037"/>
    <tableColumn id="35" xr3:uid="{CBA1C45C-B2A0-4669-ADC4-6C3178FA9DD7}" name="2038"/>
    <tableColumn id="36" xr3:uid="{E726E591-2D52-4BEF-BE35-BA7421D4883E}" name="2039"/>
    <tableColumn id="37" xr3:uid="{0E4DD837-D7DD-4AAC-BBAF-B0BD02D8F62C}" name="2040"/>
    <tableColumn id="38" xr3:uid="{14CBCCAB-9871-4E01-8567-90C217506568}" name="2041"/>
    <tableColumn id="39" xr3:uid="{8D0BFE67-3A74-4E99-9758-86977D2E9178}" name="2042"/>
    <tableColumn id="40" xr3:uid="{74675E03-635F-4008-A549-031436A3523D}" name="2043"/>
    <tableColumn id="41" xr3:uid="{163FE6DE-08DB-4D7D-A8EB-3C9D651EF4AD}" name="2044"/>
    <tableColumn id="42" xr3:uid="{E716138C-0283-4A75-8F93-B444B7105C37}" name="2045"/>
    <tableColumn id="43" xr3:uid="{15B10750-6475-42EE-B277-9B4831800C33}" name="2046"/>
    <tableColumn id="44" xr3:uid="{CD3028FB-FF1B-43E0-BEC1-5802FEF062AE}" name="2047"/>
    <tableColumn id="45" xr3:uid="{F4EC9279-EB54-42C7-81F4-492F07227394}" name="2048"/>
    <tableColumn id="46" xr3:uid="{98093139-202E-40FF-B59F-A3666033C4E8}" name="2049"/>
    <tableColumn id="47" xr3:uid="{596027AE-5984-4D99-9B1D-1520663236AE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B9F49-43B0-4FE4-98D4-D44EB59EDEAF}" name="Table34" displayName="Table34" ref="A30:AU38" totalsRowShown="0">
  <tableColumns count="47">
    <tableColumn id="1" xr3:uid="{046D3480-2F5D-4FFE-A7B0-F0708732DE77}" name="_"/>
    <tableColumn id="2" xr3:uid="{39200C3D-6A96-43DD-9C8E-B64F992D94A9}" name="2005"/>
    <tableColumn id="3" xr3:uid="{BFCF097E-5723-4837-BBCF-0BF117F1858B}" name="2006"/>
    <tableColumn id="4" xr3:uid="{E17CF482-AA49-4B6E-9568-7A19BEB26682}" name="2007"/>
    <tableColumn id="5" xr3:uid="{4D3D0BE3-75C5-49CA-BC77-AD982C3D80DF}" name="2008"/>
    <tableColumn id="6" xr3:uid="{C39715F0-C7FC-4B10-80EE-D07B78F51FB4}" name="2009"/>
    <tableColumn id="7" xr3:uid="{52C2ABCE-7EC0-4C7F-A0D2-FDA34DB439DC}" name="2010"/>
    <tableColumn id="8" xr3:uid="{C244992C-35A5-4ACC-88BF-58369D02AE1A}" name="2011"/>
    <tableColumn id="9" xr3:uid="{36748478-42B9-44E7-9C67-47033DE220FF}" name="2012"/>
    <tableColumn id="10" xr3:uid="{C03EFE64-D66E-401C-920C-EE05DFC593C3}" name="2013"/>
    <tableColumn id="11" xr3:uid="{53009CFC-04C9-49B6-8C50-8C3E0947A7BD}" name="2014"/>
    <tableColumn id="12" xr3:uid="{63EB8854-A975-482E-B708-1EDD02E6319C}" name="2015"/>
    <tableColumn id="13" xr3:uid="{787D9DE5-121F-44DF-B572-8E73A2610CA0}" name="2016"/>
    <tableColumn id="14" xr3:uid="{D206772A-99F8-4A2C-95F3-375F1BADABA4}" name="2017"/>
    <tableColumn id="15" xr3:uid="{D85AB720-C51F-4853-B473-39D29D397BA3}" name="2018"/>
    <tableColumn id="16" xr3:uid="{7A9079B2-C3A3-4CC1-86C0-04607DA924E5}" name="2019"/>
    <tableColumn id="17" xr3:uid="{31B6C68E-65F8-4862-9836-B1C3003CEC6D}" name="2020"/>
    <tableColumn id="18" xr3:uid="{69099384-6A48-4C22-991C-EE7050954C91}" name="2021"/>
    <tableColumn id="19" xr3:uid="{BC4A9AC0-4BB6-4D28-8160-DB8E0630290C}" name="2022"/>
    <tableColumn id="20" xr3:uid="{567D1270-5019-48BF-B884-94D3AAF153B1}" name="2023"/>
    <tableColumn id="21" xr3:uid="{A7EEC0B0-0995-47D9-AB1E-2EE285824AE8}" name="2024"/>
    <tableColumn id="22" xr3:uid="{FD433809-BBF6-447E-9EE5-D51CA8FC9CF3}" name="2025"/>
    <tableColumn id="23" xr3:uid="{239DE25E-CA15-4667-8FBF-B09CEA5624B3}" name="2026"/>
    <tableColumn id="24" xr3:uid="{18F96F78-963B-46D3-9E3F-6E70BB766D4E}" name="2027"/>
    <tableColumn id="25" xr3:uid="{45795BE7-D452-4856-8E6A-3BAA4B4C2753}" name="2028"/>
    <tableColumn id="26" xr3:uid="{13BA7C8F-1C81-48F2-9002-1FE85C7D0273}" name="2029"/>
    <tableColumn id="27" xr3:uid="{5768CB53-0D45-4D6C-B683-3EDB0F31BE70}" name="2030"/>
    <tableColumn id="28" xr3:uid="{9E175D1C-3D37-4C0C-AED8-5A932FBC5810}" name="2031"/>
    <tableColumn id="29" xr3:uid="{780CC3D0-09E7-4E37-8D66-E4CE7161F0CE}" name="2032"/>
    <tableColumn id="30" xr3:uid="{BF7E48B4-3AE8-46BF-94CE-4F9D3C2F2011}" name="2033"/>
    <tableColumn id="31" xr3:uid="{CCEF8F50-795C-4412-8CDB-03BE5D1F26E9}" name="2034"/>
    <tableColumn id="32" xr3:uid="{658E05F0-DC5C-4DA5-9539-23E9730D36C3}" name="2035"/>
    <tableColumn id="33" xr3:uid="{C35912A2-FEEF-464E-9C61-E16D05770217}" name="2036"/>
    <tableColumn id="34" xr3:uid="{5F90CCEF-790B-463C-B18B-AFAE332ACBFC}" name="2037"/>
    <tableColumn id="35" xr3:uid="{39E4A173-7017-471F-B2DB-AB12A9C76BCA}" name="2038"/>
    <tableColumn id="36" xr3:uid="{ED34F177-E212-44AF-8E2E-974DECDF2B5A}" name="2039"/>
    <tableColumn id="37" xr3:uid="{EC5C1BBB-063F-4EE7-8912-B65F07E60917}" name="2040"/>
    <tableColumn id="38" xr3:uid="{D761F5B9-F001-4260-89C4-B137D3C5843C}" name="2041"/>
    <tableColumn id="39" xr3:uid="{CE44B908-6BA0-4801-9B9D-8CBA2DB0076E}" name="2042"/>
    <tableColumn id="40" xr3:uid="{20491F46-2863-4C54-9D50-1019150DEF64}" name="2043"/>
    <tableColumn id="41" xr3:uid="{C8AAD725-CCFF-405C-A8FC-5F4FEB83140A}" name="2044"/>
    <tableColumn id="42" xr3:uid="{41F71DEF-705E-4B68-B48F-4A3164C4811D}" name="2045"/>
    <tableColumn id="43" xr3:uid="{0773C251-B1BE-4B87-8C09-EC665643B493}" name="2046"/>
    <tableColumn id="44" xr3:uid="{44290D8D-E260-46A3-9AD3-72CE632D3EAB}" name="2047"/>
    <tableColumn id="45" xr3:uid="{6A5447A9-FC19-496A-B495-6DFFAD5ABC4F}" name="2048"/>
    <tableColumn id="46" xr3:uid="{7A575481-F7B4-4FA2-9F65-37BCD60C0671}" name="2049"/>
    <tableColumn id="47" xr3:uid="{3D6DEF3B-1D4F-4025-A191-46E1D7E04B7B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9730DD-7C21-4F3F-BBC9-0DA2EA14C08F}" name="Table45" displayName="Table45" ref="A41:AU49" totalsRowShown="0">
  <tableColumns count="47">
    <tableColumn id="1" xr3:uid="{DC1C4966-F704-4E52-A6C6-C17334B09E70}" name="_"/>
    <tableColumn id="2" xr3:uid="{1A25994A-B2F9-4846-AB20-84451F3B3ED3}" name="2005"/>
    <tableColumn id="3" xr3:uid="{6B38D372-4A2B-479D-B6F7-7708627CC610}" name="2006"/>
    <tableColumn id="4" xr3:uid="{02FA0EA7-62C9-418B-B8DF-423DFDD8076A}" name="2007"/>
    <tableColumn id="5" xr3:uid="{D9E3D817-D710-44E5-8B5A-74A138116220}" name="2008"/>
    <tableColumn id="6" xr3:uid="{E52A0611-C8DB-4A18-A095-5F310AE84EBF}" name="2009"/>
    <tableColumn id="7" xr3:uid="{61805495-22B5-47DC-821F-FA65701A2E7C}" name="2010"/>
    <tableColumn id="8" xr3:uid="{88EFCAA6-C1EC-4F04-8E9E-5C9E93A58094}" name="2011"/>
    <tableColumn id="9" xr3:uid="{FE6FBB8A-AD89-4513-93BA-8238D564EF72}" name="2012"/>
    <tableColumn id="10" xr3:uid="{16998D2A-B1C4-4C5E-8404-CF13C67894EA}" name="2013"/>
    <tableColumn id="11" xr3:uid="{736ED52D-23A4-4E66-998F-276C7AEF644B}" name="2014"/>
    <tableColumn id="12" xr3:uid="{22DD6D12-B623-45D1-B7BB-EF54F0E6279C}" name="2015"/>
    <tableColumn id="13" xr3:uid="{066C8C4D-050F-4234-86F4-E7E86EF84E58}" name="2016"/>
    <tableColumn id="14" xr3:uid="{F59BC0D1-4E42-4295-9B96-68FE96F834B2}" name="2017"/>
    <tableColumn id="15" xr3:uid="{0A35A58E-48FA-4552-9BD3-71846857862A}" name="2018"/>
    <tableColumn id="16" xr3:uid="{B8E32889-DB06-4C13-95EF-F9E37E7504B8}" name="2019"/>
    <tableColumn id="17" xr3:uid="{D14CA2AD-17BA-46CD-9282-B1A76F533F8A}" name="2020"/>
    <tableColumn id="18" xr3:uid="{54CCA0D2-CBB1-49DE-B84F-E7BFFCE5DD6D}" name="2021"/>
    <tableColumn id="19" xr3:uid="{8A415E83-8D61-4988-BF31-604A4D08E894}" name="2022"/>
    <tableColumn id="20" xr3:uid="{2FA51FFE-F492-45CB-81DF-373018F68EDA}" name="2023"/>
    <tableColumn id="21" xr3:uid="{CD7293D9-6CF3-433C-912F-AF80FBA7465C}" name="2024"/>
    <tableColumn id="22" xr3:uid="{02A4BF9B-26CA-4237-A449-AF24708171A8}" name="2025"/>
    <tableColumn id="23" xr3:uid="{0D720509-39B1-4A48-8822-769547FBA1A0}" name="2026"/>
    <tableColumn id="24" xr3:uid="{DC5C5EF6-ACA7-4A20-9A4D-B9071AE87792}" name="2027"/>
    <tableColumn id="25" xr3:uid="{E38CEEC3-042E-430E-8D1B-45E7DA43F878}" name="2028"/>
    <tableColumn id="26" xr3:uid="{FADDAA8E-7D75-401C-A32D-7E7185183B39}" name="2029"/>
    <tableColumn id="27" xr3:uid="{C86A1AFB-CF8F-4BAF-8462-A78A2FD0446C}" name="2030"/>
    <tableColumn id="28" xr3:uid="{8AF14CDA-AC62-41C9-995A-5B67FBC958EB}" name="2031"/>
    <tableColumn id="29" xr3:uid="{AFDB7CE8-62A1-4D3C-8F8A-53CC49E93557}" name="2032"/>
    <tableColumn id="30" xr3:uid="{99CD1DC9-9E56-4FCC-820E-BA48AE756700}" name="2033"/>
    <tableColumn id="31" xr3:uid="{96623C8E-F358-44E9-95E5-228B9989B120}" name="2034"/>
    <tableColumn id="32" xr3:uid="{62B1B42F-7AF5-4308-9959-4142D3B91FA3}" name="2035"/>
    <tableColumn id="33" xr3:uid="{04AE8D17-A718-4944-9958-94061E8A1CA3}" name="2036"/>
    <tableColumn id="34" xr3:uid="{8BAB51BC-B59E-4348-A19A-9586CACDD2D1}" name="2037"/>
    <tableColumn id="35" xr3:uid="{35FEFCAD-21B2-428E-8C9A-356B88EF80FD}" name="2038"/>
    <tableColumn id="36" xr3:uid="{E7F5E0C1-C6EF-4ACC-9911-52F6EEB30370}" name="2039"/>
    <tableColumn id="37" xr3:uid="{35A9B142-23CF-4CDD-944D-9B31AD649316}" name="2040"/>
    <tableColumn id="38" xr3:uid="{5C8571F2-4501-4450-8451-268718A15669}" name="2041"/>
    <tableColumn id="39" xr3:uid="{EC5B442E-80EF-4F32-A031-D20297C62298}" name="2042"/>
    <tableColumn id="40" xr3:uid="{DFFBA5D7-0B5C-4D43-A763-988C55D0C48A}" name="2043"/>
    <tableColumn id="41" xr3:uid="{DA3AFCD6-210C-49DB-B2CF-1C12C63F86DF}" name="2044"/>
    <tableColumn id="42" xr3:uid="{33527D33-06B1-401B-85F2-6D1BE32EBC71}" name="2045"/>
    <tableColumn id="43" xr3:uid="{6527AD14-D8D0-4065-AE7F-CB4055B9FE3B}" name="2046"/>
    <tableColumn id="44" xr3:uid="{4E80D2DB-436A-40D7-9837-6F6C1BA5F0D8}" name="2047"/>
    <tableColumn id="45" xr3:uid="{D402C16C-84CF-4E6A-8F8A-26F1C8BC03DD}" name="2048"/>
    <tableColumn id="46" xr3:uid="{633E3D8B-B8CA-40E5-831D-C05A062F73B7}" name="2049"/>
    <tableColumn id="47" xr3:uid="{0B3153BA-BEA1-419B-880F-FAE88DC97A6D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3546E7-E1E1-48E6-B0D7-D1FBE80B438F}" name="Table56" displayName="Table56" ref="A52:AU60" totalsRowShown="0">
  <tableColumns count="47">
    <tableColumn id="1" xr3:uid="{12F8C1F0-0212-4377-BD2B-CF96C67E8E60}" name="_"/>
    <tableColumn id="2" xr3:uid="{DBF87ADF-F5BE-4643-A3A3-C6AC09CA74FA}" name="2005"/>
    <tableColumn id="3" xr3:uid="{D4D4E524-0640-4A9B-B1AE-58FC0C08AFBA}" name="2006"/>
    <tableColumn id="4" xr3:uid="{81526BBB-9A97-4D6C-8147-AEA1C8492C87}" name="2007"/>
    <tableColumn id="5" xr3:uid="{6B830CE2-AAA4-447B-A031-32125189E053}" name="2008"/>
    <tableColumn id="6" xr3:uid="{1BB59268-0C7C-4152-8EAE-D2613B5C1CF2}" name="2009"/>
    <tableColumn id="7" xr3:uid="{B4D5646B-32B9-47F4-A6A5-DFBD3DC98780}" name="2010"/>
    <tableColumn id="8" xr3:uid="{E4EF6DB5-83B2-4CA9-9141-49E10978E32D}" name="2011"/>
    <tableColumn id="9" xr3:uid="{012A4B48-612D-427D-8755-4D8A99CBBAE9}" name="2012"/>
    <tableColumn id="10" xr3:uid="{8746C2C0-4943-4F70-9D3C-A7C64AB13883}" name="2013"/>
    <tableColumn id="11" xr3:uid="{FBF490C5-AECD-451E-A753-E8C4AF77AD0B}" name="2014"/>
    <tableColumn id="12" xr3:uid="{2830B780-776A-4BF5-AE7A-E50949272A26}" name="2015"/>
    <tableColumn id="13" xr3:uid="{AB42C71F-E5D6-4DAF-91E7-F88E27374F21}" name="2016"/>
    <tableColumn id="14" xr3:uid="{4506F99A-63C9-4C78-8D1B-72976562284D}" name="2017"/>
    <tableColumn id="15" xr3:uid="{47A60DAF-BA20-4119-B810-732B4DDC3EC0}" name="2018"/>
    <tableColumn id="16" xr3:uid="{FFACD52D-65C9-4FBE-84F7-AE5E8B5FF672}" name="2019"/>
    <tableColumn id="17" xr3:uid="{E1D97870-8E80-4285-A45A-C34178FE14A6}" name="2020"/>
    <tableColumn id="18" xr3:uid="{7D419E79-C8AE-4DE4-8CBA-DD51CC3DC156}" name="2021"/>
    <tableColumn id="19" xr3:uid="{D5E1342A-F41F-4099-9CB6-BDF4BEB135A8}" name="2022"/>
    <tableColumn id="20" xr3:uid="{4A73062F-1509-4169-AFBC-C168339F6502}" name="2023"/>
    <tableColumn id="21" xr3:uid="{26C00854-E5B1-49EA-9964-29920660147D}" name="2024"/>
    <tableColumn id="22" xr3:uid="{553AAA60-03DD-46B3-857C-662F1F4CD4E5}" name="2025"/>
    <tableColumn id="23" xr3:uid="{1DA76B18-9AA2-461C-A4D2-6BF32B19BE4A}" name="2026"/>
    <tableColumn id="24" xr3:uid="{5F66B02C-1BA2-46FB-9062-8278E5359189}" name="2027"/>
    <tableColumn id="25" xr3:uid="{0A72A8F4-5728-48BC-B26D-4DF38EC0A866}" name="2028"/>
    <tableColumn id="26" xr3:uid="{70AF04F0-2FDA-45C0-AE61-A68BF27745AF}" name="2029"/>
    <tableColumn id="27" xr3:uid="{58D921D9-D86A-4446-A5A7-8E85A5B2DF7F}" name="2030"/>
    <tableColumn id="28" xr3:uid="{06F0D1AD-D0D1-450C-83AF-7399A93A515A}" name="2031"/>
    <tableColumn id="29" xr3:uid="{B012F76A-CE17-435B-9311-6B21099019D4}" name="2032"/>
    <tableColumn id="30" xr3:uid="{94ADDE69-C3DB-496B-86D2-B0BAD2AE8F15}" name="2033"/>
    <tableColumn id="31" xr3:uid="{7721028E-EF71-46F8-8040-F53D71DD53BE}" name="2034"/>
    <tableColumn id="32" xr3:uid="{C47447A6-A01E-461B-85FF-BB184B7B2612}" name="2035"/>
    <tableColumn id="33" xr3:uid="{3772E17E-F0F5-4159-B3F3-3B61B475CBB0}" name="2036"/>
    <tableColumn id="34" xr3:uid="{9EFB7A08-E2CF-436A-97EF-E79A3E1C3BA5}" name="2037"/>
    <tableColumn id="35" xr3:uid="{BAE97832-1EB9-40C6-BBFA-4A97978321D7}" name="2038"/>
    <tableColumn id="36" xr3:uid="{EA3E0477-EF78-4B14-9AB9-8E360A4D5ECF}" name="2039"/>
    <tableColumn id="37" xr3:uid="{F3BDE1A6-AB22-43A1-816B-3B7727FD7F75}" name="2040"/>
    <tableColumn id="38" xr3:uid="{7FDFAFE8-2B0D-4A8B-9D1E-ED21F35A6383}" name="2041"/>
    <tableColumn id="39" xr3:uid="{7848DC9D-668B-4104-97EE-2291FE7093D3}" name="2042"/>
    <tableColumn id="40" xr3:uid="{E1E0A5ED-8B29-468B-BC34-57969D738CBF}" name="2043"/>
    <tableColumn id="41" xr3:uid="{B6895F68-CAF3-45A4-AC2E-B9FC8C15375B}" name="2044"/>
    <tableColumn id="42" xr3:uid="{822DFD5F-1AF4-4782-B055-0C67B0F2A0FC}" name="2045"/>
    <tableColumn id="43" xr3:uid="{745FACF3-BEE3-497F-9DC0-192446EC6E97}" name="2046"/>
    <tableColumn id="44" xr3:uid="{8B9D9076-AE2D-4244-975E-DA7791BD10D5}" name="2047"/>
    <tableColumn id="45" xr3:uid="{22475DF4-6720-4AEC-BA4B-3EB88802BBBA}" name="2048"/>
    <tableColumn id="46" xr3:uid="{B2EE9E1F-A04A-42AA-9428-CBF45D534A7B}" name="2049"/>
    <tableColumn id="47" xr3:uid="{A209EB9D-6E8E-40B0-8078-A425788B37DE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0E1DD-84BB-43F7-A7F1-89FDE587B840}" name="Table67" displayName="Table67" ref="A63:AU71" totalsRowShown="0">
  <tableColumns count="47">
    <tableColumn id="1" xr3:uid="{A3845F39-EF84-45D2-8640-085808DCF458}" name="_"/>
    <tableColumn id="2" xr3:uid="{3526C260-6514-45BB-963A-EC9B897DF056}" name="2005"/>
    <tableColumn id="3" xr3:uid="{A7F1F9BA-BC5C-4C3E-B029-C0F74CB5CF7B}" name="2006"/>
    <tableColumn id="4" xr3:uid="{F3AF998C-C870-4895-88F1-789F7F032496}" name="2007"/>
    <tableColumn id="5" xr3:uid="{E99E141E-2A46-423C-924D-7080F7F0FD79}" name="2008"/>
    <tableColumn id="6" xr3:uid="{BBC0B9C8-9F16-4574-9826-E39EA70A33BF}" name="2009"/>
    <tableColumn id="7" xr3:uid="{C7523DE9-875E-45D2-A3D7-B2C50AE12D82}" name="2010"/>
    <tableColumn id="8" xr3:uid="{CB3E3221-ABED-452B-8E24-BE5E8E1B1813}" name="2011"/>
    <tableColumn id="9" xr3:uid="{B7D33FC4-7263-4CE3-8599-D7FE6814FAE9}" name="2012"/>
    <tableColumn id="10" xr3:uid="{966AA3FA-02C5-4714-8F82-BE7167D7DDF1}" name="2013"/>
    <tableColumn id="11" xr3:uid="{3284DFF9-24CA-4ACA-A3A6-53BD2EE8E607}" name="2014"/>
    <tableColumn id="12" xr3:uid="{567E8496-0CEC-462B-B836-B3C793BBD57B}" name="2015"/>
    <tableColumn id="13" xr3:uid="{24C98FB4-6178-4C5D-AF16-9920247646E6}" name="2016"/>
    <tableColumn id="14" xr3:uid="{E4BA665D-0C70-48FF-B3D4-25B188EDB34F}" name="2017"/>
    <tableColumn id="15" xr3:uid="{575F8780-BE1A-4DB9-B114-220D55E029E6}" name="2018"/>
    <tableColumn id="16" xr3:uid="{05C61634-0D6E-4B4B-A8AE-C465F2BF7633}" name="2019"/>
    <tableColumn id="17" xr3:uid="{CAE30925-7E24-4615-8342-7F9684934ABB}" name="2020"/>
    <tableColumn id="18" xr3:uid="{FA278D08-2DC9-42F1-90BB-872048DB9187}" name="2021"/>
    <tableColumn id="19" xr3:uid="{3BAFABD1-A3D1-4E10-A424-4588245BE1C2}" name="2022"/>
    <tableColumn id="20" xr3:uid="{7C489581-8C0A-4715-8F45-94800B51FE1D}" name="2023"/>
    <tableColumn id="21" xr3:uid="{B921BD14-A38F-4712-B3D5-F27808E5C073}" name="2024"/>
    <tableColumn id="22" xr3:uid="{90DF2B59-4200-47AA-9369-0ACF0F929A0A}" name="2025"/>
    <tableColumn id="23" xr3:uid="{81C6A36F-DA14-4A11-AFE9-0039775FA3C6}" name="2026"/>
    <tableColumn id="24" xr3:uid="{85BFD656-9762-499B-9536-82EFE42601C4}" name="2027"/>
    <tableColumn id="25" xr3:uid="{7AD2559D-DAC2-4475-8B64-EB820E0ED36B}" name="2028"/>
    <tableColumn id="26" xr3:uid="{FA445866-77A2-4771-A0F2-DECE293E9F3D}" name="2029"/>
    <tableColumn id="27" xr3:uid="{80108D80-0326-4F27-9434-1BC116D6791A}" name="2030"/>
    <tableColumn id="28" xr3:uid="{1A08551C-2CC3-4A1F-9F00-1348504BCE61}" name="2031"/>
    <tableColumn id="29" xr3:uid="{87CCC0EC-0232-4845-8AE5-6420501FC95F}" name="2032"/>
    <tableColumn id="30" xr3:uid="{62CC47E9-F793-4929-A1C7-D02C664DCBF0}" name="2033"/>
    <tableColumn id="31" xr3:uid="{DDBF19FA-1DCC-49DF-834E-7394078C003B}" name="2034"/>
    <tableColumn id="32" xr3:uid="{F58CE225-E540-466A-94C1-389C73036F02}" name="2035"/>
    <tableColumn id="33" xr3:uid="{9C07D536-8BC5-4D96-B2CA-BFAFDCB8695D}" name="2036"/>
    <tableColumn id="34" xr3:uid="{30B44968-D6DA-4676-B023-31B097F9AE34}" name="2037"/>
    <tableColumn id="35" xr3:uid="{FDF244DF-4BC8-4BF3-AC5E-B5931083CFC2}" name="2038"/>
    <tableColumn id="36" xr3:uid="{F8528280-4C57-458D-B5B3-CBE00ACEB767}" name="2039"/>
    <tableColumn id="37" xr3:uid="{E60DCF81-86F1-49FE-A820-13A27D3B522F}" name="2040"/>
    <tableColumn id="38" xr3:uid="{3418B039-7432-4671-B86E-82C12E0085E7}" name="2041"/>
    <tableColumn id="39" xr3:uid="{316428C8-3D15-4227-A93C-D44E60353D2D}" name="2042"/>
    <tableColumn id="40" xr3:uid="{BCB6D1A5-B04A-43B0-BD8C-08D7A28DD091}" name="2043"/>
    <tableColumn id="41" xr3:uid="{B9F925DB-5797-4683-BFED-A6F3AFD291A4}" name="2044"/>
    <tableColumn id="42" xr3:uid="{D4B3B612-B91B-4281-AEC5-0CBFF6290CE1}" name="2045"/>
    <tableColumn id="43" xr3:uid="{63BC8864-2A2E-4F85-A17D-40AA3C5C2802}" name="2046"/>
    <tableColumn id="44" xr3:uid="{0A304B2A-755D-404E-B784-5CAD51247D13}" name="2047"/>
    <tableColumn id="45" xr3:uid="{CA549E45-26BD-4391-A747-A9290C856934}" name="2048"/>
    <tableColumn id="46" xr3:uid="{A8ED6ACD-42B6-43ED-9B44-72BC4CF72FE9}" name="2049"/>
    <tableColumn id="47" xr3:uid="{2897BBC9-43C0-46DB-BD54-423EE7E24CB7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885A55-12F3-41C2-B7AA-AE05F38E3B52}" name="Table78" displayName="Table78" ref="A74:AU82" totalsRowShown="0">
  <tableColumns count="47">
    <tableColumn id="1" xr3:uid="{09DED3B3-44F5-4EAF-BD92-2837F23903A8}" name="_"/>
    <tableColumn id="2" xr3:uid="{EAB16325-ED50-4E19-A35F-FE9DE495DC59}" name="2005"/>
    <tableColumn id="3" xr3:uid="{C7DF52B8-40CA-4248-A857-A05EAFA107DF}" name="2006"/>
    <tableColumn id="4" xr3:uid="{93812D11-5FF4-4815-8ABE-545B998D982C}" name="2007"/>
    <tableColumn id="5" xr3:uid="{C81785A7-DA38-4BBD-AF4F-06F25BC0FC3E}" name="2008"/>
    <tableColumn id="6" xr3:uid="{CCB918CC-8B80-4FD7-9B67-CF22DE551B63}" name="2009"/>
    <tableColumn id="7" xr3:uid="{21C866DC-550F-4403-834C-467D99D43D21}" name="2010"/>
    <tableColumn id="8" xr3:uid="{17E9A8A1-BC81-4569-9AF2-1BBBB323F3DE}" name="2011"/>
    <tableColumn id="9" xr3:uid="{F0EB253D-08DC-49DE-9FC4-982740EA65E1}" name="2012"/>
    <tableColumn id="10" xr3:uid="{D2D6F841-DA60-4896-8F1E-F6EBB3AAF803}" name="2013"/>
    <tableColumn id="11" xr3:uid="{B5EA8C4A-2CBA-4FD3-B8C0-AD135FCAEAC3}" name="2014"/>
    <tableColumn id="12" xr3:uid="{D383B640-8681-427B-AD2B-1636504DDAEA}" name="2015"/>
    <tableColumn id="13" xr3:uid="{34069D5C-F450-4AD0-987F-A8D2FFCEFD2C}" name="2016"/>
    <tableColumn id="14" xr3:uid="{60FEC62D-2146-4D87-90EB-6A4577768699}" name="2017"/>
    <tableColumn id="15" xr3:uid="{1E2BF703-43BC-4435-A1BD-5F395BE9C388}" name="2018"/>
    <tableColumn id="16" xr3:uid="{C33609F5-94C0-4E44-B999-7C192CE70F0A}" name="2019"/>
    <tableColumn id="17" xr3:uid="{81FE305C-1F1F-45CD-838E-14CAF7681340}" name="2020"/>
    <tableColumn id="18" xr3:uid="{A54BC935-9904-4CA2-985A-A224B581CC01}" name="2021"/>
    <tableColumn id="19" xr3:uid="{3D1D45AB-5DD3-4597-A1C5-6A4334C1D0F5}" name="2022"/>
    <tableColumn id="20" xr3:uid="{55146D90-C55D-4D4D-A229-856BB349759D}" name="2023"/>
    <tableColumn id="21" xr3:uid="{D81FE8D0-B37C-4A16-8532-6D5970E5C14F}" name="2024"/>
    <tableColumn id="22" xr3:uid="{DD2C9C40-CA2C-4E6C-94F7-D34FC8100CCA}" name="2025"/>
    <tableColumn id="23" xr3:uid="{40287A4F-7F44-4A11-99EA-A421F06B7D7B}" name="2026"/>
    <tableColumn id="24" xr3:uid="{EF9861EC-E60E-4C99-AA59-FF7B503366A1}" name="2027"/>
    <tableColumn id="25" xr3:uid="{7EB3CB2A-7F98-4826-A29B-6244411F66BF}" name="2028"/>
    <tableColumn id="26" xr3:uid="{D4CFC272-C4B2-4B01-B827-F8546FE9284B}" name="2029"/>
    <tableColumn id="27" xr3:uid="{8804E692-1C5E-4B43-8D1C-6EFFCFC5BBE9}" name="2030"/>
    <tableColumn id="28" xr3:uid="{ECCA602F-5478-4862-B7A7-37251A2AEE4D}" name="2031"/>
    <tableColumn id="29" xr3:uid="{11906722-D049-4241-A0E2-1F5292D9C43A}" name="2032"/>
    <tableColumn id="30" xr3:uid="{E6FA0934-281A-4448-9D13-46C787F61E82}" name="2033"/>
    <tableColumn id="31" xr3:uid="{52A1B18A-0A26-4635-8554-0BF2C9E6C0BF}" name="2034"/>
    <tableColumn id="32" xr3:uid="{22191478-81E1-4F71-A8E4-9647508BB50F}" name="2035"/>
    <tableColumn id="33" xr3:uid="{C618635D-52E2-4E08-9D6C-2DA73F6C1297}" name="2036"/>
    <tableColumn id="34" xr3:uid="{72CC1570-7786-4835-B8F9-85B601348A10}" name="2037"/>
    <tableColumn id="35" xr3:uid="{F7DDC27A-39D9-47D3-B98F-E1ED55133842}" name="2038"/>
    <tableColumn id="36" xr3:uid="{751DC884-BF74-4EDD-8680-4114708E2F23}" name="2039"/>
    <tableColumn id="37" xr3:uid="{58C16FB8-D938-4130-AC6A-D525F545A0E7}" name="2040"/>
    <tableColumn id="38" xr3:uid="{737ECCC1-F5B6-44D8-A96B-F2F567E7B1CF}" name="2041"/>
    <tableColumn id="39" xr3:uid="{E2461866-8992-4004-8CEC-464CCB33B941}" name="2042"/>
    <tableColumn id="40" xr3:uid="{4ABC7D28-8291-4AE7-A3DA-CF0A63B74ECE}" name="2043"/>
    <tableColumn id="41" xr3:uid="{D022210E-FBE1-4FF4-A267-ABA2A119EA3A}" name="2044"/>
    <tableColumn id="42" xr3:uid="{EE3D22E5-AC4A-4C4C-941A-611D84D4EFA7}" name="2045"/>
    <tableColumn id="43" xr3:uid="{5D71A468-6E1F-4A33-8E11-26AAF2783F74}" name="2046"/>
    <tableColumn id="44" xr3:uid="{B1B32218-7523-4D44-BB2E-D5FF997BF97F}" name="2047"/>
    <tableColumn id="45" xr3:uid="{1902553C-FAE9-4165-AC73-EF4D976016E7}" name="2048"/>
    <tableColumn id="46" xr3:uid="{06020F34-2681-445A-B99B-C532940513DF}" name="2049"/>
    <tableColumn id="47" xr3:uid="{9ECB3D22-2A79-4A01-80D9-06BE480DF3BD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BF14AB-9945-4EDA-B6DA-932645884F7F}" name="Table89" displayName="Table89" ref="A85:AU93" totalsRowShown="0">
  <tableColumns count="47">
    <tableColumn id="1" xr3:uid="{E6C9877C-6FFC-4BAF-ACFE-E794304418E9}" name="_"/>
    <tableColumn id="2" xr3:uid="{702D9E80-6B0E-4FBF-AAC7-299CC297F67C}" name="2005"/>
    <tableColumn id="3" xr3:uid="{AED2ADE2-E2E8-4F04-A531-289DC8362D80}" name="2006"/>
    <tableColumn id="4" xr3:uid="{120A5E2C-BCCD-4C38-A00C-FDD8EC8E3169}" name="2007"/>
    <tableColumn id="5" xr3:uid="{DC2B029E-D555-4EC6-A834-374F09DFDF01}" name="2008"/>
    <tableColumn id="6" xr3:uid="{E426BA34-04CF-4C64-B8C9-71FDD44EE69B}" name="2009"/>
    <tableColumn id="7" xr3:uid="{D14C6A85-FD4C-4A75-B083-AD74DE328B2A}" name="2010"/>
    <tableColumn id="8" xr3:uid="{23A162C4-5480-4335-A6FA-3C11C190D8AB}" name="2011"/>
    <tableColumn id="9" xr3:uid="{77B7E413-ABFF-4330-8E59-D0B831BAD2E6}" name="2012"/>
    <tableColumn id="10" xr3:uid="{AF814BEA-5916-46F5-ACA2-AA0C084DADC2}" name="2013"/>
    <tableColumn id="11" xr3:uid="{7E3A1C98-DEE8-48E7-A30A-594C5BFBB618}" name="2014"/>
    <tableColumn id="12" xr3:uid="{78DA565D-3DDE-44EA-8DB6-B38D198C1A7C}" name="2015"/>
    <tableColumn id="13" xr3:uid="{6F17D1DE-2AB5-451A-A1D4-688990DC1663}" name="2016"/>
    <tableColumn id="14" xr3:uid="{E52E5053-242B-4E91-A87A-442D43DA0F22}" name="2017"/>
    <tableColumn id="15" xr3:uid="{9C419D3B-C222-491C-8C34-01EBEA2F8839}" name="2018"/>
    <tableColumn id="16" xr3:uid="{EFBD707A-8C8F-4E6E-9AFA-C5897B3A0592}" name="2019"/>
    <tableColumn id="17" xr3:uid="{F2B6A5E9-3E63-4745-B902-5E5BF0D62875}" name="2020"/>
    <tableColumn id="18" xr3:uid="{F3B0D696-4B81-4396-B88F-E701A2B11693}" name="2021"/>
    <tableColumn id="19" xr3:uid="{87E7C6AF-AC13-476F-84E5-4D78745CA7B3}" name="2022"/>
    <tableColumn id="20" xr3:uid="{94D0E07F-63C5-41ED-A9D7-9F26C5A70F21}" name="2023"/>
    <tableColumn id="21" xr3:uid="{E49CAC02-A5C5-4EA1-8DCB-E65451FF5F5E}" name="2024"/>
    <tableColumn id="22" xr3:uid="{D5827FB4-4356-440E-9B22-39B112E82276}" name="2025"/>
    <tableColumn id="23" xr3:uid="{7E5020C2-AF8B-4C10-B7C9-F43C90A627BE}" name="2026"/>
    <tableColumn id="24" xr3:uid="{7795451B-E35A-4738-AA79-AEFB64C06421}" name="2027"/>
    <tableColumn id="25" xr3:uid="{2293EB8B-C12C-46D1-B960-84CB8EEF27A0}" name="2028"/>
    <tableColumn id="26" xr3:uid="{2BF00FB0-3206-45F7-BC70-580AB3403DB1}" name="2029"/>
    <tableColumn id="27" xr3:uid="{183B902E-E65C-4F2A-9A9B-DBFA3574BB45}" name="2030"/>
    <tableColumn id="28" xr3:uid="{E5C665B9-2DF7-43BD-B381-45F3FE53D64A}" name="2031"/>
    <tableColumn id="29" xr3:uid="{339CEB51-ABEA-4E95-B6C2-57D2A332F8F7}" name="2032"/>
    <tableColumn id="30" xr3:uid="{B9BBCA73-ECF9-420F-A4D9-8DFF11E965E5}" name="2033"/>
    <tableColumn id="31" xr3:uid="{72024DC8-61BB-4EB0-BD4B-C7EA775A21E2}" name="2034"/>
    <tableColumn id="32" xr3:uid="{1C222140-01A4-492E-866A-46DE4C455F2D}" name="2035"/>
    <tableColumn id="33" xr3:uid="{3C579D49-B24D-485B-ADFB-158A8AD949F1}" name="2036"/>
    <tableColumn id="34" xr3:uid="{7F80E028-EE79-426B-B9C6-F2A634488258}" name="2037"/>
    <tableColumn id="35" xr3:uid="{A1170F9A-F33A-4819-9964-227C4A55C329}" name="2038"/>
    <tableColumn id="36" xr3:uid="{DD3FED5F-1F6D-434A-9077-4F787A66DB34}" name="2039"/>
    <tableColumn id="37" xr3:uid="{5DB0131D-3699-47A1-909D-911302EB3F95}" name="2040"/>
    <tableColumn id="38" xr3:uid="{BF25E3FE-BF65-4456-907B-EE3D0EA91038}" name="2041"/>
    <tableColumn id="39" xr3:uid="{6AA0AD12-FC2B-4000-9E8C-18B614608F0E}" name="2042"/>
    <tableColumn id="40" xr3:uid="{65760D52-A0E5-4924-8EF8-701CE091B693}" name="2043"/>
    <tableColumn id="41" xr3:uid="{CF05F06F-50DA-4D9B-9AC3-C994CD9B2577}" name="2044"/>
    <tableColumn id="42" xr3:uid="{578E141C-0B9F-466E-8AEC-B351865C9F06}" name="2045"/>
    <tableColumn id="43" xr3:uid="{F6A797D3-7BE5-4625-83A4-92DE4DC86F67}" name="2046"/>
    <tableColumn id="44" xr3:uid="{7295D837-0B71-44AB-A7C9-1BA5DC94AD3A}" name="2047"/>
    <tableColumn id="45" xr3:uid="{5579C412-9D55-428F-A326-B4DB20263960}" name="2048"/>
    <tableColumn id="46" xr3:uid="{B278E566-9302-439C-9AF4-60EB63DF50AF}" name="2049"/>
    <tableColumn id="47" xr3:uid="{54599D6C-A9AF-4CA0-8242-2228D4636DA6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EA34C3-7681-4BA1-B9F2-D888F98133FE}" name="Table910" displayName="Table910" ref="A96:AU104" totalsRowShown="0">
  <tableColumns count="47">
    <tableColumn id="1" xr3:uid="{3501A67A-B1D3-4726-A9E7-B627D676F176}" name="_"/>
    <tableColumn id="2" xr3:uid="{71B84935-9CE5-4B5E-8199-EFA9FA9FEECD}" name="2005"/>
    <tableColumn id="3" xr3:uid="{CFE9C6A8-472F-4D07-916B-57EAC1A463A6}" name="2006"/>
    <tableColumn id="4" xr3:uid="{89184E99-3366-41FE-AE66-D6A20F2232B1}" name="2007"/>
    <tableColumn id="5" xr3:uid="{5ED45F31-1934-417A-BBBA-41300F6A5437}" name="2008"/>
    <tableColumn id="6" xr3:uid="{81FC4D54-BA66-430C-AC12-DAAA79B98ACA}" name="2009"/>
    <tableColumn id="7" xr3:uid="{1DA15D68-2D45-4258-A3D6-B6062C73084A}" name="2010"/>
    <tableColumn id="8" xr3:uid="{1DBC23F8-13C8-4D46-9620-45AEF195862E}" name="2011"/>
    <tableColumn id="9" xr3:uid="{464A5FA8-C011-4457-967A-208CF39067FF}" name="2012"/>
    <tableColumn id="10" xr3:uid="{F181D06E-E18E-4B21-BAC7-D4D1B73497FB}" name="2013"/>
    <tableColumn id="11" xr3:uid="{312D9229-4A7C-4284-A494-38945BC21052}" name="2014"/>
    <tableColumn id="12" xr3:uid="{32CA0928-9495-4A87-8CA0-11AFDCDA6702}" name="2015"/>
    <tableColumn id="13" xr3:uid="{612A6AE2-3F3C-41AE-A0A0-F989D7911375}" name="2016"/>
    <tableColumn id="14" xr3:uid="{46AC985E-7237-4865-BB31-64C4D3237509}" name="2017"/>
    <tableColumn id="15" xr3:uid="{CBB5C77B-9898-4CB5-BEC9-6BE2E156C2B5}" name="2018"/>
    <tableColumn id="16" xr3:uid="{10A7DF98-EBC2-49E8-84A9-ED13B6F1FB89}" name="2019"/>
    <tableColumn id="17" xr3:uid="{7CFD6766-237E-4932-890A-053C62226276}" name="2020"/>
    <tableColumn id="18" xr3:uid="{E089E9A1-8356-4E8A-BDBD-3CE37146DEE1}" name="2021"/>
    <tableColumn id="19" xr3:uid="{EF67EB57-0A7F-49CA-B6A0-98772DB838A5}" name="2022"/>
    <tableColumn id="20" xr3:uid="{E4A06052-55B3-4BD1-A61A-352C6D70FF8A}" name="2023"/>
    <tableColumn id="21" xr3:uid="{CC1C4CA7-A8E6-4745-B2CC-7E393C4B343C}" name="2024"/>
    <tableColumn id="22" xr3:uid="{21E39C72-47E2-456E-A399-A45125FAD3B6}" name="2025"/>
    <tableColumn id="23" xr3:uid="{570EBD0A-42D1-411D-8BCC-34BC9C684B64}" name="2026"/>
    <tableColumn id="24" xr3:uid="{4D37060D-2A76-432E-B3CC-17E32409D503}" name="2027"/>
    <tableColumn id="25" xr3:uid="{E11B3242-FB12-41DA-8137-59C93A325BCD}" name="2028"/>
    <tableColumn id="26" xr3:uid="{A2AEFB58-16EC-4658-ABA4-9F5D2DF1DC3B}" name="2029"/>
    <tableColumn id="27" xr3:uid="{4BE8AECE-733C-4666-9E78-C5FE4DC1C0A9}" name="2030"/>
    <tableColumn id="28" xr3:uid="{9F319C1A-2D2B-4868-BFB4-5AE1E8633878}" name="2031"/>
    <tableColumn id="29" xr3:uid="{3251F24A-CF8B-4002-B302-D28608E08325}" name="2032"/>
    <tableColumn id="30" xr3:uid="{33158273-1C02-4A9B-8014-FB38E9AFAFA9}" name="2033"/>
    <tableColumn id="31" xr3:uid="{37E9F69C-30D7-4207-8945-EAB0F66DFB3C}" name="2034"/>
    <tableColumn id="32" xr3:uid="{13BA7631-B346-4E59-8DC3-BC909F35017F}" name="2035"/>
    <tableColumn id="33" xr3:uid="{CDABE20F-BC34-4C00-8B47-31ADD23EBA0D}" name="2036"/>
    <tableColumn id="34" xr3:uid="{5B94F176-BC61-4795-B8EB-60CA9EA8C540}" name="2037"/>
    <tableColumn id="35" xr3:uid="{AFED7D11-0446-4DC8-AF5B-CF1A757A8272}" name="2038"/>
    <tableColumn id="36" xr3:uid="{D5747C13-C7A3-4E3B-8E58-C4ED4EFB5F19}" name="2039"/>
    <tableColumn id="37" xr3:uid="{F42C8DD3-1603-4019-B757-21729BC9A2B2}" name="2040"/>
    <tableColumn id="38" xr3:uid="{54AFB619-48C0-49D2-B95A-3C965EC5B60C}" name="2041"/>
    <tableColumn id="39" xr3:uid="{71ED12D0-1FA0-4623-8E1D-1CAA83A721E5}" name="2042"/>
    <tableColumn id="40" xr3:uid="{6AABC531-4B01-4EC8-AD79-80CFB48AA454}" name="2043"/>
    <tableColumn id="41" xr3:uid="{EAD4DF0E-47D4-4FA1-9B1F-9CD194842474}" name="2044"/>
    <tableColumn id="42" xr3:uid="{C81D07BD-ED4D-4B2E-A559-D1AF15BA3D64}" name="2045"/>
    <tableColumn id="43" xr3:uid="{1004636E-5516-4D1E-A3CF-0B9BF25CCB1A}" name="2046"/>
    <tableColumn id="44" xr3:uid="{BEF4316B-AB7C-46E9-8689-6E0EC5F9E260}" name="2047"/>
    <tableColumn id="45" xr3:uid="{A46FDB82-B872-43AB-B5DA-34D635C8CFB9}" name="2048"/>
    <tableColumn id="46" xr3:uid="{01DFF837-8C38-4E63-8F07-D2D3D13F6FB4}" name="2049"/>
    <tableColumn id="47" xr3:uid="{8F91E0E5-2C56-402C-8757-4421DF40FD36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neb-one.gc.ca/ftrppndc/dflt.aspx?GoCTemplateCulture=en-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topLeftCell="A7" workbookViewId="0">
      <selection activeCell="B17" sqref="B17"/>
    </sheetView>
  </sheetViews>
  <sheetFormatPr defaultRowHeight="14.5" x14ac:dyDescent="0.35"/>
  <cols>
    <col min="2" max="2" width="70.17968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3" spans="1:2" x14ac:dyDescent="0.35">
      <c r="A3" s="1" t="s">
        <v>274</v>
      </c>
    </row>
    <row r="4" spans="1:2" x14ac:dyDescent="0.35">
      <c r="A4" s="1" t="s">
        <v>275</v>
      </c>
    </row>
    <row r="6" spans="1:2" x14ac:dyDescent="0.35">
      <c r="A6" s="1" t="s">
        <v>2</v>
      </c>
      <c r="B6" s="3" t="s">
        <v>111</v>
      </c>
    </row>
    <row r="7" spans="1:2" x14ac:dyDescent="0.35">
      <c r="B7" t="s">
        <v>3</v>
      </c>
    </row>
    <row r="8" spans="1:2" x14ac:dyDescent="0.35">
      <c r="B8" s="2" t="s">
        <v>345</v>
      </c>
    </row>
    <row r="9" spans="1:2" x14ac:dyDescent="0.35">
      <c r="B9" t="s">
        <v>346</v>
      </c>
    </row>
    <row r="10" spans="1:2" x14ac:dyDescent="0.35">
      <c r="B10" s="4" t="s">
        <v>313</v>
      </c>
    </row>
    <row r="11" spans="1:2" x14ac:dyDescent="0.35">
      <c r="B11" t="s">
        <v>4</v>
      </c>
    </row>
    <row r="13" spans="1:2" x14ac:dyDescent="0.35">
      <c r="B13" s="3" t="s">
        <v>112</v>
      </c>
    </row>
    <row r="14" spans="1:2" x14ac:dyDescent="0.35">
      <c r="B14" t="s">
        <v>113</v>
      </c>
    </row>
    <row r="15" spans="1:2" x14ac:dyDescent="0.35">
      <c r="B15" s="2">
        <v>2021</v>
      </c>
    </row>
    <row r="16" spans="1:2" x14ac:dyDescent="0.35">
      <c r="B16" t="s">
        <v>347</v>
      </c>
    </row>
    <row r="17" spans="1:2" x14ac:dyDescent="0.35">
      <c r="B17" s="4" t="s">
        <v>114</v>
      </c>
    </row>
    <row r="18" spans="1:2" x14ac:dyDescent="0.35">
      <c r="B18" t="s">
        <v>115</v>
      </c>
    </row>
    <row r="20" spans="1:2" x14ac:dyDescent="0.35">
      <c r="B20" s="3" t="s">
        <v>269</v>
      </c>
    </row>
    <row r="21" spans="1:2" x14ac:dyDescent="0.35">
      <c r="B21" t="s">
        <v>3</v>
      </c>
    </row>
    <row r="22" spans="1:2" x14ac:dyDescent="0.35">
      <c r="B22" s="2" t="s">
        <v>345</v>
      </c>
    </row>
    <row r="23" spans="1:2" x14ac:dyDescent="0.35">
      <c r="B23" s="33" t="s">
        <v>346</v>
      </c>
    </row>
    <row r="24" spans="1:2" x14ac:dyDescent="0.35">
      <c r="B24" s="4" t="s">
        <v>313</v>
      </c>
    </row>
    <row r="25" spans="1:2" x14ac:dyDescent="0.35">
      <c r="B25" t="s">
        <v>270</v>
      </c>
    </row>
    <row r="27" spans="1:2" x14ac:dyDescent="0.35">
      <c r="A27" s="1" t="s">
        <v>116</v>
      </c>
    </row>
    <row r="28" spans="1:2" x14ac:dyDescent="0.35">
      <c r="A28" t="s">
        <v>120</v>
      </c>
    </row>
    <row r="29" spans="1:2" x14ac:dyDescent="0.35">
      <c r="A29" t="s">
        <v>121</v>
      </c>
    </row>
    <row r="30" spans="1:2" x14ac:dyDescent="0.35">
      <c r="A30" t="s">
        <v>122</v>
      </c>
    </row>
    <row r="31" spans="1:2" x14ac:dyDescent="0.35">
      <c r="A31" t="s">
        <v>123</v>
      </c>
    </row>
    <row r="32" spans="1:2" x14ac:dyDescent="0.35">
      <c r="A32" t="s">
        <v>124</v>
      </c>
    </row>
    <row r="34" spans="1:1" x14ac:dyDescent="0.35">
      <c r="A34" t="s">
        <v>125</v>
      </c>
    </row>
    <row r="35" spans="1:1" x14ac:dyDescent="0.35">
      <c r="A35" t="s">
        <v>126</v>
      </c>
    </row>
    <row r="37" spans="1:1" x14ac:dyDescent="0.35">
      <c r="A37" t="s">
        <v>117</v>
      </c>
    </row>
    <row r="38" spans="1:1" x14ac:dyDescent="0.35">
      <c r="A38" t="s">
        <v>118</v>
      </c>
    </row>
    <row r="39" spans="1:1" x14ac:dyDescent="0.35">
      <c r="A39" t="s">
        <v>119</v>
      </c>
    </row>
    <row r="41" spans="1:1" x14ac:dyDescent="0.35">
      <c r="A41" t="s">
        <v>135</v>
      </c>
    </row>
    <row r="42" spans="1:1" x14ac:dyDescent="0.35">
      <c r="A42" t="s">
        <v>128</v>
      </c>
    </row>
    <row r="43" spans="1:1" x14ac:dyDescent="0.35">
      <c r="A43" t="s">
        <v>127</v>
      </c>
    </row>
    <row r="45" spans="1:1" x14ac:dyDescent="0.35">
      <c r="A45" s="1" t="s">
        <v>271</v>
      </c>
    </row>
    <row r="46" spans="1:1" x14ac:dyDescent="0.35">
      <c r="A46" t="s">
        <v>272</v>
      </c>
    </row>
    <row r="47" spans="1:1" x14ac:dyDescent="0.35">
      <c r="A47" t="s">
        <v>276</v>
      </c>
    </row>
    <row r="48" spans="1:1" x14ac:dyDescent="0.35">
      <c r="A48" t="s">
        <v>273</v>
      </c>
    </row>
    <row r="50" spans="1:2" x14ac:dyDescent="0.35">
      <c r="A50" s="1" t="s">
        <v>278</v>
      </c>
    </row>
    <row r="51" spans="1:2" x14ac:dyDescent="0.35">
      <c r="A51" s="12">
        <v>2.931E-7</v>
      </c>
      <c r="B51" t="s">
        <v>277</v>
      </c>
    </row>
    <row r="52" spans="1:2" x14ac:dyDescent="0.35">
      <c r="A52" s="13">
        <v>0.88711067149387013</v>
      </c>
      <c r="B52" t="s">
        <v>344</v>
      </c>
    </row>
    <row r="53" spans="1:2" x14ac:dyDescent="0.35">
      <c r="A53" s="13">
        <v>0.84730412960844359</v>
      </c>
      <c r="B53" s="33" t="s">
        <v>343</v>
      </c>
    </row>
  </sheetData>
  <phoneticPr fontId="17" type="noConversion"/>
  <hyperlinks>
    <hyperlink ref="B17" r:id="rId1" xr:uid="{06A740A3-AC0A-4A63-BC56-027EA4FE433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H2"/>
  <sheetViews>
    <sheetView topLeftCell="O1" workbookViewId="0">
      <selection activeCell="C2" sqref="C2:AF2"/>
    </sheetView>
  </sheetViews>
  <sheetFormatPr defaultRowHeight="14.5" x14ac:dyDescent="0.35"/>
  <cols>
    <col min="1" max="1" width="26.26953125" customWidth="1"/>
  </cols>
  <sheetData>
    <row r="1" spans="1:34" x14ac:dyDescent="0.35">
      <c r="A1" s="11" t="s">
        <v>137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35">
      <c r="A2" t="s">
        <v>136</v>
      </c>
      <c r="B2" s="14">
        <f>INDEX('AEO Table 3 2021'!67:67,MATCH(B1,'AEO Table 3 2021'!1:1,0))/10^6*About!$A$52/About!$A$51</f>
        <v>92.385094561027103</v>
      </c>
      <c r="C2" s="14">
        <f>INDEX('AEO Table 3 2022'!67:67,MATCH(C1,'AEO Table 3 2022'!1:1,0))/10^6*About!$A$53/About!$A$51</f>
        <v>93.839533648092697</v>
      </c>
      <c r="D2" s="14">
        <f>INDEX('AEO Table 3 2022'!67:67,MATCH(D1,'AEO Table 3 2022'!1:1,0))/10^6*About!$A$53/About!$A$51</f>
        <v>93.277607099742127</v>
      </c>
      <c r="E2" s="14">
        <f>INDEX('AEO Table 3 2022'!67:67,MATCH(E1,'AEO Table 3 2022'!1:1,0))/10^6*About!$A$53/About!$A$51</f>
        <v>91.535028302392448</v>
      </c>
      <c r="F2" s="14">
        <f>INDEX('AEO Table 3 2022'!67:67,MATCH(F1,'AEO Table 3 2022'!1:1,0))/10^6*About!$A$53/About!$A$51</f>
        <v>89.263183625598089</v>
      </c>
      <c r="G2" s="14">
        <f>INDEX('AEO Table 3 2022'!67:67,MATCH(G1,'AEO Table 3 2022'!1:1,0))/10^6*About!$A$53/About!$A$51</f>
        <v>88.772007405695277</v>
      </c>
      <c r="H2" s="14">
        <f>INDEX('AEO Table 3 2022'!67:67,MATCH(H1,'AEO Table 3 2022'!1:1,0))/10^6*About!$A$53/About!$A$51</f>
        <v>88.503610597065574</v>
      </c>
      <c r="I2" s="14">
        <f>INDEX('AEO Table 3 2022'!67:67,MATCH(I1,'AEO Table 3 2022'!1:1,0))/10^6*About!$A$53/About!$A$51</f>
        <v>88.690899210661442</v>
      </c>
      <c r="J2" s="14">
        <f>INDEX('AEO Table 3 2022'!67:67,MATCH(J1,'AEO Table 3 2022'!1:1,0))/10^6*About!$A$53/About!$A$51</f>
        <v>89.017566607283342</v>
      </c>
      <c r="K2" s="14">
        <f>INDEX('AEO Table 3 2022'!67:67,MATCH(K1,'AEO Table 3 2022'!1:1,0))/10^6*About!$A$53/About!$A$51</f>
        <v>89.277542409670986</v>
      </c>
      <c r="L2" s="14">
        <f>INDEX('AEO Table 3 2022'!67:67,MATCH(L1,'AEO Table 3 2022'!1:1,0))/10^6*About!$A$53/About!$A$51</f>
        <v>89.409757700260442</v>
      </c>
      <c r="M2" s="14">
        <f>INDEX('AEO Table 3 2022'!67:67,MATCH(M1,'AEO Table 3 2022'!1:1,0))/10^6*About!$A$53/About!$A$51</f>
        <v>89.714365124814648</v>
      </c>
      <c r="N2" s="14">
        <f>INDEX('AEO Table 3 2022'!67:67,MATCH(N1,'AEO Table 3 2022'!1:1,0))/10^6*About!$A$53/About!$A$51</f>
        <v>89.874812323045745</v>
      </c>
      <c r="O2" s="14">
        <f>INDEX('AEO Table 3 2022'!67:67,MATCH(O1,'AEO Table 3 2022'!1:1,0))/10^6*About!$A$53/About!$A$51</f>
        <v>90.370952108934674</v>
      </c>
      <c r="P2" s="14">
        <f>INDEX('AEO Table 3 2022'!67:67,MATCH(P1,'AEO Table 3 2022'!1:1,0))/10^6*About!$A$53/About!$A$51</f>
        <v>90.677747896594013</v>
      </c>
      <c r="Q2" s="14">
        <f>INDEX('AEO Table 3 2022'!67:67,MATCH(Q1,'AEO Table 3 2022'!1:1,0))/10^6*About!$A$53/About!$A$51</f>
        <v>90.13948573447675</v>
      </c>
      <c r="R2" s="14">
        <f>INDEX('AEO Table 3 2022'!67:67,MATCH(R1,'AEO Table 3 2022'!1:1,0))/10^6*About!$A$53/About!$A$51</f>
        <v>89.944149032525985</v>
      </c>
      <c r="S2" s="14">
        <f>INDEX('AEO Table 3 2022'!67:67,MATCH(S1,'AEO Table 3 2022'!1:1,0))/10^6*About!$A$53/About!$A$51</f>
        <v>89.47193380814042</v>
      </c>
      <c r="T2" s="14">
        <f>INDEX('AEO Table 3 2022'!67:67,MATCH(T1,'AEO Table 3 2022'!1:1,0))/10^6*About!$A$53/About!$A$51</f>
        <v>89.003311893318482</v>
      </c>
      <c r="U2" s="14">
        <f>INDEX('AEO Table 3 2022'!67:67,MATCH(U1,'AEO Table 3 2022'!1:1,0))/10^6*About!$A$53/About!$A$51</f>
        <v>89.034697703400909</v>
      </c>
      <c r="V2" s="14">
        <f>INDEX('AEO Table 3 2022'!67:67,MATCH(V1,'AEO Table 3 2022'!1:1,0))/10^6*About!$A$53/About!$A$51</f>
        <v>88.978820727893563</v>
      </c>
      <c r="W2" s="14">
        <f>INDEX('AEO Table 3 2022'!67:67,MATCH(W1,'AEO Table 3 2022'!1:1,0))/10^6*About!$A$53/About!$A$51</f>
        <v>88.62902085892388</v>
      </c>
      <c r="X2" s="14">
        <f>INDEX('AEO Table 3 2022'!67:67,MATCH(X1,'AEO Table 3 2022'!1:1,0))/10^6*About!$A$53/About!$A$51</f>
        <v>88.536892795783359</v>
      </c>
      <c r="Y2" s="14">
        <f>INDEX('AEO Table 3 2022'!67:67,MATCH(Y1,'AEO Table 3 2022'!1:1,0))/10^6*About!$A$53/About!$A$51</f>
        <v>88.294678291834188</v>
      </c>
      <c r="Z2" s="14">
        <f>INDEX('AEO Table 3 2022'!67:67,MATCH(Z1,'AEO Table 3 2022'!1:1,0))/10^6*About!$A$53/About!$A$51</f>
        <v>87.660015410474145</v>
      </c>
      <c r="AA2" s="14">
        <f>INDEX('AEO Table 3 2022'!67:67,MATCH(AA1,'AEO Table 3 2022'!1:1,0))/10^6*About!$A$53/About!$A$51</f>
        <v>87.644980170699014</v>
      </c>
      <c r="AB2" s="14">
        <f>INDEX('AEO Table 3 2022'!67:67,MATCH(AB1,'AEO Table 3 2022'!1:1,0))/10^6*About!$A$53/About!$A$51</f>
        <v>87.488721794316461</v>
      </c>
      <c r="AC2" s="14">
        <f>INDEX('AEO Table 3 2022'!67:67,MATCH(AC1,'AEO Table 3 2022'!1:1,0))/10^6*About!$A$53/About!$A$51</f>
        <v>87.22784694182883</v>
      </c>
      <c r="AD2" s="14">
        <f>INDEX('AEO Table 3 2022'!67:67,MATCH(AD1,'AEO Table 3 2022'!1:1,0))/10^6*About!$A$53/About!$A$51</f>
        <v>87.338580427617472</v>
      </c>
      <c r="AE2" s="14">
        <f>INDEX('AEO Table 3 2022'!67:67,MATCH(AE1,'AEO Table 3 2022'!1:1,0))/10^6*About!$A$53/About!$A$51</f>
        <v>87.136201648356135</v>
      </c>
      <c r="AF2" s="14">
        <f>INDEX('AEO Table 3 2022'!67:67,MATCH(AF1,'AEO Table 3 2022'!1:1,0))/10^6*About!$A$53/About!$A$51</f>
        <v>86.505412487684183</v>
      </c>
      <c r="AG2" s="14"/>
      <c r="AH2" s="1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H2"/>
  <sheetViews>
    <sheetView topLeftCell="O1" workbookViewId="0">
      <selection activeCell="C2" sqref="C2:AF2"/>
    </sheetView>
  </sheetViews>
  <sheetFormatPr defaultRowHeight="14.5" x14ac:dyDescent="0.35"/>
  <cols>
    <col min="1" max="1" width="26.26953125" customWidth="1"/>
  </cols>
  <sheetData>
    <row r="1" spans="1:34" x14ac:dyDescent="0.35">
      <c r="A1" s="11" t="s">
        <v>137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35">
      <c r="A2" t="s">
        <v>138</v>
      </c>
      <c r="B2" s="14">
        <f>INDEX('AEO Table 3 2021'!67:67,MATCH(B1,'AEO Table 3 2021'!1:1,0))/10^6*About!$A$52/About!$A$51</f>
        <v>92.385094561027103</v>
      </c>
      <c r="C2" s="14">
        <f>INDEX('AEO Table 3 2022'!67:67,MATCH(C1,'AEO Table 3 2022'!1:1,0))/10^6*About!$A$53/About!$A$51</f>
        <v>93.839533648092697</v>
      </c>
      <c r="D2" s="14">
        <f>INDEX('AEO Table 3 2022'!67:67,MATCH(D1,'AEO Table 3 2022'!1:1,0))/10^6*About!$A$53/About!$A$51</f>
        <v>93.277607099742127</v>
      </c>
      <c r="E2" s="14">
        <f>INDEX('AEO Table 3 2022'!67:67,MATCH(E1,'AEO Table 3 2022'!1:1,0))/10^6*About!$A$53/About!$A$51</f>
        <v>91.535028302392448</v>
      </c>
      <c r="F2" s="14">
        <f>INDEX('AEO Table 3 2022'!67:67,MATCH(F1,'AEO Table 3 2022'!1:1,0))/10^6*About!$A$53/About!$A$51</f>
        <v>89.263183625598089</v>
      </c>
      <c r="G2" s="14">
        <f>INDEX('AEO Table 3 2022'!67:67,MATCH(G1,'AEO Table 3 2022'!1:1,0))/10^6*About!$A$53/About!$A$51</f>
        <v>88.772007405695277</v>
      </c>
      <c r="H2" s="14">
        <f>INDEX('AEO Table 3 2022'!67:67,MATCH(H1,'AEO Table 3 2022'!1:1,0))/10^6*About!$A$53/About!$A$51</f>
        <v>88.503610597065574</v>
      </c>
      <c r="I2" s="14">
        <f>INDEX('AEO Table 3 2022'!67:67,MATCH(I1,'AEO Table 3 2022'!1:1,0))/10^6*About!$A$53/About!$A$51</f>
        <v>88.690899210661442</v>
      </c>
      <c r="J2" s="14">
        <f>INDEX('AEO Table 3 2022'!67:67,MATCH(J1,'AEO Table 3 2022'!1:1,0))/10^6*About!$A$53/About!$A$51</f>
        <v>89.017566607283342</v>
      </c>
      <c r="K2" s="14">
        <f>INDEX('AEO Table 3 2022'!67:67,MATCH(K1,'AEO Table 3 2022'!1:1,0))/10^6*About!$A$53/About!$A$51</f>
        <v>89.277542409670986</v>
      </c>
      <c r="L2" s="14">
        <f>INDEX('AEO Table 3 2022'!67:67,MATCH(L1,'AEO Table 3 2022'!1:1,0))/10^6*About!$A$53/About!$A$51</f>
        <v>89.409757700260442</v>
      </c>
      <c r="M2" s="14">
        <f>INDEX('AEO Table 3 2022'!67:67,MATCH(M1,'AEO Table 3 2022'!1:1,0))/10^6*About!$A$53/About!$A$51</f>
        <v>89.714365124814648</v>
      </c>
      <c r="N2" s="14">
        <f>INDEX('AEO Table 3 2022'!67:67,MATCH(N1,'AEO Table 3 2022'!1:1,0))/10^6*About!$A$53/About!$A$51</f>
        <v>89.874812323045745</v>
      </c>
      <c r="O2" s="14">
        <f>INDEX('AEO Table 3 2022'!67:67,MATCH(O1,'AEO Table 3 2022'!1:1,0))/10^6*About!$A$53/About!$A$51</f>
        <v>90.370952108934674</v>
      </c>
      <c r="P2" s="14">
        <f>INDEX('AEO Table 3 2022'!67:67,MATCH(P1,'AEO Table 3 2022'!1:1,0))/10^6*About!$A$53/About!$A$51</f>
        <v>90.677747896594013</v>
      </c>
      <c r="Q2" s="14">
        <f>INDEX('AEO Table 3 2022'!67:67,MATCH(Q1,'AEO Table 3 2022'!1:1,0))/10^6*About!$A$53/About!$A$51</f>
        <v>90.13948573447675</v>
      </c>
      <c r="R2" s="14">
        <f>INDEX('AEO Table 3 2022'!67:67,MATCH(R1,'AEO Table 3 2022'!1:1,0))/10^6*About!$A$53/About!$A$51</f>
        <v>89.944149032525985</v>
      </c>
      <c r="S2" s="14">
        <f>INDEX('AEO Table 3 2022'!67:67,MATCH(S1,'AEO Table 3 2022'!1:1,0))/10^6*About!$A$53/About!$A$51</f>
        <v>89.47193380814042</v>
      </c>
      <c r="T2" s="14">
        <f>INDEX('AEO Table 3 2022'!67:67,MATCH(T1,'AEO Table 3 2022'!1:1,0))/10^6*About!$A$53/About!$A$51</f>
        <v>89.003311893318482</v>
      </c>
      <c r="U2" s="14">
        <f>INDEX('AEO Table 3 2022'!67:67,MATCH(U1,'AEO Table 3 2022'!1:1,0))/10^6*About!$A$53/About!$A$51</f>
        <v>89.034697703400909</v>
      </c>
      <c r="V2" s="14">
        <f>INDEX('AEO Table 3 2022'!67:67,MATCH(V1,'AEO Table 3 2022'!1:1,0))/10^6*About!$A$53/About!$A$51</f>
        <v>88.978820727893563</v>
      </c>
      <c r="W2" s="14">
        <f>INDEX('AEO Table 3 2022'!67:67,MATCH(W1,'AEO Table 3 2022'!1:1,0))/10^6*About!$A$53/About!$A$51</f>
        <v>88.62902085892388</v>
      </c>
      <c r="X2" s="14">
        <f>INDEX('AEO Table 3 2022'!67:67,MATCH(X1,'AEO Table 3 2022'!1:1,0))/10^6*About!$A$53/About!$A$51</f>
        <v>88.536892795783359</v>
      </c>
      <c r="Y2" s="14">
        <f>INDEX('AEO Table 3 2022'!67:67,MATCH(Y1,'AEO Table 3 2022'!1:1,0))/10^6*About!$A$53/About!$A$51</f>
        <v>88.294678291834188</v>
      </c>
      <c r="Z2" s="14">
        <f>INDEX('AEO Table 3 2022'!67:67,MATCH(Z1,'AEO Table 3 2022'!1:1,0))/10^6*About!$A$53/About!$A$51</f>
        <v>87.660015410474145</v>
      </c>
      <c r="AA2" s="14">
        <f>INDEX('AEO Table 3 2022'!67:67,MATCH(AA1,'AEO Table 3 2022'!1:1,0))/10^6*About!$A$53/About!$A$51</f>
        <v>87.644980170699014</v>
      </c>
      <c r="AB2" s="14">
        <f>INDEX('AEO Table 3 2022'!67:67,MATCH(AB1,'AEO Table 3 2022'!1:1,0))/10^6*About!$A$53/About!$A$51</f>
        <v>87.488721794316461</v>
      </c>
      <c r="AC2" s="14">
        <f>INDEX('AEO Table 3 2022'!67:67,MATCH(AC1,'AEO Table 3 2022'!1:1,0))/10^6*About!$A$53/About!$A$51</f>
        <v>87.22784694182883</v>
      </c>
      <c r="AD2" s="14">
        <f>INDEX('AEO Table 3 2022'!67:67,MATCH(AD1,'AEO Table 3 2022'!1:1,0))/10^6*About!$A$53/About!$A$51</f>
        <v>87.338580427617472</v>
      </c>
      <c r="AE2" s="14">
        <f>INDEX('AEO Table 3 2022'!67:67,MATCH(AE1,'AEO Table 3 2022'!1:1,0))/10^6*About!$A$53/About!$A$51</f>
        <v>87.136201648356135</v>
      </c>
      <c r="AF2" s="14">
        <f>INDEX('AEO Table 3 2022'!67:67,MATCH(AF1,'AEO Table 3 2022'!1:1,0))/10^6*About!$A$53/About!$A$51</f>
        <v>86.505412487684183</v>
      </c>
      <c r="AG2" s="14"/>
      <c r="AH2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3B5D-41EE-499F-B9AB-6D2A389D1CA9}">
  <dimension ref="A1:AG2841"/>
  <sheetViews>
    <sheetView topLeftCell="B1" workbookViewId="0">
      <selection sqref="A1:XFD1048576"/>
    </sheetView>
  </sheetViews>
  <sheetFormatPr defaultRowHeight="14.5" x14ac:dyDescent="0.35"/>
  <cols>
    <col min="1" max="1" width="21.36328125" style="33" hidden="1" customWidth="1"/>
    <col min="2" max="2" width="46.7265625" style="33" customWidth="1"/>
    <col min="3" max="16384" width="8.7265625" style="33"/>
  </cols>
  <sheetData>
    <row r="1" spans="1:33" ht="15" customHeight="1" thickBot="1" x14ac:dyDescent="0.4">
      <c r="B1" s="15" t="s">
        <v>314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35"/>
    <row r="3" spans="1:33" ht="15" customHeight="1" x14ac:dyDescent="0.35">
      <c r="C3" s="44" t="s">
        <v>36</v>
      </c>
      <c r="D3" s="44" t="s">
        <v>315</v>
      </c>
      <c r="E3" s="44"/>
      <c r="F3" s="44"/>
      <c r="G3" s="44"/>
    </row>
    <row r="4" spans="1:33" ht="15" customHeight="1" x14ac:dyDescent="0.35">
      <c r="C4" s="44" t="s">
        <v>35</v>
      </c>
      <c r="D4" s="44" t="s">
        <v>316</v>
      </c>
      <c r="E4" s="44"/>
      <c r="F4" s="44"/>
      <c r="G4" s="44" t="s">
        <v>317</v>
      </c>
    </row>
    <row r="5" spans="1:33" ht="15" customHeight="1" x14ac:dyDescent="0.35">
      <c r="C5" s="44" t="s">
        <v>33</v>
      </c>
      <c r="D5" s="44" t="s">
        <v>318</v>
      </c>
      <c r="E5" s="44"/>
      <c r="F5" s="44"/>
      <c r="G5" s="44"/>
    </row>
    <row r="6" spans="1:33" ht="15" customHeight="1" x14ac:dyDescent="0.35">
      <c r="C6" s="44" t="s">
        <v>32</v>
      </c>
      <c r="D6" s="44"/>
      <c r="E6" s="44" t="s">
        <v>319</v>
      </c>
      <c r="F6" s="44"/>
      <c r="G6" s="44"/>
    </row>
    <row r="10" spans="1:33" ht="15" customHeight="1" x14ac:dyDescent="0.35">
      <c r="A10" s="7" t="s">
        <v>5</v>
      </c>
      <c r="B10" s="17" t="s">
        <v>6</v>
      </c>
      <c r="AG10" s="45" t="s">
        <v>320</v>
      </c>
    </row>
    <row r="11" spans="1:33" ht="15" customHeight="1" x14ac:dyDescent="0.35">
      <c r="B11" s="15" t="s">
        <v>7</v>
      </c>
      <c r="AG11" s="45" t="s">
        <v>322</v>
      </c>
    </row>
    <row r="12" spans="1:33" ht="15" customHeight="1" x14ac:dyDescent="0.3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45" t="s">
        <v>323</v>
      </c>
    </row>
    <row r="13" spans="1:33" ht="15" customHeight="1" thickBot="1" x14ac:dyDescent="0.4">
      <c r="B13" s="16" t="s">
        <v>8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46" t="s">
        <v>324</v>
      </c>
    </row>
    <row r="14" spans="1:33" ht="15" customHeight="1" thickTop="1" x14ac:dyDescent="0.35"/>
    <row r="15" spans="1:33" ht="15" customHeight="1" x14ac:dyDescent="0.35">
      <c r="B15" s="18" t="s">
        <v>9</v>
      </c>
    </row>
    <row r="16" spans="1:33" ht="15" customHeight="1" x14ac:dyDescent="0.35"/>
    <row r="17" spans="1:33" ht="15" customHeight="1" x14ac:dyDescent="0.35">
      <c r="B17" s="18" t="s">
        <v>10</v>
      </c>
    </row>
    <row r="18" spans="1:33" ht="15" customHeight="1" x14ac:dyDescent="0.35">
      <c r="A18" s="7" t="s">
        <v>11</v>
      </c>
      <c r="B18" s="34" t="s">
        <v>12</v>
      </c>
      <c r="C18" s="20">
        <v>51.983494</v>
      </c>
      <c r="D18" s="20">
        <v>45.207633999999999</v>
      </c>
      <c r="E18" s="20">
        <v>45.207633999999999</v>
      </c>
      <c r="F18" s="20">
        <v>45.122737999999998</v>
      </c>
      <c r="G18" s="20">
        <v>43.267344999999999</v>
      </c>
      <c r="H18" s="20">
        <v>43.046135</v>
      </c>
      <c r="I18" s="20">
        <v>42.817745000000002</v>
      </c>
      <c r="J18" s="20">
        <v>42.559071000000003</v>
      </c>
      <c r="K18" s="20">
        <v>42.293137000000002</v>
      </c>
      <c r="L18" s="20">
        <v>42.024814999999997</v>
      </c>
      <c r="M18" s="20">
        <v>41.620972000000002</v>
      </c>
      <c r="N18" s="20">
        <v>41.217129</v>
      </c>
      <c r="O18" s="20">
        <v>40.813290000000002</v>
      </c>
      <c r="P18" s="20">
        <v>40.156348999999999</v>
      </c>
      <c r="Q18" s="20">
        <v>39.466723999999999</v>
      </c>
      <c r="R18" s="20">
        <v>38.769131000000002</v>
      </c>
      <c r="S18" s="20">
        <v>37.904128999999998</v>
      </c>
      <c r="T18" s="20">
        <v>37.069423999999998</v>
      </c>
      <c r="U18" s="20">
        <v>36.021155999999998</v>
      </c>
      <c r="V18" s="20">
        <v>34.914703000000003</v>
      </c>
      <c r="W18" s="20">
        <v>33.943759999999997</v>
      </c>
      <c r="X18" s="20">
        <v>32.853245000000001</v>
      </c>
      <c r="Y18" s="20">
        <v>31.762732</v>
      </c>
      <c r="Z18" s="20">
        <v>31.010211999999999</v>
      </c>
      <c r="AA18" s="20">
        <v>30.418717999999998</v>
      </c>
      <c r="AB18" s="20">
        <v>29.843166</v>
      </c>
      <c r="AC18" s="20">
        <v>29.442198000000001</v>
      </c>
      <c r="AD18" s="20">
        <v>29.041225000000001</v>
      </c>
      <c r="AE18" s="20">
        <v>28.861069000000001</v>
      </c>
      <c r="AF18" s="20">
        <v>28.741492999999998</v>
      </c>
      <c r="AG18" s="36">
        <v>-2.0226999999999998E-2</v>
      </c>
    </row>
    <row r="19" spans="1:33" ht="15" customHeight="1" x14ac:dyDescent="0.35">
      <c r="A19" s="7" t="s">
        <v>13</v>
      </c>
      <c r="B19" s="34" t="s">
        <v>14</v>
      </c>
      <c r="C19" s="20">
        <v>244.211578</v>
      </c>
      <c r="D19" s="20">
        <v>221.87124600000001</v>
      </c>
      <c r="E19" s="20">
        <v>239.90823399999999</v>
      </c>
      <c r="F19" s="20">
        <v>246.48185699999999</v>
      </c>
      <c r="G19" s="20">
        <v>269.39154100000002</v>
      </c>
      <c r="H19" s="20">
        <v>297.43130500000001</v>
      </c>
      <c r="I19" s="20">
        <v>325.73782299999999</v>
      </c>
      <c r="J19" s="20">
        <v>316.13342299999999</v>
      </c>
      <c r="K19" s="20">
        <v>321.87207000000001</v>
      </c>
      <c r="L19" s="20">
        <v>273.09939600000001</v>
      </c>
      <c r="M19" s="20">
        <v>296.95443699999998</v>
      </c>
      <c r="N19" s="20">
        <v>288.91116299999999</v>
      </c>
      <c r="O19" s="20">
        <v>291.11712599999998</v>
      </c>
      <c r="P19" s="20">
        <v>298.32959</v>
      </c>
      <c r="Q19" s="20">
        <v>284.31454500000001</v>
      </c>
      <c r="R19" s="20">
        <v>300.86685199999999</v>
      </c>
      <c r="S19" s="20">
        <v>304.49307299999998</v>
      </c>
      <c r="T19" s="20">
        <v>309.882904</v>
      </c>
      <c r="U19" s="20">
        <v>323.06246900000002</v>
      </c>
      <c r="V19" s="20">
        <v>324.31680299999999</v>
      </c>
      <c r="W19" s="20">
        <v>332.35171500000001</v>
      </c>
      <c r="X19" s="20">
        <v>337.82830799999999</v>
      </c>
      <c r="Y19" s="20">
        <v>332.68533300000001</v>
      </c>
      <c r="Z19" s="20">
        <v>338.07559199999997</v>
      </c>
      <c r="AA19" s="20">
        <v>340.75024400000001</v>
      </c>
      <c r="AB19" s="20">
        <v>345.72048999999998</v>
      </c>
      <c r="AC19" s="20">
        <v>347.37326000000002</v>
      </c>
      <c r="AD19" s="20">
        <v>342.27593999999999</v>
      </c>
      <c r="AE19" s="20">
        <v>345.98199499999998</v>
      </c>
      <c r="AF19" s="20">
        <v>354.15063500000002</v>
      </c>
      <c r="AG19" s="36">
        <v>1.2899000000000001E-2</v>
      </c>
    </row>
    <row r="20" spans="1:33" ht="15" customHeight="1" x14ac:dyDescent="0.35">
      <c r="A20" s="7" t="s">
        <v>15</v>
      </c>
      <c r="B20" s="18" t="s">
        <v>279</v>
      </c>
      <c r="C20" s="22">
        <v>296.19506799999999</v>
      </c>
      <c r="D20" s="22">
        <v>267.07888800000001</v>
      </c>
      <c r="E20" s="22">
        <v>285.11584499999998</v>
      </c>
      <c r="F20" s="22">
        <v>291.60458399999999</v>
      </c>
      <c r="G20" s="22">
        <v>312.658905</v>
      </c>
      <c r="H20" s="22">
        <v>340.477417</v>
      </c>
      <c r="I20" s="22">
        <v>368.55557299999998</v>
      </c>
      <c r="J20" s="22">
        <v>358.692474</v>
      </c>
      <c r="K20" s="22">
        <v>364.16519199999999</v>
      </c>
      <c r="L20" s="22">
        <v>315.12420700000001</v>
      </c>
      <c r="M20" s="22">
        <v>338.57540899999998</v>
      </c>
      <c r="N20" s="22">
        <v>330.12829599999998</v>
      </c>
      <c r="O20" s="22">
        <v>331.93042000000003</v>
      </c>
      <c r="P20" s="22">
        <v>338.48593099999999</v>
      </c>
      <c r="Q20" s="22">
        <v>323.78128099999998</v>
      </c>
      <c r="R20" s="22">
        <v>339.635986</v>
      </c>
      <c r="S20" s="22">
        <v>342.39721700000001</v>
      </c>
      <c r="T20" s="22">
        <v>346.95233200000001</v>
      </c>
      <c r="U20" s="22">
        <v>359.08364899999998</v>
      </c>
      <c r="V20" s="22">
        <v>359.23150600000002</v>
      </c>
      <c r="W20" s="22">
        <v>366.29544099999998</v>
      </c>
      <c r="X20" s="22">
        <v>370.68154900000002</v>
      </c>
      <c r="Y20" s="22">
        <v>364.448059</v>
      </c>
      <c r="Z20" s="22">
        <v>369.08578499999999</v>
      </c>
      <c r="AA20" s="22">
        <v>371.16894500000001</v>
      </c>
      <c r="AB20" s="22">
        <v>375.56362899999999</v>
      </c>
      <c r="AC20" s="22">
        <v>376.81545999999997</v>
      </c>
      <c r="AD20" s="22">
        <v>371.31716899999998</v>
      </c>
      <c r="AE20" s="22">
        <v>374.84304800000001</v>
      </c>
      <c r="AF20" s="22">
        <v>382.89215100000001</v>
      </c>
      <c r="AG20" s="23">
        <v>8.8920000000000006E-3</v>
      </c>
    </row>
    <row r="21" spans="1:33" ht="15" customHeight="1" x14ac:dyDescent="0.35"/>
    <row r="22" spans="1:33" ht="15" customHeight="1" x14ac:dyDescent="0.35">
      <c r="B22" s="18" t="s">
        <v>329</v>
      </c>
    </row>
    <row r="23" spans="1:33" ht="15" customHeight="1" x14ac:dyDescent="0.35">
      <c r="A23" s="7" t="s">
        <v>16</v>
      </c>
      <c r="B23" s="34" t="s">
        <v>12</v>
      </c>
      <c r="C23" s="20">
        <v>3765.678711</v>
      </c>
      <c r="D23" s="20">
        <v>3274.8364259999998</v>
      </c>
      <c r="E23" s="20">
        <v>3274.8364259999998</v>
      </c>
      <c r="F23" s="20">
        <v>3268.686279</v>
      </c>
      <c r="G23" s="20">
        <v>3134.281982</v>
      </c>
      <c r="H23" s="20">
        <v>3118.257568</v>
      </c>
      <c r="I23" s="20">
        <v>3101.7133789999998</v>
      </c>
      <c r="J23" s="20">
        <v>3082.9746089999999</v>
      </c>
      <c r="K23" s="20">
        <v>3063.7104490000002</v>
      </c>
      <c r="L23" s="20">
        <v>3044.273193</v>
      </c>
      <c r="M23" s="20">
        <v>3015.0187989999999</v>
      </c>
      <c r="N23" s="20">
        <v>2985.764893</v>
      </c>
      <c r="O23" s="20">
        <v>2956.5102539999998</v>
      </c>
      <c r="P23" s="20">
        <v>2908.921875</v>
      </c>
      <c r="Q23" s="20">
        <v>2858.9655760000001</v>
      </c>
      <c r="R23" s="20">
        <v>2808.431885</v>
      </c>
      <c r="S23" s="20">
        <v>2745.7717290000001</v>
      </c>
      <c r="T23" s="20">
        <v>2685.3054200000001</v>
      </c>
      <c r="U23" s="20">
        <v>2609.3688959999999</v>
      </c>
      <c r="V23" s="20">
        <v>2529.2177729999999</v>
      </c>
      <c r="W23" s="20">
        <v>2458.882568</v>
      </c>
      <c r="X23" s="20">
        <v>2379.8859859999998</v>
      </c>
      <c r="Y23" s="20">
        <v>2300.8889159999999</v>
      </c>
      <c r="Z23" s="20">
        <v>2246.3767090000001</v>
      </c>
      <c r="AA23" s="20">
        <v>2203.5290530000002</v>
      </c>
      <c r="AB23" s="20">
        <v>2161.836182</v>
      </c>
      <c r="AC23" s="20">
        <v>2132.7897950000001</v>
      </c>
      <c r="AD23" s="20">
        <v>2103.7434079999998</v>
      </c>
      <c r="AE23" s="20">
        <v>2090.6928710000002</v>
      </c>
      <c r="AF23" s="20">
        <v>2082.0310060000002</v>
      </c>
      <c r="AG23" s="36">
        <v>-2.0226999999999998E-2</v>
      </c>
    </row>
    <row r="24" spans="1:33" ht="15" customHeight="1" x14ac:dyDescent="0.35">
      <c r="A24" s="7" t="s">
        <v>17</v>
      </c>
      <c r="B24" s="34" t="s">
        <v>14</v>
      </c>
      <c r="C24" s="20">
        <v>13716.248046999999</v>
      </c>
      <c r="D24" s="20">
        <v>10125.25</v>
      </c>
      <c r="E24" s="20">
        <v>8924.8945309999999</v>
      </c>
      <c r="F24" s="20">
        <v>8443.1552730000003</v>
      </c>
      <c r="G24" s="20">
        <v>8875.9160159999992</v>
      </c>
      <c r="H24" s="20">
        <v>9717.4296880000002</v>
      </c>
      <c r="I24" s="20">
        <v>10659.496094</v>
      </c>
      <c r="J24" s="20">
        <v>10688.613281</v>
      </c>
      <c r="K24" s="20">
        <v>11073.528319999999</v>
      </c>
      <c r="L24" s="20">
        <v>9216.8925780000009</v>
      </c>
      <c r="M24" s="20">
        <v>10927.881836</v>
      </c>
      <c r="N24" s="20">
        <v>10526.372069999999</v>
      </c>
      <c r="O24" s="20">
        <v>11196.417969</v>
      </c>
      <c r="P24" s="20">
        <v>11470.060546999999</v>
      </c>
      <c r="Q24" s="20">
        <v>10663.276367</v>
      </c>
      <c r="R24" s="20">
        <v>11163.731444999999</v>
      </c>
      <c r="S24" s="20">
        <v>11342.241211</v>
      </c>
      <c r="T24" s="20">
        <v>11518.318359000001</v>
      </c>
      <c r="U24" s="20">
        <v>11843.071289</v>
      </c>
      <c r="V24" s="20">
        <v>11797.083984000001</v>
      </c>
      <c r="W24" s="20">
        <v>12122.926758</v>
      </c>
      <c r="X24" s="20">
        <v>12490.788086</v>
      </c>
      <c r="Y24" s="20">
        <v>12237.666992</v>
      </c>
      <c r="Z24" s="20">
        <v>12327.461914</v>
      </c>
      <c r="AA24" s="20">
        <v>12512.340819999999</v>
      </c>
      <c r="AB24" s="20">
        <v>12676.617188</v>
      </c>
      <c r="AC24" s="20">
        <v>12732.493164</v>
      </c>
      <c r="AD24" s="20">
        <v>12576.769531</v>
      </c>
      <c r="AE24" s="20">
        <v>12728.198242</v>
      </c>
      <c r="AF24" s="20">
        <v>12899.271484000001</v>
      </c>
      <c r="AG24" s="36">
        <v>-2.1150000000000001E-3</v>
      </c>
    </row>
    <row r="25" spans="1:33" ht="15" customHeight="1" x14ac:dyDescent="0.35">
      <c r="A25" s="7" t="s">
        <v>18</v>
      </c>
      <c r="B25" s="18" t="s">
        <v>279</v>
      </c>
      <c r="C25" s="22">
        <v>17481.925781000002</v>
      </c>
      <c r="D25" s="22">
        <v>13400.085938</v>
      </c>
      <c r="E25" s="22">
        <v>12199.730469</v>
      </c>
      <c r="F25" s="22">
        <v>11711.841796999999</v>
      </c>
      <c r="G25" s="22">
        <v>12010.198242</v>
      </c>
      <c r="H25" s="22">
        <v>12835.6875</v>
      </c>
      <c r="I25" s="22">
        <v>13761.208984000001</v>
      </c>
      <c r="J25" s="22">
        <v>13771.587890999999</v>
      </c>
      <c r="K25" s="22">
        <v>14137.238281</v>
      </c>
      <c r="L25" s="22">
        <v>12261.166015999999</v>
      </c>
      <c r="M25" s="22">
        <v>13942.900390999999</v>
      </c>
      <c r="N25" s="22">
        <v>13512.136719</v>
      </c>
      <c r="O25" s="22">
        <v>14152.927734000001</v>
      </c>
      <c r="P25" s="22">
        <v>14378.982421999999</v>
      </c>
      <c r="Q25" s="22">
        <v>13522.242188</v>
      </c>
      <c r="R25" s="22">
        <v>13972.163086</v>
      </c>
      <c r="S25" s="22">
        <v>14088.012694999999</v>
      </c>
      <c r="T25" s="22">
        <v>14203.624023</v>
      </c>
      <c r="U25" s="22">
        <v>14452.440430000001</v>
      </c>
      <c r="V25" s="22">
        <v>14326.301758</v>
      </c>
      <c r="W25" s="22">
        <v>14581.809569999999</v>
      </c>
      <c r="X25" s="22">
        <v>14870.673828000001</v>
      </c>
      <c r="Y25" s="22">
        <v>14538.555664</v>
      </c>
      <c r="Z25" s="22">
        <v>14573.838867</v>
      </c>
      <c r="AA25" s="22">
        <v>14715.870117</v>
      </c>
      <c r="AB25" s="22">
        <v>14838.453125</v>
      </c>
      <c r="AC25" s="22">
        <v>14865.283203000001</v>
      </c>
      <c r="AD25" s="22">
        <v>14680.512694999999</v>
      </c>
      <c r="AE25" s="22">
        <v>14818.890625</v>
      </c>
      <c r="AF25" s="22">
        <v>14981.302734000001</v>
      </c>
      <c r="AG25" s="23">
        <v>-5.3090000000000004E-3</v>
      </c>
    </row>
    <row r="26" spans="1:33" ht="15" customHeight="1" x14ac:dyDescent="0.35"/>
    <row r="27" spans="1:33" ht="15" customHeight="1" x14ac:dyDescent="0.35">
      <c r="B27" s="18" t="s">
        <v>19</v>
      </c>
    </row>
    <row r="28" spans="1:33" ht="15" customHeight="1" x14ac:dyDescent="0.35"/>
    <row r="29" spans="1:33" ht="15" customHeight="1" x14ac:dyDescent="0.35">
      <c r="B29" s="18" t="s">
        <v>20</v>
      </c>
    </row>
    <row r="30" spans="1:33" ht="15" customHeight="1" x14ac:dyDescent="0.35">
      <c r="A30" s="7" t="s">
        <v>21</v>
      </c>
      <c r="B30" s="34" t="s">
        <v>12</v>
      </c>
      <c r="C30" s="24">
        <v>15.909719000000001</v>
      </c>
      <c r="D30" s="24">
        <v>15.799711</v>
      </c>
      <c r="E30" s="24">
        <v>16.437441</v>
      </c>
      <c r="F30" s="24">
        <v>16.437441</v>
      </c>
      <c r="G30" s="24">
        <v>16.437441</v>
      </c>
      <c r="H30" s="24">
        <v>16.437441</v>
      </c>
      <c r="I30" s="24">
        <v>18.095531000000001</v>
      </c>
      <c r="J30" s="24">
        <v>18.095531000000001</v>
      </c>
      <c r="K30" s="24">
        <v>18.031760999999999</v>
      </c>
      <c r="L30" s="24">
        <v>17.967987000000001</v>
      </c>
      <c r="M30" s="24">
        <v>17.904212999999999</v>
      </c>
      <c r="N30" s="24">
        <v>17.840440999999998</v>
      </c>
      <c r="O30" s="24">
        <v>17.776668999999998</v>
      </c>
      <c r="P30" s="24">
        <v>17.712893999999999</v>
      </c>
      <c r="Q30" s="24">
        <v>17.649121999999998</v>
      </c>
      <c r="R30" s="24">
        <v>17.306345</v>
      </c>
      <c r="S30" s="24">
        <v>17.242571000000002</v>
      </c>
      <c r="T30" s="24">
        <v>17.178801</v>
      </c>
      <c r="U30" s="24">
        <v>17.178801</v>
      </c>
      <c r="V30" s="24">
        <v>17.178801</v>
      </c>
      <c r="W30" s="24">
        <v>17.178801</v>
      </c>
      <c r="X30" s="24">
        <v>17.178801</v>
      </c>
      <c r="Y30" s="24">
        <v>17.178801</v>
      </c>
      <c r="Z30" s="24">
        <v>17.178801</v>
      </c>
      <c r="AA30" s="24">
        <v>17.178801</v>
      </c>
      <c r="AB30" s="24">
        <v>17.178801</v>
      </c>
      <c r="AC30" s="24">
        <v>17.178801</v>
      </c>
      <c r="AD30" s="24">
        <v>17.178801</v>
      </c>
      <c r="AE30" s="24">
        <v>17.178801</v>
      </c>
      <c r="AF30" s="24">
        <v>17.178801</v>
      </c>
      <c r="AG30" s="36">
        <v>2.65E-3</v>
      </c>
    </row>
    <row r="31" spans="1:33" x14ac:dyDescent="0.35">
      <c r="A31" s="7" t="s">
        <v>22</v>
      </c>
      <c r="B31" s="34" t="s">
        <v>14</v>
      </c>
      <c r="C31" s="24">
        <v>62.357757999999997</v>
      </c>
      <c r="D31" s="24">
        <v>47.133750999999997</v>
      </c>
      <c r="E31" s="24">
        <v>39.900654000000003</v>
      </c>
      <c r="F31" s="24">
        <v>40.758938000000001</v>
      </c>
      <c r="G31" s="24">
        <v>37.864086</v>
      </c>
      <c r="H31" s="24">
        <v>39.304645999999998</v>
      </c>
      <c r="I31" s="24">
        <v>41.680996</v>
      </c>
      <c r="J31" s="24">
        <v>44.053477999999998</v>
      </c>
      <c r="K31" s="24">
        <v>44.935245999999999</v>
      </c>
      <c r="L31" s="24">
        <v>46.804732999999999</v>
      </c>
      <c r="M31" s="24">
        <v>44.686748999999999</v>
      </c>
      <c r="N31" s="24">
        <v>45.850532999999999</v>
      </c>
      <c r="O31" s="24">
        <v>44.598602</v>
      </c>
      <c r="P31" s="24">
        <v>46.102874999999997</v>
      </c>
      <c r="Q31" s="24">
        <v>44.686008000000001</v>
      </c>
      <c r="R31" s="24">
        <v>44.157558000000002</v>
      </c>
      <c r="S31" s="24">
        <v>43.529223999999999</v>
      </c>
      <c r="T31" s="24">
        <v>43.846645000000002</v>
      </c>
      <c r="U31" s="24">
        <v>44.678741000000002</v>
      </c>
      <c r="V31" s="24">
        <v>44.962811000000002</v>
      </c>
      <c r="W31" s="24">
        <v>43.604534000000001</v>
      </c>
      <c r="X31" s="24">
        <v>42.852885999999998</v>
      </c>
      <c r="Y31" s="24">
        <v>42.092948999999997</v>
      </c>
      <c r="Z31" s="24">
        <v>42.886913</v>
      </c>
      <c r="AA31" s="24">
        <v>41.924239999999998</v>
      </c>
      <c r="AB31" s="24">
        <v>42.077579</v>
      </c>
      <c r="AC31" s="24">
        <v>42.086413999999998</v>
      </c>
      <c r="AD31" s="24">
        <v>42.255318000000003</v>
      </c>
      <c r="AE31" s="24">
        <v>42.304161000000001</v>
      </c>
      <c r="AF31" s="24">
        <v>42.417225000000002</v>
      </c>
      <c r="AG31" s="36">
        <v>-1.3199000000000001E-2</v>
      </c>
    </row>
    <row r="32" spans="1:33" x14ac:dyDescent="0.35">
      <c r="A32" s="7" t="s">
        <v>23</v>
      </c>
      <c r="B32" s="18" t="s">
        <v>280</v>
      </c>
      <c r="C32" s="25">
        <v>78.267471</v>
      </c>
      <c r="D32" s="25">
        <v>62.933464000000001</v>
      </c>
      <c r="E32" s="25">
        <v>56.338096999999998</v>
      </c>
      <c r="F32" s="25">
        <v>57.196376999999998</v>
      </c>
      <c r="G32" s="25">
        <v>54.301524999999998</v>
      </c>
      <c r="H32" s="25">
        <v>55.742088000000003</v>
      </c>
      <c r="I32" s="25">
        <v>59.776527000000002</v>
      </c>
      <c r="J32" s="25">
        <v>62.149009999999997</v>
      </c>
      <c r="K32" s="25">
        <v>62.967002999999998</v>
      </c>
      <c r="L32" s="25">
        <v>64.772720000000007</v>
      </c>
      <c r="M32" s="25">
        <v>62.590964999999997</v>
      </c>
      <c r="N32" s="25">
        <v>63.690970999999998</v>
      </c>
      <c r="O32" s="25">
        <v>62.375270999999998</v>
      </c>
      <c r="P32" s="25">
        <v>63.815769000000003</v>
      </c>
      <c r="Q32" s="25">
        <v>62.335132999999999</v>
      </c>
      <c r="R32" s="25">
        <v>61.463901999999997</v>
      </c>
      <c r="S32" s="25">
        <v>60.771796999999999</v>
      </c>
      <c r="T32" s="25">
        <v>61.025447999999997</v>
      </c>
      <c r="U32" s="25">
        <v>61.85754</v>
      </c>
      <c r="V32" s="25">
        <v>62.141613</v>
      </c>
      <c r="W32" s="25">
        <v>60.783332999999999</v>
      </c>
      <c r="X32" s="25">
        <v>60.031680999999999</v>
      </c>
      <c r="Y32" s="25">
        <v>59.271743999999998</v>
      </c>
      <c r="Z32" s="25">
        <v>60.065711999999998</v>
      </c>
      <c r="AA32" s="25">
        <v>59.103043</v>
      </c>
      <c r="AB32" s="25">
        <v>59.256377999999998</v>
      </c>
      <c r="AC32" s="25">
        <v>59.265213000000003</v>
      </c>
      <c r="AD32" s="25">
        <v>59.43412</v>
      </c>
      <c r="AE32" s="25">
        <v>59.482964000000003</v>
      </c>
      <c r="AF32" s="25">
        <v>59.596026999999999</v>
      </c>
      <c r="AG32" s="23">
        <v>-9.3539999999999995E-3</v>
      </c>
    </row>
    <row r="34" spans="1:33" x14ac:dyDescent="0.35">
      <c r="B34" s="18" t="s">
        <v>24</v>
      </c>
    </row>
    <row r="35" spans="1:33" x14ac:dyDescent="0.35">
      <c r="A35" s="7" t="s">
        <v>25</v>
      </c>
      <c r="B35" s="34" t="s">
        <v>12</v>
      </c>
      <c r="C35" s="24">
        <v>1.19574</v>
      </c>
      <c r="D35" s="24">
        <v>1.19574</v>
      </c>
      <c r="E35" s="24">
        <v>1.19574</v>
      </c>
      <c r="F35" s="24">
        <v>1.19574</v>
      </c>
      <c r="G35" s="24">
        <v>1.19574</v>
      </c>
      <c r="H35" s="24">
        <v>1.19574</v>
      </c>
      <c r="I35" s="24">
        <v>1.19574</v>
      </c>
      <c r="J35" s="24">
        <v>1.19574</v>
      </c>
      <c r="K35" s="24">
        <v>1.19574</v>
      </c>
      <c r="L35" s="24">
        <v>1.19574</v>
      </c>
      <c r="M35" s="24">
        <v>1.076166</v>
      </c>
      <c r="N35" s="24">
        <v>0.956592</v>
      </c>
      <c r="O35" s="24">
        <v>0.83701800000000004</v>
      </c>
      <c r="P35" s="24">
        <v>0.71744399999999997</v>
      </c>
      <c r="Q35" s="24">
        <v>0.59787000000000001</v>
      </c>
      <c r="R35" s="24">
        <v>0.478296</v>
      </c>
      <c r="S35" s="24">
        <v>0.35872199999999999</v>
      </c>
      <c r="T35" s="24">
        <v>0.239148</v>
      </c>
      <c r="U35" s="24">
        <v>0.119574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36" t="s">
        <v>306</v>
      </c>
    </row>
    <row r="36" spans="1:33" x14ac:dyDescent="0.35">
      <c r="A36" s="7" t="s">
        <v>27</v>
      </c>
      <c r="B36" s="34" t="s">
        <v>14</v>
      </c>
      <c r="C36" s="24">
        <v>14.518716</v>
      </c>
      <c r="D36" s="24">
        <v>14.518716</v>
      </c>
      <c r="E36" s="24">
        <v>14.518716</v>
      </c>
      <c r="F36" s="24">
        <v>14.518716</v>
      </c>
      <c r="G36" s="24">
        <v>14.518716</v>
      </c>
      <c r="H36" s="24">
        <v>14.518716</v>
      </c>
      <c r="I36" s="24">
        <v>14.518716</v>
      </c>
      <c r="J36" s="24">
        <v>14.518716</v>
      </c>
      <c r="K36" s="24">
        <v>14.518716</v>
      </c>
      <c r="L36" s="24">
        <v>14.518716</v>
      </c>
      <c r="M36" s="24">
        <v>14.638289</v>
      </c>
      <c r="N36" s="24">
        <v>14.757864</v>
      </c>
      <c r="O36" s="24">
        <v>14.877438</v>
      </c>
      <c r="P36" s="24">
        <v>14.997011000000001</v>
      </c>
      <c r="Q36" s="24">
        <v>15.116586</v>
      </c>
      <c r="R36" s="24">
        <v>15.236159000000001</v>
      </c>
      <c r="S36" s="24">
        <v>15.355733000000001</v>
      </c>
      <c r="T36" s="24">
        <v>15.475307000000001</v>
      </c>
      <c r="U36" s="24">
        <v>15.594882</v>
      </c>
      <c r="V36" s="24">
        <v>15.714456</v>
      </c>
      <c r="W36" s="24">
        <v>15.714456</v>
      </c>
      <c r="X36" s="24">
        <v>15.714456</v>
      </c>
      <c r="Y36" s="24">
        <v>15.714456</v>
      </c>
      <c r="Z36" s="24">
        <v>15.714456</v>
      </c>
      <c r="AA36" s="24">
        <v>15.714456</v>
      </c>
      <c r="AB36" s="24">
        <v>15.714456</v>
      </c>
      <c r="AC36" s="24">
        <v>15.714456</v>
      </c>
      <c r="AD36" s="24">
        <v>15.714456</v>
      </c>
      <c r="AE36" s="24">
        <v>15.714456</v>
      </c>
      <c r="AF36" s="24">
        <v>15.714456</v>
      </c>
      <c r="AG36" s="36">
        <v>2.7330000000000002E-3</v>
      </c>
    </row>
    <row r="37" spans="1:33" x14ac:dyDescent="0.35">
      <c r="A37" s="7" t="s">
        <v>28</v>
      </c>
      <c r="B37" s="18" t="s">
        <v>281</v>
      </c>
      <c r="C37" s="25">
        <v>15.714456</v>
      </c>
      <c r="D37" s="25">
        <v>15.714456</v>
      </c>
      <c r="E37" s="25">
        <v>15.714456</v>
      </c>
      <c r="F37" s="25">
        <v>15.714456</v>
      </c>
      <c r="G37" s="25">
        <v>15.714456</v>
      </c>
      <c r="H37" s="25">
        <v>15.714456</v>
      </c>
      <c r="I37" s="25">
        <v>15.714456</v>
      </c>
      <c r="J37" s="25">
        <v>15.714456</v>
      </c>
      <c r="K37" s="25">
        <v>15.714456</v>
      </c>
      <c r="L37" s="25">
        <v>15.714456</v>
      </c>
      <c r="M37" s="25">
        <v>15.714456</v>
      </c>
      <c r="N37" s="25">
        <v>15.714456</v>
      </c>
      <c r="O37" s="25">
        <v>15.714454999999999</v>
      </c>
      <c r="P37" s="25">
        <v>15.714456</v>
      </c>
      <c r="Q37" s="25">
        <v>15.714456</v>
      </c>
      <c r="R37" s="25">
        <v>15.714454999999999</v>
      </c>
      <c r="S37" s="25">
        <v>15.714454999999999</v>
      </c>
      <c r="T37" s="25">
        <v>15.714456</v>
      </c>
      <c r="U37" s="25">
        <v>15.714456</v>
      </c>
      <c r="V37" s="25">
        <v>15.714456</v>
      </c>
      <c r="W37" s="25">
        <v>15.714456</v>
      </c>
      <c r="X37" s="25">
        <v>15.714456</v>
      </c>
      <c r="Y37" s="25">
        <v>15.714456</v>
      </c>
      <c r="Z37" s="25">
        <v>15.714456</v>
      </c>
      <c r="AA37" s="25">
        <v>15.714456</v>
      </c>
      <c r="AB37" s="25">
        <v>15.714456</v>
      </c>
      <c r="AC37" s="25">
        <v>15.714456</v>
      </c>
      <c r="AD37" s="25">
        <v>15.714456</v>
      </c>
      <c r="AE37" s="25">
        <v>15.714456</v>
      </c>
      <c r="AF37" s="25">
        <v>15.714456</v>
      </c>
      <c r="AG37" s="23">
        <v>0</v>
      </c>
    </row>
    <row r="38" spans="1:33" ht="15" thickBot="1" x14ac:dyDescent="0.4"/>
    <row r="39" spans="1:33" x14ac:dyDescent="0.35">
      <c r="B39" s="26" t="s">
        <v>295</v>
      </c>
    </row>
    <row r="40" spans="1:33" x14ac:dyDescent="0.35">
      <c r="B40" s="8" t="s">
        <v>309</v>
      </c>
    </row>
    <row r="41" spans="1:33" x14ac:dyDescent="0.35">
      <c r="B41" s="8" t="s">
        <v>282</v>
      </c>
    </row>
    <row r="42" spans="1:33" x14ac:dyDescent="0.35">
      <c r="B42" s="8" t="s">
        <v>31</v>
      </c>
    </row>
    <row r="43" spans="1:33" x14ac:dyDescent="0.35">
      <c r="B43" s="8" t="s">
        <v>30</v>
      </c>
    </row>
    <row r="44" spans="1:33" x14ac:dyDescent="0.35">
      <c r="B44" s="8" t="s">
        <v>330</v>
      </c>
    </row>
    <row r="45" spans="1:33" x14ac:dyDescent="0.35">
      <c r="B45" s="8" t="s">
        <v>328</v>
      </c>
    </row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80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spans="2:33" ht="15" customHeight="1" x14ac:dyDescent="0.35"/>
    <row r="98" spans="2:33" ht="15" customHeight="1" x14ac:dyDescent="0.35"/>
    <row r="99" spans="2:33" ht="15" customHeight="1" x14ac:dyDescent="0.35"/>
    <row r="100" spans="2:33" ht="15" customHeight="1" x14ac:dyDescent="0.35"/>
    <row r="103" spans="2:33" ht="15" customHeight="1" x14ac:dyDescent="0.35"/>
    <row r="104" spans="2:33" ht="15" customHeight="1" x14ac:dyDescent="0.35"/>
    <row r="105" spans="2:33" ht="15" customHeight="1" x14ac:dyDescent="0.35"/>
    <row r="106" spans="2:33" ht="15" customHeight="1" x14ac:dyDescent="0.35"/>
    <row r="107" spans="2:33" ht="15" customHeight="1" x14ac:dyDescent="0.35"/>
    <row r="108" spans="2:33" ht="15" customHeight="1" x14ac:dyDescent="0.35"/>
    <row r="109" spans="2:33" ht="15" customHeight="1" x14ac:dyDescent="0.35"/>
    <row r="110" spans="2:33" ht="15" customHeight="1" x14ac:dyDescent="0.35"/>
    <row r="111" spans="2:33" ht="15" customHeight="1" x14ac:dyDescent="0.35"/>
    <row r="112" spans="2:33" ht="15" customHeight="1" x14ac:dyDescent="0.3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3" ht="15" customHeight="1" x14ac:dyDescent="0.35"/>
    <row r="306" spans="2:33" ht="15" customHeight="1" x14ac:dyDescent="0.35"/>
    <row r="307" spans="2:33" ht="15" customHeight="1" x14ac:dyDescent="0.35"/>
    <row r="308" spans="2:33" ht="15" customHeight="1" x14ac:dyDescent="0.35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</row>
    <row r="309" spans="2:33" ht="15" customHeight="1" x14ac:dyDescent="0.35"/>
    <row r="310" spans="2:33" ht="15" customHeight="1" x14ac:dyDescent="0.35"/>
    <row r="311" spans="2:33" ht="15" customHeight="1" x14ac:dyDescent="0.35"/>
    <row r="312" spans="2:33" ht="15" customHeight="1" x14ac:dyDescent="0.35"/>
    <row r="313" spans="2:33" ht="15" customHeight="1" x14ac:dyDescent="0.35"/>
    <row r="314" spans="2:33" ht="15" customHeight="1" x14ac:dyDescent="0.35"/>
    <row r="315" spans="2:33" ht="15" customHeight="1" x14ac:dyDescent="0.35"/>
    <row r="316" spans="2:33" ht="15" customHeight="1" x14ac:dyDescent="0.35"/>
    <row r="317" spans="2:33" ht="15" customHeight="1" x14ac:dyDescent="0.35"/>
    <row r="318" spans="2:33" ht="15" customHeight="1" x14ac:dyDescent="0.35"/>
    <row r="319" spans="2:33" ht="15" customHeight="1" x14ac:dyDescent="0.35"/>
    <row r="320" spans="2:33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3" ht="15" customHeight="1" x14ac:dyDescent="0.35"/>
    <row r="498" spans="2:33" ht="15" customHeight="1" x14ac:dyDescent="0.35"/>
    <row r="500" spans="2:33" ht="15" customHeight="1" x14ac:dyDescent="0.35"/>
    <row r="501" spans="2:33" ht="15" customHeight="1" x14ac:dyDescent="0.35"/>
    <row r="502" spans="2:33" ht="15" customHeight="1" x14ac:dyDescent="0.35"/>
    <row r="503" spans="2:33" ht="15" customHeight="1" x14ac:dyDescent="0.35"/>
    <row r="504" spans="2:33" ht="15" customHeight="1" x14ac:dyDescent="0.35"/>
    <row r="505" spans="2:33" ht="15" customHeight="1" x14ac:dyDescent="0.35"/>
    <row r="506" spans="2:33" ht="15" customHeight="1" x14ac:dyDescent="0.35"/>
    <row r="507" spans="2:33" ht="15" customHeight="1" x14ac:dyDescent="0.35"/>
    <row r="508" spans="2:33" ht="15" customHeight="1" x14ac:dyDescent="0.35"/>
    <row r="510" spans="2:33" ht="15" customHeight="1" x14ac:dyDescent="0.35"/>
    <row r="511" spans="2:33" ht="15" customHeight="1" x14ac:dyDescent="0.35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</row>
    <row r="512" spans="2:33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3" ht="15" customHeight="1" x14ac:dyDescent="0.35"/>
    <row r="706" spans="2:33" ht="15" customHeight="1" x14ac:dyDescent="0.35"/>
    <row r="707" spans="2:33" ht="15" customHeight="1" x14ac:dyDescent="0.35"/>
    <row r="708" spans="2:33" ht="15" customHeight="1" x14ac:dyDescent="0.35"/>
    <row r="709" spans="2:33" ht="15" customHeight="1" x14ac:dyDescent="0.35"/>
    <row r="710" spans="2:33" ht="15" customHeight="1" x14ac:dyDescent="0.35"/>
    <row r="711" spans="2:33" ht="15" customHeight="1" x14ac:dyDescent="0.35"/>
    <row r="712" spans="2:33" ht="15" customHeight="1" x14ac:dyDescent="0.35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</row>
    <row r="713" spans="2:33" ht="15" customHeight="1" x14ac:dyDescent="0.35"/>
    <row r="714" spans="2:33" ht="15" customHeight="1" x14ac:dyDescent="0.35"/>
    <row r="715" spans="2:33" ht="15" customHeight="1" x14ac:dyDescent="0.35"/>
    <row r="716" spans="2:33" ht="15" customHeight="1" x14ac:dyDescent="0.35"/>
    <row r="717" spans="2:33" ht="15" customHeight="1" x14ac:dyDescent="0.35"/>
    <row r="718" spans="2:33" ht="15" customHeight="1" x14ac:dyDescent="0.35"/>
    <row r="719" spans="2:33" ht="15" customHeight="1" x14ac:dyDescent="0.35"/>
    <row r="720" spans="2:33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3" ht="15" customHeight="1" x14ac:dyDescent="0.35"/>
    <row r="882" spans="2:33" ht="15" customHeight="1" x14ac:dyDescent="0.35"/>
    <row r="883" spans="2:33" ht="15" customHeight="1" x14ac:dyDescent="0.35"/>
    <row r="884" spans="2:33" ht="15" customHeight="1" x14ac:dyDescent="0.35"/>
    <row r="885" spans="2:33" ht="15" customHeight="1" x14ac:dyDescent="0.35"/>
    <row r="886" spans="2:33" ht="15" customHeight="1" x14ac:dyDescent="0.35"/>
    <row r="887" spans="2:33" ht="15" customHeight="1" x14ac:dyDescent="0.35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</row>
    <row r="888" spans="2:33" ht="15" customHeight="1" x14ac:dyDescent="0.35"/>
    <row r="889" spans="2:33" ht="15" customHeight="1" x14ac:dyDescent="0.35"/>
    <row r="890" spans="2:33" ht="15" customHeight="1" x14ac:dyDescent="0.35"/>
    <row r="891" spans="2:33" ht="15" customHeight="1" x14ac:dyDescent="0.35"/>
    <row r="892" spans="2:33" ht="15" customHeight="1" x14ac:dyDescent="0.35"/>
    <row r="893" spans="2:33" ht="15" customHeight="1" x14ac:dyDescent="0.35"/>
    <row r="894" spans="2:33" ht="15" customHeight="1" x14ac:dyDescent="0.35"/>
    <row r="895" spans="2:33" ht="15" customHeight="1" x14ac:dyDescent="0.35"/>
    <row r="896" spans="2:33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3" ht="15" customHeight="1" x14ac:dyDescent="0.35"/>
    <row r="1090" spans="2:33" ht="15" customHeight="1" x14ac:dyDescent="0.35"/>
    <row r="1091" spans="2:33" ht="15" customHeight="1" x14ac:dyDescent="0.35"/>
    <row r="1092" spans="2:33" ht="15" customHeight="1" x14ac:dyDescent="0.35"/>
    <row r="1093" spans="2:33" ht="15" customHeight="1" x14ac:dyDescent="0.35"/>
    <row r="1094" spans="2:33" ht="15" customHeight="1" x14ac:dyDescent="0.35"/>
    <row r="1096" spans="2:33" ht="15" customHeight="1" x14ac:dyDescent="0.35"/>
    <row r="1097" spans="2:33" ht="15" customHeight="1" x14ac:dyDescent="0.35"/>
    <row r="1098" spans="2:33" ht="15" customHeight="1" x14ac:dyDescent="0.35"/>
    <row r="1099" spans="2:33" ht="15" customHeight="1" x14ac:dyDescent="0.35"/>
    <row r="1100" spans="2:33" ht="15" customHeight="1" x14ac:dyDescent="0.35"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/>
      <c r="AD1100" s="37"/>
      <c r="AE1100" s="37"/>
      <c r="AF1100" s="37"/>
      <c r="AG1100" s="37"/>
    </row>
    <row r="1101" spans="2:33" ht="15" customHeight="1" x14ac:dyDescent="0.35"/>
    <row r="1102" spans="2:33" ht="15" customHeight="1" x14ac:dyDescent="0.35"/>
    <row r="1103" spans="2:33" ht="15" customHeight="1" x14ac:dyDescent="0.35"/>
    <row r="1104" spans="2:33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3" ht="15" customHeight="1" x14ac:dyDescent="0.35"/>
    <row r="1218" spans="2:33" ht="15" customHeight="1" x14ac:dyDescent="0.35"/>
    <row r="1219" spans="2:33" ht="15" customHeight="1" x14ac:dyDescent="0.35"/>
    <row r="1220" spans="2:33" ht="15" customHeight="1" x14ac:dyDescent="0.35"/>
    <row r="1221" spans="2:33" ht="15" customHeight="1" x14ac:dyDescent="0.35"/>
    <row r="1222" spans="2:33" ht="15" customHeight="1" x14ac:dyDescent="0.35"/>
    <row r="1223" spans="2:33" ht="15" customHeight="1" x14ac:dyDescent="0.35"/>
    <row r="1224" spans="2:33" ht="15" customHeight="1" x14ac:dyDescent="0.35"/>
    <row r="1225" spans="2:33" ht="15" customHeight="1" x14ac:dyDescent="0.35"/>
    <row r="1226" spans="2:33" ht="15" customHeight="1" x14ac:dyDescent="0.35"/>
    <row r="1227" spans="2:33" ht="15" customHeight="1" x14ac:dyDescent="0.35"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</row>
    <row r="1228" spans="2:33" ht="15" customHeight="1" x14ac:dyDescent="0.35"/>
    <row r="1229" spans="2:33" ht="15" customHeight="1" x14ac:dyDescent="0.35"/>
    <row r="1230" spans="2:33" ht="15" customHeight="1" x14ac:dyDescent="0.35"/>
    <row r="1231" spans="2:33" ht="15" customHeight="1" x14ac:dyDescent="0.35"/>
    <row r="1232" spans="2:33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3" ht="15" customHeight="1" x14ac:dyDescent="0.35"/>
    <row r="1378" spans="2:33" ht="15" customHeight="1" x14ac:dyDescent="0.35"/>
    <row r="1379" spans="2:33" ht="15" customHeight="1" x14ac:dyDescent="0.35"/>
    <row r="1380" spans="2:33" ht="15" customHeight="1" x14ac:dyDescent="0.35"/>
    <row r="1381" spans="2:33" ht="15" customHeight="1" x14ac:dyDescent="0.35"/>
    <row r="1382" spans="2:33" ht="15" customHeight="1" x14ac:dyDescent="0.35"/>
    <row r="1383" spans="2:33" ht="15" customHeight="1" x14ac:dyDescent="0.35"/>
    <row r="1385" spans="2:33" ht="15" customHeight="1" x14ac:dyDescent="0.35"/>
    <row r="1386" spans="2:33" ht="15" customHeight="1" x14ac:dyDescent="0.35"/>
    <row r="1387" spans="2:33" ht="15" customHeight="1" x14ac:dyDescent="0.35"/>
    <row r="1388" spans="2:33" ht="15" customHeight="1" x14ac:dyDescent="0.35"/>
    <row r="1389" spans="2:33" ht="15" customHeight="1" x14ac:dyDescent="0.35"/>
    <row r="1390" spans="2:33" ht="15" customHeight="1" x14ac:dyDescent="0.35"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  <c r="AC1390" s="37"/>
      <c r="AD1390" s="37"/>
      <c r="AE1390" s="37"/>
      <c r="AF1390" s="37"/>
      <c r="AG1390" s="37"/>
    </row>
    <row r="1391" spans="2:33" ht="15" customHeight="1" x14ac:dyDescent="0.35"/>
    <row r="1392" spans="2:33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3" ht="15" customHeight="1" x14ac:dyDescent="0.35"/>
    <row r="1491" spans="2:33" ht="15" customHeight="1" x14ac:dyDescent="0.35"/>
    <row r="1492" spans="2:33" ht="15" customHeight="1" x14ac:dyDescent="0.35"/>
    <row r="1493" spans="2:33" ht="15" customHeight="1" x14ac:dyDescent="0.35"/>
    <row r="1494" spans="2:33" ht="15" customHeight="1" x14ac:dyDescent="0.35"/>
    <row r="1495" spans="2:33" ht="15" customHeight="1" x14ac:dyDescent="0.35"/>
    <row r="1496" spans="2:33" ht="15" customHeight="1" x14ac:dyDescent="0.35"/>
    <row r="1497" spans="2:33" ht="15" customHeight="1" x14ac:dyDescent="0.35"/>
    <row r="1498" spans="2:33" ht="15" customHeight="1" x14ac:dyDescent="0.35"/>
    <row r="1500" spans="2:33" ht="15" customHeight="1" x14ac:dyDescent="0.35"/>
    <row r="1501" spans="2:33" ht="15" customHeight="1" x14ac:dyDescent="0.35"/>
    <row r="1502" spans="2:33" ht="15" customHeight="1" x14ac:dyDescent="0.35"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  <c r="AC1502" s="37"/>
      <c r="AD1502" s="37"/>
      <c r="AE1502" s="37"/>
      <c r="AF1502" s="37"/>
      <c r="AG1502" s="37"/>
    </row>
    <row r="1503" spans="2:33" ht="15" customHeight="1" x14ac:dyDescent="0.35"/>
    <row r="1504" spans="2:33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3" ht="15" customHeight="1" x14ac:dyDescent="0.35"/>
    <row r="1602" spans="2:33" ht="15" customHeight="1" x14ac:dyDescent="0.35"/>
    <row r="1603" spans="2:33" ht="15" customHeight="1" x14ac:dyDescent="0.35"/>
    <row r="1604" spans="2:33" ht="15" customHeight="1" x14ac:dyDescent="0.35"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</row>
    <row r="1605" spans="2:33" ht="15" customHeight="1" x14ac:dyDescent="0.35"/>
    <row r="1606" spans="2:33" ht="15" customHeight="1" x14ac:dyDescent="0.35"/>
    <row r="1607" spans="2:33" ht="15" customHeight="1" x14ac:dyDescent="0.35"/>
    <row r="1608" spans="2:33" ht="15" customHeight="1" x14ac:dyDescent="0.35"/>
    <row r="1609" spans="2:33" ht="15" customHeight="1" x14ac:dyDescent="0.35"/>
    <row r="1610" spans="2:33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3" ht="15" customHeight="1" x14ac:dyDescent="0.35"/>
    <row r="1698" spans="2:33" ht="15" customHeight="1" x14ac:dyDescent="0.35"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  <c r="AC1698" s="37"/>
      <c r="AD1698" s="37"/>
      <c r="AE1698" s="37"/>
      <c r="AF1698" s="37"/>
      <c r="AG1698" s="37"/>
    </row>
    <row r="1699" spans="2:33" ht="15" customHeight="1" x14ac:dyDescent="0.35"/>
    <row r="1700" spans="2:33" ht="15" customHeight="1" x14ac:dyDescent="0.35"/>
    <row r="1701" spans="2:33" ht="15" customHeight="1" x14ac:dyDescent="0.35"/>
    <row r="1702" spans="2:33" ht="15" customHeight="1" x14ac:dyDescent="0.35"/>
    <row r="1703" spans="2:33" ht="15" customHeight="1" x14ac:dyDescent="0.35"/>
    <row r="1704" spans="2:33" ht="15" customHeight="1" x14ac:dyDescent="0.35"/>
    <row r="1705" spans="2:33" ht="15" customHeight="1" x14ac:dyDescent="0.35"/>
    <row r="1706" spans="2:33" ht="15" customHeight="1" x14ac:dyDescent="0.35"/>
    <row r="1707" spans="2:33" ht="15" customHeight="1" x14ac:dyDescent="0.35"/>
    <row r="1708" spans="2:33" ht="15" customHeight="1" x14ac:dyDescent="0.35"/>
    <row r="1709" spans="2:33" ht="15" customHeight="1" x14ac:dyDescent="0.35"/>
    <row r="1710" spans="2:33" ht="15" customHeight="1" x14ac:dyDescent="0.35"/>
    <row r="1711" spans="2:33" ht="15" customHeight="1" x14ac:dyDescent="0.35"/>
    <row r="1712" spans="2:33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3" ht="15" customHeight="1" x14ac:dyDescent="0.35"/>
    <row r="1938" spans="2:33" ht="15" customHeight="1" x14ac:dyDescent="0.35"/>
    <row r="1939" spans="2:33" ht="15" customHeight="1" x14ac:dyDescent="0.35"/>
    <row r="1940" spans="2:33" ht="15" customHeight="1" x14ac:dyDescent="0.35"/>
    <row r="1941" spans="2:33" ht="15" customHeight="1" x14ac:dyDescent="0.35"/>
    <row r="1942" spans="2:33" ht="15" customHeight="1" x14ac:dyDescent="0.35"/>
    <row r="1943" spans="2:33" ht="15" customHeight="1" x14ac:dyDescent="0.35"/>
    <row r="1944" spans="2:33" ht="15" customHeight="1" x14ac:dyDescent="0.35"/>
    <row r="1945" spans="2:33" ht="15" customHeight="1" x14ac:dyDescent="0.35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  <c r="AC1945" s="37"/>
      <c r="AD1945" s="37"/>
      <c r="AE1945" s="37"/>
      <c r="AF1945" s="37"/>
      <c r="AG1945" s="37"/>
    </row>
    <row r="1946" spans="2:33" ht="15" customHeight="1" x14ac:dyDescent="0.35"/>
    <row r="1947" spans="2:33" ht="15" customHeight="1" x14ac:dyDescent="0.35"/>
    <row r="1948" spans="2:33" ht="15" customHeight="1" x14ac:dyDescent="0.35"/>
    <row r="1949" spans="2:33" ht="15" customHeight="1" x14ac:dyDescent="0.35"/>
    <row r="1950" spans="2:33" ht="15" customHeight="1" x14ac:dyDescent="0.35"/>
    <row r="1951" spans="2:33" ht="15" customHeight="1" x14ac:dyDescent="0.35"/>
    <row r="1952" spans="2:33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3" ht="15" customHeight="1" x14ac:dyDescent="0.35"/>
    <row r="2018" spans="2:33" ht="15" customHeight="1" x14ac:dyDescent="0.35"/>
    <row r="2019" spans="2:33" ht="15" customHeight="1" x14ac:dyDescent="0.35"/>
    <row r="2020" spans="2:33" ht="15" customHeight="1" x14ac:dyDescent="0.35"/>
    <row r="2022" spans="2:33" ht="15" customHeight="1" x14ac:dyDescent="0.35"/>
    <row r="2023" spans="2:33" ht="15" customHeight="1" x14ac:dyDescent="0.35"/>
    <row r="2024" spans="2:33" ht="15" customHeight="1" x14ac:dyDescent="0.35"/>
    <row r="2025" spans="2:33" ht="15" customHeight="1" x14ac:dyDescent="0.35"/>
    <row r="2026" spans="2:33" ht="15" customHeight="1" x14ac:dyDescent="0.35"/>
    <row r="2027" spans="2:33" ht="15" customHeight="1" x14ac:dyDescent="0.35"/>
    <row r="2028" spans="2:33" ht="15" customHeight="1" x14ac:dyDescent="0.35"/>
    <row r="2029" spans="2:33" ht="15" customHeight="1" x14ac:dyDescent="0.35"/>
    <row r="2030" spans="2:33" ht="15" customHeight="1" x14ac:dyDescent="0.35"/>
    <row r="2031" spans="2:33" ht="15" customHeight="1" x14ac:dyDescent="0.35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  <c r="AC2031" s="37"/>
      <c r="AD2031" s="37"/>
      <c r="AE2031" s="37"/>
      <c r="AF2031" s="37"/>
      <c r="AG2031" s="37"/>
    </row>
    <row r="2032" spans="2:33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3" ht="15" customHeight="1" x14ac:dyDescent="0.35"/>
    <row r="2146" spans="2:33" ht="15" customHeight="1" x14ac:dyDescent="0.35"/>
    <row r="2148" spans="2:33" ht="15" customHeight="1" x14ac:dyDescent="0.35"/>
    <row r="2151" spans="2:33" ht="15" customHeight="1" x14ac:dyDescent="0.35"/>
    <row r="2152" spans="2:33" ht="15" customHeight="1" x14ac:dyDescent="0.35"/>
    <row r="2153" spans="2:33" ht="15" customHeight="1" x14ac:dyDescent="0.35">
      <c r="B2153" s="37"/>
      <c r="C2153" s="37"/>
      <c r="D2153" s="37"/>
      <c r="E2153" s="37"/>
      <c r="F2153" s="37"/>
      <c r="G2153" s="37"/>
      <c r="H2153" s="37"/>
      <c r="I2153" s="37"/>
      <c r="J2153" s="37"/>
      <c r="K2153" s="37"/>
      <c r="L2153" s="37"/>
      <c r="M2153" s="37"/>
      <c r="N2153" s="37"/>
      <c r="O2153" s="37"/>
      <c r="P2153" s="37"/>
      <c r="Q2153" s="37"/>
      <c r="R2153" s="37"/>
      <c r="S2153" s="37"/>
      <c r="T2153" s="37"/>
      <c r="U2153" s="37"/>
      <c r="V2153" s="37"/>
      <c r="W2153" s="37"/>
      <c r="X2153" s="37"/>
      <c r="Y2153" s="37"/>
      <c r="Z2153" s="37"/>
      <c r="AA2153" s="37"/>
      <c r="AB2153" s="37"/>
      <c r="AC2153" s="37"/>
      <c r="AD2153" s="37"/>
      <c r="AE2153" s="37"/>
      <c r="AF2153" s="37"/>
      <c r="AG2153" s="37"/>
    </row>
    <row r="2154" spans="2:33" ht="15" customHeight="1" x14ac:dyDescent="0.35"/>
    <row r="2155" spans="2:33" ht="15" customHeight="1" x14ac:dyDescent="0.35"/>
    <row r="2156" spans="2:33" ht="15" customHeight="1" x14ac:dyDescent="0.35"/>
    <row r="2157" spans="2:33" ht="15" customHeight="1" x14ac:dyDescent="0.35"/>
    <row r="2158" spans="2:33" ht="15" customHeight="1" x14ac:dyDescent="0.35"/>
    <row r="2159" spans="2:33" ht="15" customHeight="1" x14ac:dyDescent="0.35"/>
    <row r="2160" spans="2:33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3" ht="15" customHeight="1" x14ac:dyDescent="0.35"/>
    <row r="2306" spans="2:33" ht="15" customHeight="1" x14ac:dyDescent="0.35"/>
    <row r="2307" spans="2:33" ht="15" customHeight="1" x14ac:dyDescent="0.35"/>
    <row r="2308" spans="2:33" ht="15" customHeight="1" x14ac:dyDescent="0.35"/>
    <row r="2309" spans="2:33" ht="15" customHeight="1" x14ac:dyDescent="0.35"/>
    <row r="2310" spans="2:33" ht="15" customHeight="1" x14ac:dyDescent="0.35"/>
    <row r="2311" spans="2:33" ht="15" customHeight="1" x14ac:dyDescent="0.35"/>
    <row r="2312" spans="2:33" ht="15" customHeight="1" x14ac:dyDescent="0.35"/>
    <row r="2313" spans="2:33" ht="15" customHeight="1" x14ac:dyDescent="0.35"/>
    <row r="2314" spans="2:33" ht="15" customHeight="1" x14ac:dyDescent="0.35"/>
    <row r="2315" spans="2:33" ht="15" customHeight="1" x14ac:dyDescent="0.35"/>
    <row r="2316" spans="2:33" ht="15" customHeight="1" x14ac:dyDescent="0.35"/>
    <row r="2317" spans="2:33" ht="15" customHeight="1" x14ac:dyDescent="0.35">
      <c r="B2317" s="37"/>
      <c r="C2317" s="37"/>
      <c r="D2317" s="37"/>
      <c r="E2317" s="37"/>
      <c r="F2317" s="37"/>
      <c r="G2317" s="37"/>
      <c r="H2317" s="37"/>
      <c r="I2317" s="37"/>
      <c r="J2317" s="37"/>
      <c r="K2317" s="37"/>
      <c r="L2317" s="37"/>
      <c r="M2317" s="37"/>
      <c r="N2317" s="37"/>
      <c r="O2317" s="37"/>
      <c r="P2317" s="37"/>
      <c r="Q2317" s="37"/>
      <c r="R2317" s="37"/>
      <c r="S2317" s="37"/>
      <c r="T2317" s="37"/>
      <c r="U2317" s="37"/>
      <c r="V2317" s="37"/>
      <c r="W2317" s="37"/>
      <c r="X2317" s="37"/>
      <c r="Y2317" s="37"/>
      <c r="Z2317" s="37"/>
      <c r="AA2317" s="37"/>
      <c r="AB2317" s="37"/>
      <c r="AC2317" s="37"/>
      <c r="AD2317" s="37"/>
      <c r="AE2317" s="37"/>
      <c r="AF2317" s="37"/>
      <c r="AG2317" s="37"/>
    </row>
    <row r="2318" spans="2:33" ht="15" customHeight="1" x14ac:dyDescent="0.35"/>
    <row r="2319" spans="2:33" ht="15" customHeight="1" x14ac:dyDescent="0.35"/>
    <row r="2320" spans="2:33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3" ht="15" customHeight="1" x14ac:dyDescent="0.35"/>
    <row r="2418" spans="2:33" ht="15" customHeight="1" x14ac:dyDescent="0.35"/>
    <row r="2419" spans="2:33" ht="15" customHeight="1" x14ac:dyDescent="0.35">
      <c r="B2419" s="37"/>
      <c r="C2419" s="37"/>
      <c r="D2419" s="37"/>
      <c r="E2419" s="37"/>
      <c r="F2419" s="37"/>
      <c r="G2419" s="37"/>
      <c r="H2419" s="37"/>
      <c r="I2419" s="37"/>
      <c r="J2419" s="37"/>
      <c r="K2419" s="37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7"/>
      <c r="Y2419" s="37"/>
      <c r="Z2419" s="37"/>
      <c r="AA2419" s="37"/>
      <c r="AB2419" s="37"/>
      <c r="AC2419" s="37"/>
      <c r="AD2419" s="37"/>
      <c r="AE2419" s="37"/>
      <c r="AF2419" s="37"/>
      <c r="AG2419" s="37"/>
    </row>
    <row r="2420" spans="2:33" ht="15" customHeight="1" x14ac:dyDescent="0.35"/>
    <row r="2421" spans="2:33" ht="15" customHeight="1" x14ac:dyDescent="0.35"/>
    <row r="2422" spans="2:33" ht="15" customHeight="1" x14ac:dyDescent="0.35"/>
    <row r="2423" spans="2:33" ht="15" customHeight="1" x14ac:dyDescent="0.35"/>
    <row r="2424" spans="2:33" ht="15" customHeight="1" x14ac:dyDescent="0.35"/>
    <row r="2425" spans="2:33" ht="15" customHeight="1" x14ac:dyDescent="0.35"/>
    <row r="2426" spans="2:33" ht="15" customHeight="1" x14ac:dyDescent="0.35"/>
    <row r="2427" spans="2:33" ht="15" customHeight="1" x14ac:dyDescent="0.35"/>
    <row r="2428" spans="2:33" ht="15" customHeight="1" x14ac:dyDescent="0.35"/>
    <row r="2429" spans="2:33" ht="15" customHeight="1" x14ac:dyDescent="0.35"/>
    <row r="2430" spans="2:33" ht="15" customHeight="1" x14ac:dyDescent="0.35"/>
    <row r="2431" spans="2:33" ht="15" customHeight="1" x14ac:dyDescent="0.35"/>
    <row r="2432" spans="2:33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3" ht="15" customHeight="1" x14ac:dyDescent="0.35"/>
    <row r="2499" spans="2:33" ht="15" customHeight="1" x14ac:dyDescent="0.35"/>
    <row r="2500" spans="2:33" ht="15" customHeight="1" x14ac:dyDescent="0.35"/>
    <row r="2501" spans="2:33" ht="15" customHeight="1" x14ac:dyDescent="0.35"/>
    <row r="2502" spans="2:33" ht="15" customHeight="1" x14ac:dyDescent="0.35"/>
    <row r="2504" spans="2:33" ht="15" customHeight="1" x14ac:dyDescent="0.35"/>
    <row r="2505" spans="2:33" ht="15" customHeight="1" x14ac:dyDescent="0.35"/>
    <row r="2506" spans="2:33" ht="15" customHeight="1" x14ac:dyDescent="0.35"/>
    <row r="2507" spans="2:33" ht="15" customHeight="1" x14ac:dyDescent="0.35"/>
    <row r="2508" spans="2:33" ht="15" customHeight="1" x14ac:dyDescent="0.35"/>
    <row r="2509" spans="2:33" ht="15" customHeight="1" x14ac:dyDescent="0.35">
      <c r="B2509" s="37"/>
      <c r="C2509" s="37"/>
      <c r="D2509" s="37"/>
      <c r="E2509" s="37"/>
      <c r="F2509" s="37"/>
      <c r="G2509" s="37"/>
      <c r="H2509" s="37"/>
      <c r="I2509" s="37"/>
      <c r="J2509" s="37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7"/>
      <c r="Y2509" s="37"/>
      <c r="Z2509" s="37"/>
      <c r="AA2509" s="37"/>
      <c r="AB2509" s="37"/>
      <c r="AC2509" s="37"/>
      <c r="AD2509" s="37"/>
      <c r="AE2509" s="37"/>
      <c r="AF2509" s="37"/>
      <c r="AG2509" s="37"/>
    </row>
    <row r="2510" spans="2:33" ht="15" customHeight="1" x14ac:dyDescent="0.35"/>
    <row r="2511" spans="2:33" ht="15" customHeight="1" x14ac:dyDescent="0.35"/>
    <row r="2512" spans="2:33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3" ht="15" customHeight="1" x14ac:dyDescent="0.35"/>
    <row r="2595" spans="2:33" ht="15" customHeight="1" x14ac:dyDescent="0.35"/>
    <row r="2596" spans="2:33" ht="15" customHeight="1" x14ac:dyDescent="0.35"/>
    <row r="2597" spans="2:33" ht="15" customHeight="1" x14ac:dyDescent="0.35"/>
    <row r="2598" spans="2:33" ht="15" customHeight="1" x14ac:dyDescent="0.35">
      <c r="B2598" s="37"/>
      <c r="C2598" s="37"/>
      <c r="D2598" s="37"/>
      <c r="E2598" s="37"/>
      <c r="F2598" s="37"/>
      <c r="G2598" s="37"/>
      <c r="H2598" s="37"/>
      <c r="I2598" s="37"/>
      <c r="J2598" s="37"/>
      <c r="K2598" s="37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7"/>
      <c r="Y2598" s="37"/>
      <c r="Z2598" s="37"/>
      <c r="AA2598" s="37"/>
      <c r="AB2598" s="37"/>
      <c r="AC2598" s="37"/>
      <c r="AD2598" s="37"/>
      <c r="AE2598" s="37"/>
      <c r="AF2598" s="37"/>
      <c r="AG2598" s="37"/>
    </row>
    <row r="2599" spans="2:33" ht="15" customHeight="1" x14ac:dyDescent="0.35"/>
    <row r="2600" spans="2:33" ht="15" customHeight="1" x14ac:dyDescent="0.35"/>
    <row r="2601" spans="2:33" ht="15" customHeight="1" x14ac:dyDescent="0.35"/>
    <row r="2602" spans="2:33" ht="15" customHeight="1" x14ac:dyDescent="0.35"/>
    <row r="2603" spans="2:33" ht="15" customHeight="1" x14ac:dyDescent="0.35"/>
    <row r="2604" spans="2:33" ht="15" customHeight="1" x14ac:dyDescent="0.35"/>
    <row r="2605" spans="2:33" ht="15" customHeight="1" x14ac:dyDescent="0.35"/>
    <row r="2606" spans="2:33" ht="15" customHeight="1" x14ac:dyDescent="0.35"/>
    <row r="2607" spans="2:33" ht="15" customHeight="1" x14ac:dyDescent="0.35"/>
    <row r="2608" spans="2:33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3" ht="15" customHeight="1" x14ac:dyDescent="0.35"/>
    <row r="2708" spans="2:33" ht="15" customHeight="1" x14ac:dyDescent="0.35"/>
    <row r="2709" spans="2:33" ht="15" customHeight="1" x14ac:dyDescent="0.35"/>
    <row r="2710" spans="2:33" ht="15" customHeight="1" x14ac:dyDescent="0.35"/>
    <row r="2711" spans="2:33" ht="15" customHeight="1" x14ac:dyDescent="0.35"/>
    <row r="2712" spans="2:33" ht="15" customHeight="1" x14ac:dyDescent="0.35"/>
    <row r="2713" spans="2:33" ht="15" customHeight="1" x14ac:dyDescent="0.35"/>
    <row r="2714" spans="2:33" ht="15" customHeight="1" x14ac:dyDescent="0.35"/>
    <row r="2715" spans="2:33" ht="15" customHeight="1" x14ac:dyDescent="0.35"/>
    <row r="2716" spans="2:33" ht="15" customHeight="1" x14ac:dyDescent="0.35"/>
    <row r="2717" spans="2:33" ht="15" customHeight="1" x14ac:dyDescent="0.35"/>
    <row r="2718" spans="2:33" ht="15" customHeight="1" x14ac:dyDescent="0.35"/>
    <row r="2719" spans="2:33" ht="15" customHeight="1" x14ac:dyDescent="0.35">
      <c r="B2719" s="37"/>
      <c r="C2719" s="37"/>
      <c r="D2719" s="37"/>
      <c r="E2719" s="37"/>
      <c r="F2719" s="37"/>
      <c r="G2719" s="37"/>
      <c r="H2719" s="37"/>
      <c r="I2719" s="37"/>
      <c r="J2719" s="37"/>
      <c r="K2719" s="37"/>
      <c r="L2719" s="37"/>
      <c r="M2719" s="37"/>
      <c r="N2719" s="37"/>
      <c r="O2719" s="37"/>
      <c r="P2719" s="37"/>
      <c r="Q2719" s="37"/>
      <c r="R2719" s="37"/>
      <c r="S2719" s="37"/>
      <c r="T2719" s="37"/>
      <c r="U2719" s="37"/>
      <c r="V2719" s="37"/>
      <c r="W2719" s="37"/>
      <c r="X2719" s="37"/>
      <c r="Y2719" s="37"/>
      <c r="Z2719" s="37"/>
      <c r="AA2719" s="37"/>
      <c r="AB2719" s="37"/>
      <c r="AC2719" s="37"/>
      <c r="AD2719" s="37"/>
      <c r="AE2719" s="37"/>
      <c r="AF2719" s="37"/>
      <c r="AG2719" s="37"/>
    </row>
    <row r="2720" spans="2:33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3" ht="15" customHeight="1" x14ac:dyDescent="0.35"/>
    <row r="2834" spans="2:33" ht="15" customHeight="1" x14ac:dyDescent="0.35"/>
    <row r="2835" spans="2:33" ht="15" customHeight="1" x14ac:dyDescent="0.35"/>
    <row r="2836" spans="2:33" ht="15" customHeight="1" x14ac:dyDescent="0.35"/>
    <row r="2837" spans="2:33" ht="15" customHeight="1" x14ac:dyDescent="0.35">
      <c r="B2837" s="37"/>
      <c r="C2837" s="37"/>
      <c r="D2837" s="37"/>
      <c r="E2837" s="37"/>
      <c r="F2837" s="37"/>
      <c r="G2837" s="37"/>
      <c r="H2837" s="37"/>
      <c r="I2837" s="37"/>
      <c r="J2837" s="37"/>
      <c r="K2837" s="37"/>
      <c r="L2837" s="37"/>
      <c r="M2837" s="37"/>
      <c r="N2837" s="37"/>
      <c r="O2837" s="37"/>
      <c r="P2837" s="37"/>
      <c r="Q2837" s="37"/>
      <c r="R2837" s="37"/>
      <c r="S2837" s="37"/>
      <c r="T2837" s="37"/>
      <c r="U2837" s="37"/>
      <c r="V2837" s="37"/>
      <c r="W2837" s="37"/>
      <c r="X2837" s="37"/>
      <c r="Y2837" s="37"/>
      <c r="Z2837" s="37"/>
      <c r="AA2837" s="37"/>
      <c r="AB2837" s="37"/>
      <c r="AC2837" s="37"/>
      <c r="AD2837" s="37"/>
      <c r="AE2837" s="37"/>
      <c r="AF2837" s="37"/>
      <c r="AG2837" s="37"/>
    </row>
    <row r="2838" spans="2:33" ht="15" customHeight="1" x14ac:dyDescent="0.35"/>
    <row r="2839" spans="2:33" ht="15" customHeight="1" x14ac:dyDescent="0.35"/>
    <row r="2840" spans="2:33" ht="15" customHeight="1" x14ac:dyDescent="0.35"/>
    <row r="2841" spans="2:33" ht="15" customHeight="1" x14ac:dyDescent="0.35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227:AG1227"/>
    <mergeCell ref="B1390:AG1390"/>
    <mergeCell ref="B1502:AG1502"/>
    <mergeCell ref="B1604:AG1604"/>
    <mergeCell ref="B1698:AG1698"/>
    <mergeCell ref="B1945:AG1945"/>
    <mergeCell ref="B112:AG112"/>
    <mergeCell ref="B308:AG308"/>
    <mergeCell ref="B511:AG511"/>
    <mergeCell ref="B712:AG712"/>
    <mergeCell ref="B887:AG887"/>
    <mergeCell ref="B1100:AG110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9" sqref="B49"/>
    </sheetView>
  </sheetViews>
  <sheetFormatPr defaultRowHeight="15" customHeight="1" x14ac:dyDescent="0.35"/>
  <cols>
    <col min="1" max="1" width="26.26953125" customWidth="1"/>
    <col min="2" max="2" width="49" customWidth="1"/>
  </cols>
  <sheetData>
    <row r="1" spans="1:34" ht="15" customHeight="1" thickBot="1" x14ac:dyDescent="0.4">
      <c r="B1" s="15" t="s">
        <v>283</v>
      </c>
      <c r="C1" s="16">
        <v>2020</v>
      </c>
      <c r="D1" s="16">
        <v>2021</v>
      </c>
      <c r="E1" s="16">
        <v>2022</v>
      </c>
      <c r="F1" s="16">
        <v>2023</v>
      </c>
      <c r="G1" s="16">
        <v>2024</v>
      </c>
      <c r="H1" s="16">
        <v>2025</v>
      </c>
      <c r="I1" s="16">
        <v>2026</v>
      </c>
      <c r="J1" s="16">
        <v>2027</v>
      </c>
      <c r="K1" s="16">
        <v>2028</v>
      </c>
      <c r="L1" s="16">
        <v>2029</v>
      </c>
      <c r="M1" s="16">
        <v>2030</v>
      </c>
      <c r="N1" s="16">
        <v>2031</v>
      </c>
      <c r="O1" s="16">
        <v>2032</v>
      </c>
      <c r="P1" s="16">
        <v>2033</v>
      </c>
      <c r="Q1" s="16">
        <v>2034</v>
      </c>
      <c r="R1" s="16">
        <v>2035</v>
      </c>
      <c r="S1" s="16">
        <v>2036</v>
      </c>
      <c r="T1" s="16">
        <v>2037</v>
      </c>
      <c r="U1" s="16">
        <v>2038</v>
      </c>
      <c r="V1" s="16">
        <v>2039</v>
      </c>
      <c r="W1" s="16">
        <v>2040</v>
      </c>
      <c r="X1" s="16">
        <v>2041</v>
      </c>
      <c r="Y1" s="16">
        <v>2042</v>
      </c>
      <c r="Z1" s="16">
        <v>2043</v>
      </c>
      <c r="AA1" s="16">
        <v>2044</v>
      </c>
      <c r="AB1" s="16">
        <v>2045</v>
      </c>
      <c r="AC1" s="16">
        <v>2046</v>
      </c>
      <c r="AD1" s="16">
        <v>2047</v>
      </c>
      <c r="AE1" s="16">
        <v>2048</v>
      </c>
      <c r="AF1" s="16">
        <v>2049</v>
      </c>
      <c r="AG1" s="16">
        <v>2050</v>
      </c>
    </row>
    <row r="2" spans="1:34" ht="15" customHeight="1" thickTop="1" x14ac:dyDescent="0.35"/>
    <row r="3" spans="1:34" ht="15" customHeight="1" x14ac:dyDescent="0.35">
      <c r="C3" s="28" t="s">
        <v>36</v>
      </c>
      <c r="D3" s="28" t="s">
        <v>298</v>
      </c>
      <c r="E3" s="29"/>
      <c r="F3" s="29"/>
      <c r="G3" s="29"/>
      <c r="H3" s="29"/>
    </row>
    <row r="4" spans="1:34" ht="15" customHeight="1" x14ac:dyDescent="0.35">
      <c r="C4" s="28" t="s">
        <v>35</v>
      </c>
      <c r="D4" s="28" t="s">
        <v>299</v>
      </c>
      <c r="E4" s="29"/>
      <c r="F4" s="29"/>
      <c r="G4" s="28" t="s">
        <v>34</v>
      </c>
      <c r="H4" s="29"/>
    </row>
    <row r="5" spans="1:34" ht="15" customHeight="1" x14ac:dyDescent="0.35">
      <c r="C5" s="28" t="s">
        <v>33</v>
      </c>
      <c r="D5" s="28" t="s">
        <v>300</v>
      </c>
      <c r="E5" s="29"/>
      <c r="F5" s="29"/>
      <c r="G5" s="29"/>
      <c r="H5" s="29"/>
    </row>
    <row r="6" spans="1:34" ht="15" customHeight="1" x14ac:dyDescent="0.35">
      <c r="C6" s="28" t="s">
        <v>32</v>
      </c>
      <c r="D6" s="29"/>
      <c r="E6" s="28" t="s">
        <v>301</v>
      </c>
      <c r="F6" s="29"/>
      <c r="G6" s="29"/>
      <c r="H6" s="29"/>
    </row>
    <row r="7" spans="1:34" ht="15" customHeight="1" x14ac:dyDescent="0.35">
      <c r="C7" s="29"/>
      <c r="D7" s="29"/>
      <c r="E7" s="29"/>
      <c r="F7" s="29"/>
      <c r="G7" s="29"/>
      <c r="H7" s="29"/>
    </row>
    <row r="10" spans="1:34" ht="15" customHeight="1" x14ac:dyDescent="0.35">
      <c r="A10" s="7" t="s">
        <v>5</v>
      </c>
      <c r="B10" s="17" t="s">
        <v>6</v>
      </c>
      <c r="AH10" s="30" t="s">
        <v>302</v>
      </c>
    </row>
    <row r="11" spans="1:34" ht="15" customHeight="1" x14ac:dyDescent="0.35">
      <c r="B11" s="15" t="s">
        <v>7</v>
      </c>
      <c r="AH11" s="30" t="s">
        <v>303</v>
      </c>
    </row>
    <row r="12" spans="1:34" ht="15" customHeight="1" x14ac:dyDescent="0.3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0" t="s">
        <v>304</v>
      </c>
    </row>
    <row r="13" spans="1:34" ht="15" customHeight="1" thickBot="1" x14ac:dyDescent="0.4">
      <c r="B13" s="16" t="s">
        <v>8</v>
      </c>
      <c r="C13" s="16">
        <v>2020</v>
      </c>
      <c r="D13" s="16">
        <v>2021</v>
      </c>
      <c r="E13" s="16">
        <v>2022</v>
      </c>
      <c r="F13" s="16">
        <v>2023</v>
      </c>
      <c r="G13" s="16">
        <v>2024</v>
      </c>
      <c r="H13" s="16">
        <v>2025</v>
      </c>
      <c r="I13" s="16">
        <v>2026</v>
      </c>
      <c r="J13" s="16">
        <v>2027</v>
      </c>
      <c r="K13" s="16">
        <v>2028</v>
      </c>
      <c r="L13" s="16">
        <v>2029</v>
      </c>
      <c r="M13" s="16">
        <v>2030</v>
      </c>
      <c r="N13" s="16">
        <v>2031</v>
      </c>
      <c r="O13" s="16">
        <v>2032</v>
      </c>
      <c r="P13" s="16">
        <v>2033</v>
      </c>
      <c r="Q13" s="16">
        <v>2034</v>
      </c>
      <c r="R13" s="16">
        <v>2035</v>
      </c>
      <c r="S13" s="16">
        <v>2036</v>
      </c>
      <c r="T13" s="16">
        <v>2037</v>
      </c>
      <c r="U13" s="16">
        <v>2038</v>
      </c>
      <c r="V13" s="16">
        <v>2039</v>
      </c>
      <c r="W13" s="16">
        <v>2040</v>
      </c>
      <c r="X13" s="16">
        <v>2041</v>
      </c>
      <c r="Y13" s="16">
        <v>2042</v>
      </c>
      <c r="Z13" s="16">
        <v>2043</v>
      </c>
      <c r="AA13" s="16">
        <v>2044</v>
      </c>
      <c r="AB13" s="16">
        <v>2045</v>
      </c>
      <c r="AC13" s="16">
        <v>2046</v>
      </c>
      <c r="AD13" s="16">
        <v>2047</v>
      </c>
      <c r="AE13" s="16">
        <v>2048</v>
      </c>
      <c r="AF13" s="16">
        <v>2049</v>
      </c>
      <c r="AG13" s="16">
        <v>2050</v>
      </c>
      <c r="AH13" s="31" t="s">
        <v>305</v>
      </c>
    </row>
    <row r="14" spans="1:34" ht="15" customHeight="1" thickTop="1" x14ac:dyDescent="0.35"/>
    <row r="15" spans="1:34" ht="15" customHeight="1" x14ac:dyDescent="0.35">
      <c r="B15" s="18" t="s">
        <v>9</v>
      </c>
    </row>
    <row r="17" spans="1:34" ht="15" customHeight="1" x14ac:dyDescent="0.35">
      <c r="B17" s="18" t="s">
        <v>10</v>
      </c>
    </row>
    <row r="18" spans="1:34" ht="15" customHeight="1" x14ac:dyDescent="0.35">
      <c r="A18" s="7" t="s">
        <v>11</v>
      </c>
      <c r="B18" s="19" t="s">
        <v>12</v>
      </c>
      <c r="C18" s="20">
        <v>51.983494</v>
      </c>
      <c r="D18" s="20">
        <v>51.983494</v>
      </c>
      <c r="E18" s="20">
        <v>51.983494</v>
      </c>
      <c r="F18" s="20">
        <v>51.983494</v>
      </c>
      <c r="G18" s="20">
        <v>51.898598</v>
      </c>
      <c r="H18" s="20">
        <v>50.043205</v>
      </c>
      <c r="I18" s="20">
        <v>49.821995000000001</v>
      </c>
      <c r="J18" s="20">
        <v>49.593604999999997</v>
      </c>
      <c r="K18" s="20">
        <v>49.33493</v>
      </c>
      <c r="L18" s="20">
        <v>49.068992999999999</v>
      </c>
      <c r="M18" s="20">
        <v>48.800674000000001</v>
      </c>
      <c r="N18" s="20">
        <v>48.396839</v>
      </c>
      <c r="O18" s="20">
        <v>47.992995999999998</v>
      </c>
      <c r="P18" s="20">
        <v>47.589148999999999</v>
      </c>
      <c r="Q18" s="20">
        <v>46.932205000000003</v>
      </c>
      <c r="R18" s="20">
        <v>46.242587999999998</v>
      </c>
      <c r="S18" s="20">
        <v>45.544994000000003</v>
      </c>
      <c r="T18" s="20">
        <v>44.679993000000003</v>
      </c>
      <c r="U18" s="20">
        <v>43.845283999999999</v>
      </c>
      <c r="V18" s="20">
        <v>42.797015999999999</v>
      </c>
      <c r="W18" s="20">
        <v>41.690562999999997</v>
      </c>
      <c r="X18" s="20">
        <v>40.719619999999999</v>
      </c>
      <c r="Y18" s="20">
        <v>39.629105000000003</v>
      </c>
      <c r="Z18" s="20">
        <v>38.538592999999999</v>
      </c>
      <c r="AA18" s="20">
        <v>37.786071999999997</v>
      </c>
      <c r="AB18" s="20">
        <v>37.194580000000002</v>
      </c>
      <c r="AC18" s="20">
        <v>36.619025999999998</v>
      </c>
      <c r="AD18" s="20">
        <v>36.218055999999997</v>
      </c>
      <c r="AE18" s="20">
        <v>35.817089000000003</v>
      </c>
      <c r="AF18" s="20">
        <v>35.636929000000002</v>
      </c>
      <c r="AG18" s="20">
        <v>35.517353</v>
      </c>
      <c r="AH18" s="21">
        <v>-1.2617E-2</v>
      </c>
    </row>
    <row r="19" spans="1:34" ht="15" customHeight="1" x14ac:dyDescent="0.35">
      <c r="A19" s="7" t="s">
        <v>13</v>
      </c>
      <c r="B19" s="19" t="s">
        <v>14</v>
      </c>
      <c r="C19" s="20">
        <v>208.948837</v>
      </c>
      <c r="D19" s="20">
        <v>211.092163</v>
      </c>
      <c r="E19" s="20">
        <v>207.00723300000001</v>
      </c>
      <c r="F19" s="20">
        <v>199.885605</v>
      </c>
      <c r="G19" s="20">
        <v>200.39172400000001</v>
      </c>
      <c r="H19" s="20">
        <v>228.20289600000001</v>
      </c>
      <c r="I19" s="20">
        <v>248.22820999999999</v>
      </c>
      <c r="J19" s="20">
        <v>298.01370200000002</v>
      </c>
      <c r="K19" s="20">
        <v>308.28359999999998</v>
      </c>
      <c r="L19" s="20">
        <v>306.69671599999998</v>
      </c>
      <c r="M19" s="20">
        <v>323.51608299999998</v>
      </c>
      <c r="N19" s="20">
        <v>330.87738000000002</v>
      </c>
      <c r="O19" s="20">
        <v>336.46090700000002</v>
      </c>
      <c r="P19" s="20">
        <v>347.05206299999998</v>
      </c>
      <c r="Q19" s="20">
        <v>331.85986300000002</v>
      </c>
      <c r="R19" s="20">
        <v>318.38296500000001</v>
      </c>
      <c r="S19" s="20">
        <v>312.05178799999999</v>
      </c>
      <c r="T19" s="20">
        <v>318.30221599999999</v>
      </c>
      <c r="U19" s="20">
        <v>327.45529199999999</v>
      </c>
      <c r="V19" s="20">
        <v>338.03387500000002</v>
      </c>
      <c r="W19" s="20">
        <v>345.20864899999998</v>
      </c>
      <c r="X19" s="20">
        <v>351.50451700000002</v>
      </c>
      <c r="Y19" s="20">
        <v>367.02511600000003</v>
      </c>
      <c r="Z19" s="20">
        <v>388.82327299999997</v>
      </c>
      <c r="AA19" s="20">
        <v>409.46066300000001</v>
      </c>
      <c r="AB19" s="20">
        <v>418.57861300000002</v>
      </c>
      <c r="AC19" s="20">
        <v>421.71017499999999</v>
      </c>
      <c r="AD19" s="20">
        <v>412.02520800000002</v>
      </c>
      <c r="AE19" s="20">
        <v>424.65466300000003</v>
      </c>
      <c r="AF19" s="20">
        <v>424.00869799999998</v>
      </c>
      <c r="AG19" s="20">
        <v>426.10546900000003</v>
      </c>
      <c r="AH19" s="21">
        <v>2.4038E-2</v>
      </c>
    </row>
    <row r="20" spans="1:34" ht="15" customHeight="1" x14ac:dyDescent="0.35">
      <c r="A20" s="7" t="s">
        <v>15</v>
      </c>
      <c r="B20" s="18" t="s">
        <v>279</v>
      </c>
      <c r="C20" s="22">
        <v>260.93231200000002</v>
      </c>
      <c r="D20" s="22">
        <v>263.07568400000002</v>
      </c>
      <c r="E20" s="22">
        <v>258.990723</v>
      </c>
      <c r="F20" s="22">
        <v>251.86911000000001</v>
      </c>
      <c r="G20" s="22">
        <v>252.29032900000001</v>
      </c>
      <c r="H20" s="22">
        <v>278.24609400000003</v>
      </c>
      <c r="I20" s="22">
        <v>298.05020100000002</v>
      </c>
      <c r="J20" s="22">
        <v>347.60730000000001</v>
      </c>
      <c r="K20" s="22">
        <v>357.618561</v>
      </c>
      <c r="L20" s="22">
        <v>355.765717</v>
      </c>
      <c r="M20" s="22">
        <v>372.31677200000001</v>
      </c>
      <c r="N20" s="22">
        <v>379.27423099999999</v>
      </c>
      <c r="O20" s="22">
        <v>384.45391799999999</v>
      </c>
      <c r="P20" s="22">
        <v>394.64120500000001</v>
      </c>
      <c r="Q20" s="22">
        <v>378.79208399999999</v>
      </c>
      <c r="R20" s="22">
        <v>364.62554899999998</v>
      </c>
      <c r="S20" s="22">
        <v>357.59680200000003</v>
      </c>
      <c r="T20" s="22">
        <v>362.98220800000001</v>
      </c>
      <c r="U20" s="22">
        <v>371.300568</v>
      </c>
      <c r="V20" s="22">
        <v>380.83090199999998</v>
      </c>
      <c r="W20" s="22">
        <v>386.89920000000001</v>
      </c>
      <c r="X20" s="22">
        <v>392.224152</v>
      </c>
      <c r="Y20" s="22">
        <v>406.65420499999999</v>
      </c>
      <c r="Z20" s="22">
        <v>427.36187699999999</v>
      </c>
      <c r="AA20" s="22">
        <v>447.246735</v>
      </c>
      <c r="AB20" s="22">
        <v>455.77322400000003</v>
      </c>
      <c r="AC20" s="22">
        <v>458.32922400000001</v>
      </c>
      <c r="AD20" s="22">
        <v>448.24328600000001</v>
      </c>
      <c r="AE20" s="22">
        <v>460.47177099999999</v>
      </c>
      <c r="AF20" s="22">
        <v>459.64566000000002</v>
      </c>
      <c r="AG20" s="22">
        <v>461.62280299999998</v>
      </c>
      <c r="AH20" s="23">
        <v>1.9198E-2</v>
      </c>
    </row>
    <row r="22" spans="1:34" ht="15" customHeight="1" x14ac:dyDescent="0.35">
      <c r="B22" s="18" t="s">
        <v>308</v>
      </c>
    </row>
    <row r="23" spans="1:34" ht="15" customHeight="1" x14ac:dyDescent="0.35">
      <c r="A23" s="7" t="s">
        <v>16</v>
      </c>
      <c r="B23" s="19" t="s">
        <v>12</v>
      </c>
      <c r="C23" s="20">
        <v>3615.1694339999999</v>
      </c>
      <c r="D23" s="20">
        <v>3615.1694339999999</v>
      </c>
      <c r="E23" s="20">
        <v>3615.1694339999999</v>
      </c>
      <c r="F23" s="20">
        <v>3615.1694339999999</v>
      </c>
      <c r="G23" s="20">
        <v>3609.2651369999999</v>
      </c>
      <c r="H23" s="20">
        <v>3480.2329100000002</v>
      </c>
      <c r="I23" s="20">
        <v>3464.8491210000002</v>
      </c>
      <c r="J23" s="20">
        <v>3448.9660640000002</v>
      </c>
      <c r="K23" s="20">
        <v>3430.9765619999998</v>
      </c>
      <c r="L23" s="20">
        <v>3412.4821780000002</v>
      </c>
      <c r="M23" s="20">
        <v>3393.8217770000001</v>
      </c>
      <c r="N23" s="20">
        <v>3365.7368160000001</v>
      </c>
      <c r="O23" s="20">
        <v>3337.6518550000001</v>
      </c>
      <c r="P23" s="20">
        <v>3309.5666500000002</v>
      </c>
      <c r="Q23" s="20">
        <v>3263.8803710000002</v>
      </c>
      <c r="R23" s="20">
        <v>3215.920654</v>
      </c>
      <c r="S23" s="20">
        <v>3167.4064939999998</v>
      </c>
      <c r="T23" s="20">
        <v>3107.250732</v>
      </c>
      <c r="U23" s="20">
        <v>3049.201172</v>
      </c>
      <c r="V23" s="20">
        <v>2976.3002929999998</v>
      </c>
      <c r="W23" s="20">
        <v>2899.3522950000001</v>
      </c>
      <c r="X23" s="20">
        <v>2831.8286130000001</v>
      </c>
      <c r="Y23" s="20">
        <v>2755.9887699999999</v>
      </c>
      <c r="Z23" s="20">
        <v>2680.1496579999998</v>
      </c>
      <c r="AA23" s="20">
        <v>2627.8159179999998</v>
      </c>
      <c r="AB23" s="20">
        <v>2586.6811520000001</v>
      </c>
      <c r="AC23" s="20">
        <v>2546.654297</v>
      </c>
      <c r="AD23" s="20">
        <v>2518.7690429999998</v>
      </c>
      <c r="AE23" s="20">
        <v>2490.883789</v>
      </c>
      <c r="AF23" s="20">
        <v>2478.3544919999999</v>
      </c>
      <c r="AG23" s="20">
        <v>2470.038818</v>
      </c>
      <c r="AH23" s="21">
        <v>-1.2617E-2</v>
      </c>
    </row>
    <row r="24" spans="1:34" ht="15" customHeight="1" x14ac:dyDescent="0.35">
      <c r="A24" s="7" t="s">
        <v>17</v>
      </c>
      <c r="B24" s="19" t="s">
        <v>14</v>
      </c>
      <c r="C24" s="20">
        <v>6033.984375</v>
      </c>
      <c r="D24" s="20">
        <v>8297.8359380000002</v>
      </c>
      <c r="E24" s="20">
        <v>7089.953125</v>
      </c>
      <c r="F24" s="20">
        <v>6069.6020509999998</v>
      </c>
      <c r="G24" s="20">
        <v>5555.6284180000002</v>
      </c>
      <c r="H24" s="20">
        <v>6366.5825199999999</v>
      </c>
      <c r="I24" s="20">
        <v>7061.0239259999998</v>
      </c>
      <c r="J24" s="20">
        <v>8558.0146480000003</v>
      </c>
      <c r="K24" s="20">
        <v>8831.4248050000006</v>
      </c>
      <c r="L24" s="20">
        <v>9183.5195309999999</v>
      </c>
      <c r="M24" s="20">
        <v>10394.734375</v>
      </c>
      <c r="N24" s="20">
        <v>10696.338867</v>
      </c>
      <c r="O24" s="20">
        <v>11039.819336</v>
      </c>
      <c r="P24" s="20">
        <v>11375.915039</v>
      </c>
      <c r="Q24" s="20">
        <v>10768.619140999999</v>
      </c>
      <c r="R24" s="20">
        <v>10025.049805000001</v>
      </c>
      <c r="S24" s="20">
        <v>9841.0332030000009</v>
      </c>
      <c r="T24" s="20">
        <v>9927.7587889999995</v>
      </c>
      <c r="U24" s="20">
        <v>10079.439453000001</v>
      </c>
      <c r="V24" s="20">
        <v>10278.846680000001</v>
      </c>
      <c r="W24" s="20">
        <v>10307.288086</v>
      </c>
      <c r="X24" s="20">
        <v>10499.438477</v>
      </c>
      <c r="Y24" s="20">
        <v>10972.840819999999</v>
      </c>
      <c r="Z24" s="20">
        <v>11606.875977</v>
      </c>
      <c r="AA24" s="20">
        <v>12087.480469</v>
      </c>
      <c r="AB24" s="20">
        <v>12085.212890999999</v>
      </c>
      <c r="AC24" s="20">
        <v>12198.428711</v>
      </c>
      <c r="AD24" s="20">
        <v>12015.205078000001</v>
      </c>
      <c r="AE24" s="20">
        <v>12086.815430000001</v>
      </c>
      <c r="AF24" s="20">
        <v>11901.193359000001</v>
      </c>
      <c r="AG24" s="20">
        <v>12098.570312</v>
      </c>
      <c r="AH24" s="21">
        <v>2.3460000000000002E-2</v>
      </c>
    </row>
    <row r="25" spans="1:34" ht="15" customHeight="1" x14ac:dyDescent="0.35">
      <c r="A25" s="7" t="s">
        <v>18</v>
      </c>
      <c r="B25" s="18" t="s">
        <v>279</v>
      </c>
      <c r="C25" s="22">
        <v>9649.1542969999991</v>
      </c>
      <c r="D25" s="22">
        <v>11913.005859000001</v>
      </c>
      <c r="E25" s="22">
        <v>10705.123046999999</v>
      </c>
      <c r="F25" s="22">
        <v>9684.7714840000008</v>
      </c>
      <c r="G25" s="22">
        <v>9164.8935550000006</v>
      </c>
      <c r="H25" s="22">
        <v>9846.8154300000006</v>
      </c>
      <c r="I25" s="22">
        <v>10525.873046999999</v>
      </c>
      <c r="J25" s="22">
        <v>12006.980469</v>
      </c>
      <c r="K25" s="22">
        <v>12262.401367</v>
      </c>
      <c r="L25" s="22">
        <v>12596.001953000001</v>
      </c>
      <c r="M25" s="22">
        <v>13788.556640999999</v>
      </c>
      <c r="N25" s="22">
        <v>14062.076171999999</v>
      </c>
      <c r="O25" s="22">
        <v>14377.470703000001</v>
      </c>
      <c r="P25" s="22">
        <v>14685.481444999999</v>
      </c>
      <c r="Q25" s="22">
        <v>14032.5</v>
      </c>
      <c r="R25" s="22">
        <v>13240.970703000001</v>
      </c>
      <c r="S25" s="22">
        <v>13008.439453000001</v>
      </c>
      <c r="T25" s="22">
        <v>13035.009765999999</v>
      </c>
      <c r="U25" s="22">
        <v>13128.640625</v>
      </c>
      <c r="V25" s="22">
        <v>13255.146484000001</v>
      </c>
      <c r="W25" s="22">
        <v>13206.640625</v>
      </c>
      <c r="X25" s="22">
        <v>13331.267578000001</v>
      </c>
      <c r="Y25" s="22">
        <v>13728.830078000001</v>
      </c>
      <c r="Z25" s="22">
        <v>14287.025390999999</v>
      </c>
      <c r="AA25" s="22">
        <v>14715.296875</v>
      </c>
      <c r="AB25" s="22">
        <v>14671.894531</v>
      </c>
      <c r="AC25" s="22">
        <v>14745.083008</v>
      </c>
      <c r="AD25" s="22">
        <v>14533.974609000001</v>
      </c>
      <c r="AE25" s="22">
        <v>14577.699219</v>
      </c>
      <c r="AF25" s="22">
        <v>14379.547852</v>
      </c>
      <c r="AG25" s="22">
        <v>14568.609375</v>
      </c>
      <c r="AH25" s="23">
        <v>1.3828E-2</v>
      </c>
    </row>
    <row r="27" spans="1:34" ht="15" customHeight="1" x14ac:dyDescent="0.35">
      <c r="B27" s="18" t="s">
        <v>19</v>
      </c>
    </row>
    <row r="29" spans="1:34" ht="15" customHeight="1" x14ac:dyDescent="0.35">
      <c r="B29" s="18" t="s">
        <v>20</v>
      </c>
    </row>
    <row r="30" spans="1:34" ht="15" customHeight="1" x14ac:dyDescent="0.35">
      <c r="A30" s="7" t="s">
        <v>21</v>
      </c>
      <c r="B30" s="19" t="s">
        <v>12</v>
      </c>
      <c r="C30" s="24">
        <v>19.288084000000001</v>
      </c>
      <c r="D30" s="24">
        <v>18.101911999999999</v>
      </c>
      <c r="E30" s="24">
        <v>17.991903000000001</v>
      </c>
      <c r="F30" s="24">
        <v>18.629631</v>
      </c>
      <c r="G30" s="24">
        <v>18.629631</v>
      </c>
      <c r="H30" s="24">
        <v>18.629631</v>
      </c>
      <c r="I30" s="24">
        <v>18.629631</v>
      </c>
      <c r="J30" s="24">
        <v>20.287724000000001</v>
      </c>
      <c r="K30" s="24">
        <v>20.287724000000001</v>
      </c>
      <c r="L30" s="24">
        <v>20.223951</v>
      </c>
      <c r="M30" s="24">
        <v>20.160178999999999</v>
      </c>
      <c r="N30" s="24">
        <v>20.096405000000001</v>
      </c>
      <c r="O30" s="24">
        <v>19.813414000000002</v>
      </c>
      <c r="P30" s="24">
        <v>19.530419999999999</v>
      </c>
      <c r="Q30" s="24">
        <v>19.247429</v>
      </c>
      <c r="R30" s="24">
        <v>18.964435999999999</v>
      </c>
      <c r="S30" s="24">
        <v>18.402441</v>
      </c>
      <c r="T30" s="24">
        <v>18.119447999999998</v>
      </c>
      <c r="U30" s="24">
        <v>17.836458</v>
      </c>
      <c r="V30" s="24">
        <v>17.617239000000001</v>
      </c>
      <c r="W30" s="24">
        <v>17.398019999999999</v>
      </c>
      <c r="X30" s="24">
        <v>17.178801</v>
      </c>
      <c r="Y30" s="24">
        <v>17.178801</v>
      </c>
      <c r="Z30" s="24">
        <v>17.178801</v>
      </c>
      <c r="AA30" s="24">
        <v>17.178801</v>
      </c>
      <c r="AB30" s="24">
        <v>17.178801</v>
      </c>
      <c r="AC30" s="24">
        <v>17.178801</v>
      </c>
      <c r="AD30" s="24">
        <v>17.178801</v>
      </c>
      <c r="AE30" s="24">
        <v>17.178801</v>
      </c>
      <c r="AF30" s="24">
        <v>17.178801</v>
      </c>
      <c r="AG30" s="24">
        <v>17.178801</v>
      </c>
      <c r="AH30" s="21">
        <v>-3.8530000000000001E-3</v>
      </c>
    </row>
    <row r="31" spans="1:34" ht="14.5" x14ac:dyDescent="0.35">
      <c r="A31" s="7" t="s">
        <v>22</v>
      </c>
      <c r="B31" s="19" t="s">
        <v>14</v>
      </c>
      <c r="C31" s="24">
        <v>40.792960999999998</v>
      </c>
      <c r="D31" s="24">
        <v>44.075527000000001</v>
      </c>
      <c r="E31" s="24">
        <v>40.650841</v>
      </c>
      <c r="F31" s="24">
        <v>38.570923000000001</v>
      </c>
      <c r="G31" s="24">
        <v>40.760662000000004</v>
      </c>
      <c r="H31" s="24">
        <v>37.795712000000002</v>
      </c>
      <c r="I31" s="24">
        <v>38.793964000000003</v>
      </c>
      <c r="J31" s="24">
        <v>41.107529</v>
      </c>
      <c r="K31" s="24">
        <v>43.286194000000002</v>
      </c>
      <c r="L31" s="24">
        <v>42.643723000000001</v>
      </c>
      <c r="M31" s="24">
        <v>45.432628999999999</v>
      </c>
      <c r="N31" s="24">
        <v>42.737029999999997</v>
      </c>
      <c r="O31" s="24">
        <v>45.677520999999999</v>
      </c>
      <c r="P31" s="24">
        <v>45.432113999999999</v>
      </c>
      <c r="Q31" s="24">
        <v>48.028419</v>
      </c>
      <c r="R31" s="24">
        <v>47.770781999999997</v>
      </c>
      <c r="S31" s="24">
        <v>46.982444999999998</v>
      </c>
      <c r="T31" s="24">
        <v>46.882579999999997</v>
      </c>
      <c r="U31" s="24">
        <v>46.738242999999997</v>
      </c>
      <c r="V31" s="24">
        <v>47.050362</v>
      </c>
      <c r="W31" s="24">
        <v>46.683838000000002</v>
      </c>
      <c r="X31" s="24">
        <v>45.998997000000003</v>
      </c>
      <c r="Y31" s="24">
        <v>45.332565000000002</v>
      </c>
      <c r="Z31" s="24">
        <v>44.880885999999997</v>
      </c>
      <c r="AA31" s="24">
        <v>43.996181</v>
      </c>
      <c r="AB31" s="24">
        <v>42.912135999999997</v>
      </c>
      <c r="AC31" s="24">
        <v>42.616580999999996</v>
      </c>
      <c r="AD31" s="24">
        <v>42.364983000000002</v>
      </c>
      <c r="AE31" s="24">
        <v>41.943871000000001</v>
      </c>
      <c r="AF31" s="24">
        <v>41.600414000000001</v>
      </c>
      <c r="AG31" s="24">
        <v>41.667332000000002</v>
      </c>
      <c r="AH31" s="21">
        <v>7.0699999999999995E-4</v>
      </c>
    </row>
    <row r="32" spans="1:34" ht="14.5" x14ac:dyDescent="0.35">
      <c r="A32" s="7" t="s">
        <v>23</v>
      </c>
      <c r="B32" s="18" t="s">
        <v>280</v>
      </c>
      <c r="C32" s="25">
        <v>60.081051000000002</v>
      </c>
      <c r="D32" s="25">
        <v>62.177436999999998</v>
      </c>
      <c r="E32" s="25">
        <v>58.642746000000002</v>
      </c>
      <c r="F32" s="25">
        <v>57.200558000000001</v>
      </c>
      <c r="G32" s="25">
        <v>59.390293</v>
      </c>
      <c r="H32" s="25">
        <v>56.425345999999998</v>
      </c>
      <c r="I32" s="25">
        <v>57.423594999999999</v>
      </c>
      <c r="J32" s="25">
        <v>61.395251999999999</v>
      </c>
      <c r="K32" s="25">
        <v>63.573917000000002</v>
      </c>
      <c r="L32" s="25">
        <v>62.867676000000003</v>
      </c>
      <c r="M32" s="25">
        <v>65.592811999999995</v>
      </c>
      <c r="N32" s="25">
        <v>62.833430999999997</v>
      </c>
      <c r="O32" s="25">
        <v>65.490936000000005</v>
      </c>
      <c r="P32" s="25">
        <v>64.962531999999996</v>
      </c>
      <c r="Q32" s="25">
        <v>67.275847999999996</v>
      </c>
      <c r="R32" s="25">
        <v>66.735221999999993</v>
      </c>
      <c r="S32" s="25">
        <v>65.384888000000004</v>
      </c>
      <c r="T32" s="25">
        <v>65.002028999999993</v>
      </c>
      <c r="U32" s="25">
        <v>64.574698999999995</v>
      </c>
      <c r="V32" s="25">
        <v>64.667603</v>
      </c>
      <c r="W32" s="25">
        <v>64.081856000000002</v>
      </c>
      <c r="X32" s="25">
        <v>63.177799</v>
      </c>
      <c r="Y32" s="25">
        <v>62.511364</v>
      </c>
      <c r="Z32" s="25">
        <v>62.059680999999998</v>
      </c>
      <c r="AA32" s="25">
        <v>61.174979999999998</v>
      </c>
      <c r="AB32" s="25">
        <v>60.090930999999998</v>
      </c>
      <c r="AC32" s="25">
        <v>59.795380000000002</v>
      </c>
      <c r="AD32" s="25">
        <v>59.543785</v>
      </c>
      <c r="AE32" s="25">
        <v>59.122664999999998</v>
      </c>
      <c r="AF32" s="25">
        <v>58.779212999999999</v>
      </c>
      <c r="AG32" s="25">
        <v>58.846127000000003</v>
      </c>
      <c r="AH32" s="23">
        <v>-6.9200000000000002E-4</v>
      </c>
    </row>
    <row r="34" spans="1:34" ht="14.5" x14ac:dyDescent="0.35">
      <c r="B34" s="18" t="s">
        <v>24</v>
      </c>
    </row>
    <row r="35" spans="1:34" ht="14.5" x14ac:dyDescent="0.35">
      <c r="A35" s="7" t="s">
        <v>25</v>
      </c>
      <c r="B35" s="19" t="s">
        <v>12</v>
      </c>
      <c r="C35" s="24">
        <v>1.19574</v>
      </c>
      <c r="D35" s="24">
        <v>1.19574</v>
      </c>
      <c r="E35" s="24">
        <v>1.19574</v>
      </c>
      <c r="F35" s="24">
        <v>1.19574</v>
      </c>
      <c r="G35" s="24">
        <v>1.19574</v>
      </c>
      <c r="H35" s="24">
        <v>1.19574</v>
      </c>
      <c r="I35" s="24">
        <v>1.19574</v>
      </c>
      <c r="J35" s="24">
        <v>1.19574</v>
      </c>
      <c r="K35" s="24">
        <v>1.19574</v>
      </c>
      <c r="L35" s="24">
        <v>1.19574</v>
      </c>
      <c r="M35" s="24">
        <v>1.19574</v>
      </c>
      <c r="N35" s="24">
        <v>1.076166</v>
      </c>
      <c r="O35" s="24">
        <v>0.956592</v>
      </c>
      <c r="P35" s="24">
        <v>0.83701800000000004</v>
      </c>
      <c r="Q35" s="24">
        <v>0.71744399999999997</v>
      </c>
      <c r="R35" s="24">
        <v>0.59787000000000001</v>
      </c>
      <c r="S35" s="24">
        <v>0.478296</v>
      </c>
      <c r="T35" s="24">
        <v>0.35872199999999999</v>
      </c>
      <c r="U35" s="24">
        <v>0.239148</v>
      </c>
      <c r="V35" s="24">
        <v>0.119574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1" t="s">
        <v>26</v>
      </c>
    </row>
    <row r="36" spans="1:34" ht="14.5" x14ac:dyDescent="0.35">
      <c r="A36" s="7" t="s">
        <v>27</v>
      </c>
      <c r="B36" s="19" t="s">
        <v>14</v>
      </c>
      <c r="C36" s="24">
        <v>13.198703</v>
      </c>
      <c r="D36" s="24">
        <v>13.198703</v>
      </c>
      <c r="E36" s="24">
        <v>13.198703</v>
      </c>
      <c r="F36" s="24">
        <v>13.198703</v>
      </c>
      <c r="G36" s="24">
        <v>13.198703</v>
      </c>
      <c r="H36" s="24">
        <v>13.198703</v>
      </c>
      <c r="I36" s="24">
        <v>13.198703</v>
      </c>
      <c r="J36" s="24">
        <v>13.198703</v>
      </c>
      <c r="K36" s="24">
        <v>13.198703</v>
      </c>
      <c r="L36" s="24">
        <v>13.198703</v>
      </c>
      <c r="M36" s="24">
        <v>13.198703</v>
      </c>
      <c r="N36" s="24">
        <v>13.318277</v>
      </c>
      <c r="O36" s="24">
        <v>13.437851</v>
      </c>
      <c r="P36" s="24">
        <v>13.557425</v>
      </c>
      <c r="Q36" s="24">
        <v>13.676999</v>
      </c>
      <c r="R36" s="24">
        <v>13.796573</v>
      </c>
      <c r="S36" s="24">
        <v>13.916147</v>
      </c>
      <c r="T36" s="24">
        <v>14.035722</v>
      </c>
      <c r="U36" s="24">
        <v>14.155295000000001</v>
      </c>
      <c r="V36" s="24">
        <v>14.274869000000001</v>
      </c>
      <c r="W36" s="24">
        <v>14.394444</v>
      </c>
      <c r="X36" s="24">
        <v>14.394444</v>
      </c>
      <c r="Y36" s="24">
        <v>14.394444</v>
      </c>
      <c r="Z36" s="24">
        <v>14.394444</v>
      </c>
      <c r="AA36" s="24">
        <v>14.394444</v>
      </c>
      <c r="AB36" s="24">
        <v>14.394444</v>
      </c>
      <c r="AC36" s="24">
        <v>14.394444</v>
      </c>
      <c r="AD36" s="24">
        <v>14.394444</v>
      </c>
      <c r="AE36" s="24">
        <v>14.394444</v>
      </c>
      <c r="AF36" s="24">
        <v>14.394444</v>
      </c>
      <c r="AG36" s="24">
        <v>14.394444</v>
      </c>
      <c r="AH36" s="21">
        <v>2.895E-3</v>
      </c>
    </row>
    <row r="37" spans="1:34" ht="14.5" x14ac:dyDescent="0.35">
      <c r="A37" s="7" t="s">
        <v>28</v>
      </c>
      <c r="B37" s="18" t="s">
        <v>281</v>
      </c>
      <c r="C37" s="25">
        <v>14.394444</v>
      </c>
      <c r="D37" s="25">
        <v>14.394444</v>
      </c>
      <c r="E37" s="25">
        <v>14.394444</v>
      </c>
      <c r="F37" s="25">
        <v>14.394444</v>
      </c>
      <c r="G37" s="25">
        <v>14.394444</v>
      </c>
      <c r="H37" s="25">
        <v>14.394444</v>
      </c>
      <c r="I37" s="25">
        <v>14.394444</v>
      </c>
      <c r="J37" s="25">
        <v>14.394444</v>
      </c>
      <c r="K37" s="25">
        <v>14.394444</v>
      </c>
      <c r="L37" s="25">
        <v>14.394444</v>
      </c>
      <c r="M37" s="25">
        <v>14.394444</v>
      </c>
      <c r="N37" s="25">
        <v>14.394444</v>
      </c>
      <c r="O37" s="25">
        <v>14.394444</v>
      </c>
      <c r="P37" s="25">
        <v>14.394443000000001</v>
      </c>
      <c r="Q37" s="25">
        <v>14.394444</v>
      </c>
      <c r="R37" s="25">
        <v>14.394444</v>
      </c>
      <c r="S37" s="25">
        <v>14.394444</v>
      </c>
      <c r="T37" s="25">
        <v>14.394444</v>
      </c>
      <c r="U37" s="25">
        <v>14.394444</v>
      </c>
      <c r="V37" s="25">
        <v>14.394444</v>
      </c>
      <c r="W37" s="25">
        <v>14.394444</v>
      </c>
      <c r="X37" s="25">
        <v>14.394444</v>
      </c>
      <c r="Y37" s="25">
        <v>14.394444</v>
      </c>
      <c r="Z37" s="25">
        <v>14.394444</v>
      </c>
      <c r="AA37" s="25">
        <v>14.394444</v>
      </c>
      <c r="AB37" s="25">
        <v>14.394444</v>
      </c>
      <c r="AC37" s="25">
        <v>14.394444</v>
      </c>
      <c r="AD37" s="25">
        <v>14.394444</v>
      </c>
      <c r="AE37" s="25">
        <v>14.394444</v>
      </c>
      <c r="AF37" s="25">
        <v>14.394444</v>
      </c>
      <c r="AG37" s="25">
        <v>14.394444</v>
      </c>
      <c r="AH37" s="23">
        <v>0</v>
      </c>
    </row>
    <row r="38" spans="1:34" thickBot="1" x14ac:dyDescent="0.4"/>
    <row r="39" spans="1:34" ht="14.5" x14ac:dyDescent="0.35">
      <c r="B39" s="26" t="s">
        <v>295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ht="14.5" x14ac:dyDescent="0.35">
      <c r="B40" s="8" t="s">
        <v>309</v>
      </c>
    </row>
    <row r="41" spans="1:34" ht="14.5" x14ac:dyDescent="0.35">
      <c r="B41" s="8" t="s">
        <v>282</v>
      </c>
    </row>
    <row r="42" spans="1:34" ht="14.5" x14ac:dyDescent="0.35">
      <c r="B42" s="8" t="s">
        <v>31</v>
      </c>
    </row>
    <row r="43" spans="1:34" ht="14.5" x14ac:dyDescent="0.35">
      <c r="B43" s="8" t="s">
        <v>30</v>
      </c>
    </row>
    <row r="44" spans="1:34" ht="14.5" x14ac:dyDescent="0.35">
      <c r="B44" s="8" t="s">
        <v>310</v>
      </c>
    </row>
    <row r="45" spans="1:34" ht="14.5" x14ac:dyDescent="0.35">
      <c r="B45" s="8" t="s">
        <v>311</v>
      </c>
    </row>
    <row r="46" spans="1:34" ht="14.5" x14ac:dyDescent="0.35">
      <c r="B46" s="8" t="s">
        <v>312</v>
      </c>
    </row>
    <row r="112" spans="2:34" ht="15" customHeight="1" x14ac:dyDescent="0.35"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</row>
    <row r="308" spans="2:34" ht="15" customHeight="1" x14ac:dyDescent="0.35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</row>
    <row r="500" spans="2:34" ht="15" customHeight="1" x14ac:dyDescent="0.35">
      <c r="B500" s="38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</row>
    <row r="511" spans="2:34" ht="15" customHeight="1" x14ac:dyDescent="0.35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</row>
    <row r="712" spans="2:34" ht="15" customHeight="1" x14ac:dyDescent="0.35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</row>
    <row r="887" spans="2:34" ht="15" customHeight="1" x14ac:dyDescent="0.35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</row>
    <row r="1100" spans="2:34" ht="15" customHeight="1" x14ac:dyDescent="0.35"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/>
      <c r="AD1100" s="37"/>
      <c r="AE1100" s="37"/>
      <c r="AF1100" s="37"/>
      <c r="AG1100" s="37"/>
      <c r="AH1100" s="37"/>
    </row>
    <row r="1227" spans="2:34" ht="15" customHeight="1" x14ac:dyDescent="0.35"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</row>
    <row r="1390" spans="2:34" ht="15" customHeight="1" x14ac:dyDescent="0.35"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  <c r="AC1390" s="37"/>
      <c r="AD1390" s="37"/>
      <c r="AE1390" s="37"/>
      <c r="AF1390" s="37"/>
      <c r="AG1390" s="37"/>
      <c r="AH1390" s="37"/>
    </row>
    <row r="1502" spans="2:34" ht="15" customHeight="1" x14ac:dyDescent="0.35"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  <c r="AC1502" s="37"/>
      <c r="AD1502" s="37"/>
      <c r="AE1502" s="37"/>
      <c r="AF1502" s="37"/>
      <c r="AG1502" s="37"/>
      <c r="AH1502" s="37"/>
    </row>
    <row r="1604" spans="2:34" ht="15" customHeight="1" x14ac:dyDescent="0.35"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  <c r="AH1604" s="37"/>
    </row>
    <row r="1698" spans="2:34" ht="15" customHeight="1" x14ac:dyDescent="0.35"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  <c r="AC1698" s="37"/>
      <c r="AD1698" s="37"/>
      <c r="AE1698" s="37"/>
      <c r="AF1698" s="37"/>
      <c r="AG1698" s="37"/>
      <c r="AH1698" s="37"/>
    </row>
    <row r="1945" spans="2:34" ht="15" customHeight="1" x14ac:dyDescent="0.35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  <c r="AC1945" s="37"/>
      <c r="AD1945" s="37"/>
      <c r="AE1945" s="37"/>
      <c r="AF1945" s="37"/>
      <c r="AG1945" s="37"/>
      <c r="AH1945" s="37"/>
    </row>
    <row r="2031" spans="2:34" ht="15" customHeight="1" x14ac:dyDescent="0.35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  <c r="AC2031" s="37"/>
      <c r="AD2031" s="37"/>
      <c r="AE2031" s="37"/>
      <c r="AF2031" s="37"/>
      <c r="AG2031" s="37"/>
      <c r="AH2031" s="37"/>
    </row>
    <row r="2153" spans="2:34" ht="15" customHeight="1" x14ac:dyDescent="0.35">
      <c r="B2153" s="37"/>
      <c r="C2153" s="37"/>
      <c r="D2153" s="37"/>
      <c r="E2153" s="37"/>
      <c r="F2153" s="37"/>
      <c r="G2153" s="37"/>
      <c r="H2153" s="37"/>
      <c r="I2153" s="37"/>
      <c r="J2153" s="37"/>
      <c r="K2153" s="37"/>
      <c r="L2153" s="37"/>
      <c r="M2153" s="37"/>
      <c r="N2153" s="37"/>
      <c r="O2153" s="37"/>
      <c r="P2153" s="37"/>
      <c r="Q2153" s="37"/>
      <c r="R2153" s="37"/>
      <c r="S2153" s="37"/>
      <c r="T2153" s="37"/>
      <c r="U2153" s="37"/>
      <c r="V2153" s="37"/>
      <c r="W2153" s="37"/>
      <c r="X2153" s="37"/>
      <c r="Y2153" s="37"/>
      <c r="Z2153" s="37"/>
      <c r="AA2153" s="37"/>
      <c r="AB2153" s="37"/>
      <c r="AC2153" s="37"/>
      <c r="AD2153" s="37"/>
      <c r="AE2153" s="37"/>
      <c r="AF2153" s="37"/>
      <c r="AG2153" s="37"/>
      <c r="AH2153" s="37"/>
    </row>
    <row r="2317" spans="2:34" ht="15" customHeight="1" x14ac:dyDescent="0.35">
      <c r="B2317" s="37"/>
      <c r="C2317" s="37"/>
      <c r="D2317" s="37"/>
      <c r="E2317" s="37"/>
      <c r="F2317" s="37"/>
      <c r="G2317" s="37"/>
      <c r="H2317" s="37"/>
      <c r="I2317" s="37"/>
      <c r="J2317" s="37"/>
      <c r="K2317" s="37"/>
      <c r="L2317" s="37"/>
      <c r="M2317" s="37"/>
      <c r="N2317" s="37"/>
      <c r="O2317" s="37"/>
      <c r="P2317" s="37"/>
      <c r="Q2317" s="37"/>
      <c r="R2317" s="37"/>
      <c r="S2317" s="37"/>
      <c r="T2317" s="37"/>
      <c r="U2317" s="37"/>
      <c r="V2317" s="37"/>
      <c r="W2317" s="37"/>
      <c r="X2317" s="37"/>
      <c r="Y2317" s="37"/>
      <c r="Z2317" s="37"/>
      <c r="AA2317" s="37"/>
      <c r="AB2317" s="37"/>
      <c r="AC2317" s="37"/>
      <c r="AD2317" s="37"/>
      <c r="AE2317" s="37"/>
      <c r="AF2317" s="37"/>
      <c r="AG2317" s="37"/>
      <c r="AH2317" s="37"/>
    </row>
    <row r="2419" spans="2:34" ht="15" customHeight="1" x14ac:dyDescent="0.35">
      <c r="B2419" s="37"/>
      <c r="C2419" s="37"/>
      <c r="D2419" s="37"/>
      <c r="E2419" s="37"/>
      <c r="F2419" s="37"/>
      <c r="G2419" s="37"/>
      <c r="H2419" s="37"/>
      <c r="I2419" s="37"/>
      <c r="J2419" s="37"/>
      <c r="K2419" s="37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7"/>
      <c r="Y2419" s="37"/>
      <c r="Z2419" s="37"/>
      <c r="AA2419" s="37"/>
      <c r="AB2419" s="37"/>
      <c r="AC2419" s="37"/>
      <c r="AD2419" s="37"/>
      <c r="AE2419" s="37"/>
      <c r="AF2419" s="37"/>
      <c r="AG2419" s="37"/>
      <c r="AH2419" s="37"/>
    </row>
    <row r="2509" spans="2:34" ht="15" customHeight="1" x14ac:dyDescent="0.35">
      <c r="B2509" s="37"/>
      <c r="C2509" s="37"/>
      <c r="D2509" s="37"/>
      <c r="E2509" s="37"/>
      <c r="F2509" s="37"/>
      <c r="G2509" s="37"/>
      <c r="H2509" s="37"/>
      <c r="I2509" s="37"/>
      <c r="J2509" s="37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7"/>
      <c r="Y2509" s="37"/>
      <c r="Z2509" s="37"/>
      <c r="AA2509" s="37"/>
      <c r="AB2509" s="37"/>
      <c r="AC2509" s="37"/>
      <c r="AD2509" s="37"/>
      <c r="AE2509" s="37"/>
      <c r="AF2509" s="37"/>
      <c r="AG2509" s="37"/>
      <c r="AH2509" s="37"/>
    </row>
    <row r="2598" spans="2:34" ht="15" customHeight="1" x14ac:dyDescent="0.35">
      <c r="B2598" s="37"/>
      <c r="C2598" s="37"/>
      <c r="D2598" s="37"/>
      <c r="E2598" s="37"/>
      <c r="F2598" s="37"/>
      <c r="G2598" s="37"/>
      <c r="H2598" s="37"/>
      <c r="I2598" s="37"/>
      <c r="J2598" s="37"/>
      <c r="K2598" s="37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7"/>
      <c r="Y2598" s="37"/>
      <c r="Z2598" s="37"/>
      <c r="AA2598" s="37"/>
      <c r="AB2598" s="37"/>
      <c r="AC2598" s="37"/>
      <c r="AD2598" s="37"/>
      <c r="AE2598" s="37"/>
      <c r="AF2598" s="37"/>
      <c r="AG2598" s="37"/>
      <c r="AH2598" s="37"/>
    </row>
    <row r="2719" spans="2:34" ht="15" customHeight="1" x14ac:dyDescent="0.35">
      <c r="B2719" s="37"/>
      <c r="C2719" s="37"/>
      <c r="D2719" s="37"/>
      <c r="E2719" s="37"/>
      <c r="F2719" s="37"/>
      <c r="G2719" s="37"/>
      <c r="H2719" s="37"/>
      <c r="I2719" s="37"/>
      <c r="J2719" s="37"/>
      <c r="K2719" s="37"/>
      <c r="L2719" s="37"/>
      <c r="M2719" s="37"/>
      <c r="N2719" s="37"/>
      <c r="O2719" s="37"/>
      <c r="P2719" s="37"/>
      <c r="Q2719" s="37"/>
      <c r="R2719" s="37"/>
      <c r="S2719" s="37"/>
      <c r="T2719" s="37"/>
      <c r="U2719" s="37"/>
      <c r="V2719" s="37"/>
      <c r="W2719" s="37"/>
      <c r="X2719" s="37"/>
      <c r="Y2719" s="37"/>
      <c r="Z2719" s="37"/>
      <c r="AA2719" s="37"/>
      <c r="AB2719" s="37"/>
      <c r="AC2719" s="37"/>
      <c r="AD2719" s="37"/>
      <c r="AE2719" s="37"/>
      <c r="AF2719" s="37"/>
      <c r="AG2719" s="37"/>
      <c r="AH2719" s="37"/>
    </row>
    <row r="2837" spans="2:34" ht="15" customHeight="1" x14ac:dyDescent="0.35">
      <c r="B2837" s="37"/>
      <c r="C2837" s="37"/>
      <c r="D2837" s="37"/>
      <c r="E2837" s="37"/>
      <c r="F2837" s="37"/>
      <c r="G2837" s="37"/>
      <c r="H2837" s="37"/>
      <c r="I2837" s="37"/>
      <c r="J2837" s="37"/>
      <c r="K2837" s="37"/>
      <c r="L2837" s="37"/>
      <c r="M2837" s="37"/>
      <c r="N2837" s="37"/>
      <c r="O2837" s="37"/>
      <c r="P2837" s="37"/>
      <c r="Q2837" s="37"/>
      <c r="R2837" s="37"/>
      <c r="S2837" s="37"/>
      <c r="T2837" s="37"/>
      <c r="U2837" s="37"/>
      <c r="V2837" s="37"/>
      <c r="W2837" s="37"/>
      <c r="X2837" s="37"/>
      <c r="Y2837" s="37"/>
      <c r="Z2837" s="37"/>
      <c r="AA2837" s="37"/>
      <c r="AB2837" s="37"/>
      <c r="AC2837" s="37"/>
      <c r="AD2837" s="37"/>
      <c r="AE2837" s="37"/>
      <c r="AF2837" s="37"/>
      <c r="AG2837" s="37"/>
      <c r="AH2837" s="3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12:AH112"/>
    <mergeCell ref="B308:AH308"/>
    <mergeCell ref="B500:AG500"/>
    <mergeCell ref="B511:AH511"/>
    <mergeCell ref="B712:AH71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59"/>
  <sheetViews>
    <sheetView zoomScaleNormal="100" workbookViewId="0">
      <selection activeCell="A7" sqref="A7:XFD8"/>
    </sheetView>
  </sheetViews>
  <sheetFormatPr defaultColWidth="9" defaultRowHeight="14.5" x14ac:dyDescent="0.35"/>
  <cols>
    <col min="1" max="16384" width="9" style="9"/>
  </cols>
  <sheetData>
    <row r="1" spans="1:47" s="33" customFormat="1" ht="21" x14ac:dyDescent="0.5">
      <c r="A1" s="48" t="s">
        <v>331</v>
      </c>
    </row>
    <row r="2" spans="1:47" s="33" customFormat="1" ht="21" x14ac:dyDescent="0.5">
      <c r="A2" s="48" t="s">
        <v>37</v>
      </c>
    </row>
    <row r="3" spans="1:47" s="33" customFormat="1" ht="21" x14ac:dyDescent="0.5">
      <c r="A3" s="48" t="s">
        <v>332</v>
      </c>
    </row>
    <row r="4" spans="1:47" s="33" customFormat="1" ht="21" x14ac:dyDescent="0.5">
      <c r="A4" s="48" t="s">
        <v>38</v>
      </c>
    </row>
    <row r="5" spans="1:47" s="33" customFormat="1" x14ac:dyDescent="0.35"/>
    <row r="6" spans="1:47" s="33" customFormat="1" x14ac:dyDescent="0.35"/>
    <row r="7" spans="1:47" s="33" customFormat="1" ht="18.5" x14ac:dyDescent="0.45">
      <c r="A7" s="49" t="s">
        <v>39</v>
      </c>
    </row>
    <row r="8" spans="1:47" s="33" customFormat="1" x14ac:dyDescent="0.35">
      <c r="A8" s="33" t="s">
        <v>40</v>
      </c>
      <c r="B8" s="33" t="s">
        <v>41</v>
      </c>
      <c r="C8" s="33" t="s">
        <v>42</v>
      </c>
      <c r="D8" s="33" t="s">
        <v>43</v>
      </c>
      <c r="E8" s="33" t="s">
        <v>44</v>
      </c>
      <c r="F8" s="33" t="s">
        <v>45</v>
      </c>
      <c r="G8" s="33" t="s">
        <v>46</v>
      </c>
      <c r="H8" s="33" t="s">
        <v>47</v>
      </c>
      <c r="I8" s="33" t="s">
        <v>48</v>
      </c>
      <c r="J8" s="33" t="s">
        <v>49</v>
      </c>
      <c r="K8" s="33" t="s">
        <v>50</v>
      </c>
      <c r="L8" s="33" t="s">
        <v>51</v>
      </c>
      <c r="M8" s="33" t="s">
        <v>52</v>
      </c>
      <c r="N8" s="33" t="s">
        <v>53</v>
      </c>
      <c r="O8" s="33" t="s">
        <v>54</v>
      </c>
      <c r="P8" s="33" t="s">
        <v>55</v>
      </c>
      <c r="Q8" s="33" t="s">
        <v>56</v>
      </c>
      <c r="R8" s="33" t="s">
        <v>57</v>
      </c>
      <c r="S8" s="33" t="s">
        <v>58</v>
      </c>
      <c r="T8" s="33" t="s">
        <v>59</v>
      </c>
      <c r="U8" s="33" t="s">
        <v>60</v>
      </c>
      <c r="V8" s="33" t="s">
        <v>61</v>
      </c>
      <c r="W8" s="33" t="s">
        <v>62</v>
      </c>
      <c r="X8" s="33" t="s">
        <v>63</v>
      </c>
      <c r="Y8" s="33" t="s">
        <v>64</v>
      </c>
      <c r="Z8" s="33" t="s">
        <v>65</v>
      </c>
      <c r="AA8" s="33" t="s">
        <v>66</v>
      </c>
      <c r="AB8" s="33" t="s">
        <v>67</v>
      </c>
      <c r="AC8" s="33" t="s">
        <v>68</v>
      </c>
      <c r="AD8" s="33" t="s">
        <v>69</v>
      </c>
      <c r="AE8" s="33" t="s">
        <v>70</v>
      </c>
      <c r="AF8" s="33" t="s">
        <v>71</v>
      </c>
      <c r="AG8" s="33" t="s">
        <v>72</v>
      </c>
      <c r="AH8" s="33" t="s">
        <v>73</v>
      </c>
      <c r="AI8" s="33" t="s">
        <v>74</v>
      </c>
      <c r="AJ8" s="33" t="s">
        <v>75</v>
      </c>
      <c r="AK8" s="33" t="s">
        <v>76</v>
      </c>
      <c r="AL8" s="33" t="s">
        <v>333</v>
      </c>
      <c r="AM8" s="33" t="s">
        <v>334</v>
      </c>
      <c r="AN8" s="33" t="s">
        <v>335</v>
      </c>
      <c r="AO8" s="33" t="s">
        <v>336</v>
      </c>
      <c r="AP8" s="33" t="s">
        <v>337</v>
      </c>
      <c r="AQ8" s="33" t="s">
        <v>338</v>
      </c>
      <c r="AR8" s="33" t="s">
        <v>339</v>
      </c>
      <c r="AS8" s="33" t="s">
        <v>340</v>
      </c>
      <c r="AT8" s="33" t="s">
        <v>341</v>
      </c>
      <c r="AU8" s="33" t="s">
        <v>342</v>
      </c>
    </row>
    <row r="9" spans="1:47" s="33" customFormat="1" x14ac:dyDescent="0.35">
      <c r="A9" s="33" t="s">
        <v>77</v>
      </c>
      <c r="B9" s="33">
        <v>358380.79999999999</v>
      </c>
      <c r="C9" s="33">
        <v>349124.5</v>
      </c>
      <c r="D9" s="33">
        <v>363798.5</v>
      </c>
      <c r="E9" s="33">
        <v>373817.3</v>
      </c>
      <c r="F9" s="33">
        <v>365011.8</v>
      </c>
      <c r="G9" s="33">
        <v>347937.5</v>
      </c>
      <c r="H9" s="33">
        <v>371953.2</v>
      </c>
      <c r="I9" s="33">
        <v>375760.2</v>
      </c>
      <c r="J9" s="33">
        <v>387396.2</v>
      </c>
      <c r="K9" s="33">
        <v>378786.2</v>
      </c>
      <c r="L9" s="33">
        <v>378498.4</v>
      </c>
      <c r="M9" s="33">
        <v>381710.1</v>
      </c>
      <c r="N9" s="33">
        <v>390771.5</v>
      </c>
      <c r="O9" s="33">
        <v>382163.9</v>
      </c>
      <c r="P9" s="33">
        <v>375998.3</v>
      </c>
      <c r="Q9" s="33">
        <v>386156.5</v>
      </c>
      <c r="R9" s="33">
        <v>392952.2</v>
      </c>
      <c r="S9" s="33">
        <v>414009.7</v>
      </c>
      <c r="T9" s="33">
        <v>419884.79999999999</v>
      </c>
      <c r="U9" s="33">
        <v>420564</v>
      </c>
      <c r="V9" s="33">
        <v>426253.5</v>
      </c>
      <c r="W9" s="33">
        <v>426438</v>
      </c>
      <c r="X9" s="33">
        <v>426601.5</v>
      </c>
      <c r="Y9" s="33">
        <v>426631.5</v>
      </c>
      <c r="Z9" s="33">
        <v>426216.6</v>
      </c>
      <c r="AA9" s="33">
        <v>434736.9</v>
      </c>
      <c r="AB9" s="33">
        <v>435601.5</v>
      </c>
      <c r="AC9" s="33">
        <v>435569.8</v>
      </c>
      <c r="AD9" s="33">
        <v>435924.3</v>
      </c>
      <c r="AE9" s="33">
        <v>437012.9</v>
      </c>
      <c r="AF9" s="33">
        <v>437761.2</v>
      </c>
      <c r="AG9" s="33">
        <v>439366.8</v>
      </c>
      <c r="AH9" s="33">
        <v>440272.5</v>
      </c>
      <c r="AI9" s="33">
        <v>440771.5</v>
      </c>
      <c r="AJ9" s="33">
        <v>441186.3</v>
      </c>
      <c r="AK9" s="33">
        <v>441464.6</v>
      </c>
      <c r="AL9" s="33">
        <v>442329.7</v>
      </c>
      <c r="AM9" s="33">
        <v>442987.3</v>
      </c>
      <c r="AN9" s="33">
        <v>443420.1</v>
      </c>
      <c r="AO9" s="33">
        <v>443696.5</v>
      </c>
      <c r="AP9" s="33">
        <v>444111.5</v>
      </c>
      <c r="AQ9" s="33">
        <v>444504.2</v>
      </c>
      <c r="AR9" s="33">
        <v>445041.1</v>
      </c>
      <c r="AS9" s="33">
        <v>445453.3</v>
      </c>
      <c r="AT9" s="33">
        <v>445232.7</v>
      </c>
      <c r="AU9" s="33">
        <v>446455.8</v>
      </c>
    </row>
    <row r="10" spans="1:47" s="33" customFormat="1" x14ac:dyDescent="0.35">
      <c r="A10" s="33" t="s">
        <v>78</v>
      </c>
      <c r="B10" s="33">
        <v>1453.41</v>
      </c>
      <c r="C10" s="33">
        <v>2529.41</v>
      </c>
      <c r="D10" s="33">
        <v>3683.41</v>
      </c>
      <c r="E10" s="33">
        <v>4715.4399999999996</v>
      </c>
      <c r="F10" s="33">
        <v>7031.23</v>
      </c>
      <c r="G10" s="33">
        <v>8354.23</v>
      </c>
      <c r="H10" s="33">
        <v>11622.99</v>
      </c>
      <c r="I10" s="33">
        <v>13716.78</v>
      </c>
      <c r="J10" s="33">
        <v>17544.740000000002</v>
      </c>
      <c r="K10" s="33">
        <v>21484.5</v>
      </c>
      <c r="L10" s="33">
        <v>26692.57</v>
      </c>
      <c r="M10" s="33">
        <v>30624</v>
      </c>
      <c r="N10" s="33">
        <v>31197</v>
      </c>
      <c r="O10" s="33">
        <v>32814.01</v>
      </c>
      <c r="P10" s="33">
        <v>32333</v>
      </c>
      <c r="Q10" s="33">
        <v>35393.519999999997</v>
      </c>
      <c r="R10" s="33">
        <v>37205.53</v>
      </c>
      <c r="S10" s="33">
        <v>48919.51</v>
      </c>
      <c r="T10" s="33">
        <v>49031.61</v>
      </c>
      <c r="U10" s="33">
        <v>52057.91</v>
      </c>
      <c r="V10" s="33">
        <v>54360.89</v>
      </c>
      <c r="W10" s="33">
        <v>54962.97</v>
      </c>
      <c r="X10" s="33">
        <v>62089.04</v>
      </c>
      <c r="Y10" s="33">
        <v>65911.72</v>
      </c>
      <c r="Z10" s="33">
        <v>70643.33</v>
      </c>
      <c r="AA10" s="33">
        <v>79872.47</v>
      </c>
      <c r="AB10" s="33">
        <v>86951.15</v>
      </c>
      <c r="AC10" s="33">
        <v>93863.48</v>
      </c>
      <c r="AD10" s="33">
        <v>94757.65</v>
      </c>
      <c r="AE10" s="33">
        <v>96735.03</v>
      </c>
      <c r="AF10" s="33">
        <v>98444.02</v>
      </c>
      <c r="AG10" s="33">
        <v>101702.69</v>
      </c>
      <c r="AH10" s="33">
        <v>105080.85</v>
      </c>
      <c r="AI10" s="33">
        <v>112793.77</v>
      </c>
      <c r="AJ10" s="33">
        <v>116892.24</v>
      </c>
      <c r="AK10" s="33">
        <v>124088.41</v>
      </c>
      <c r="AL10" s="33">
        <v>129402.83</v>
      </c>
      <c r="AM10" s="33">
        <v>138717.12</v>
      </c>
      <c r="AN10" s="33">
        <v>144897.51999999999</v>
      </c>
      <c r="AO10" s="33">
        <v>155135.9</v>
      </c>
      <c r="AP10" s="33">
        <v>159912.82999999999</v>
      </c>
      <c r="AQ10" s="33">
        <v>169032.28</v>
      </c>
      <c r="AR10" s="33">
        <v>173414.12</v>
      </c>
      <c r="AS10" s="33">
        <v>180922.35</v>
      </c>
      <c r="AT10" s="33">
        <v>184784.68</v>
      </c>
      <c r="AU10" s="33">
        <v>188617.4</v>
      </c>
    </row>
    <row r="11" spans="1:47" s="33" customFormat="1" x14ac:dyDescent="0.35">
      <c r="A11" s="33" t="s">
        <v>79</v>
      </c>
      <c r="B11" s="33">
        <v>6997.43</v>
      </c>
      <c r="C11" s="33">
        <v>7143.38</v>
      </c>
      <c r="D11" s="33">
        <v>6971.02</v>
      </c>
      <c r="E11" s="33">
        <v>6319.81</v>
      </c>
      <c r="F11" s="33">
        <v>6057.39</v>
      </c>
      <c r="G11" s="33">
        <v>8266.52</v>
      </c>
      <c r="H11" s="33">
        <v>8716.9</v>
      </c>
      <c r="I11" s="33">
        <v>9038.92</v>
      </c>
      <c r="J11" s="33">
        <v>9208.18</v>
      </c>
      <c r="K11" s="33">
        <v>11997.93</v>
      </c>
      <c r="L11" s="33">
        <v>8462.34</v>
      </c>
      <c r="M11" s="33">
        <v>10240.42</v>
      </c>
      <c r="N11" s="33">
        <v>6300.36</v>
      </c>
      <c r="O11" s="33">
        <v>9260.9699999999993</v>
      </c>
      <c r="P11" s="33">
        <v>8892.7199999999993</v>
      </c>
      <c r="Q11" s="33">
        <v>7758.32</v>
      </c>
      <c r="R11" s="33">
        <v>7918.38</v>
      </c>
      <c r="S11" s="33">
        <v>8085.39</v>
      </c>
      <c r="T11" s="33">
        <v>8145.5</v>
      </c>
      <c r="U11" s="33">
        <v>8172.13</v>
      </c>
      <c r="V11" s="33">
        <v>8203.73</v>
      </c>
      <c r="W11" s="33">
        <v>8229</v>
      </c>
      <c r="X11" s="33">
        <v>8180.23</v>
      </c>
      <c r="Y11" s="33">
        <v>8103.16</v>
      </c>
      <c r="Z11" s="33">
        <v>8045.48</v>
      </c>
      <c r="AA11" s="33">
        <v>7905.92</v>
      </c>
      <c r="AB11" s="33">
        <v>7834.53</v>
      </c>
      <c r="AC11" s="33">
        <v>7690.12</v>
      </c>
      <c r="AD11" s="33">
        <v>7689.75</v>
      </c>
      <c r="AE11" s="33">
        <v>7650.3</v>
      </c>
      <c r="AF11" s="33">
        <v>7634.06</v>
      </c>
      <c r="AG11" s="33">
        <v>7693.85</v>
      </c>
      <c r="AH11" s="33">
        <v>7715.96</v>
      </c>
      <c r="AI11" s="33">
        <v>7725.27</v>
      </c>
      <c r="AJ11" s="33">
        <v>7761.59</v>
      </c>
      <c r="AK11" s="33">
        <v>7755.49</v>
      </c>
      <c r="AL11" s="33">
        <v>7782.51</v>
      </c>
      <c r="AM11" s="33">
        <v>7774.67</v>
      </c>
      <c r="AN11" s="33">
        <v>7744.41</v>
      </c>
      <c r="AO11" s="33">
        <v>7721.08</v>
      </c>
      <c r="AP11" s="33">
        <v>7695.88</v>
      </c>
      <c r="AQ11" s="33">
        <v>7712.57</v>
      </c>
      <c r="AR11" s="33">
        <v>7701.84</v>
      </c>
      <c r="AS11" s="33">
        <v>7680.33</v>
      </c>
      <c r="AT11" s="33">
        <v>7670.09</v>
      </c>
      <c r="AU11" s="33">
        <v>7658.64</v>
      </c>
    </row>
    <row r="12" spans="1:47" s="33" customFormat="1" x14ac:dyDescent="0.35">
      <c r="A12" s="33" t="s">
        <v>80</v>
      </c>
      <c r="B12" s="33">
        <v>0</v>
      </c>
      <c r="C12" s="33">
        <v>0</v>
      </c>
      <c r="D12" s="33">
        <v>0</v>
      </c>
      <c r="E12" s="33">
        <v>0</v>
      </c>
      <c r="F12" s="33">
        <v>5</v>
      </c>
      <c r="G12" s="33">
        <v>123</v>
      </c>
      <c r="H12" s="33">
        <v>398</v>
      </c>
      <c r="I12" s="33">
        <v>842</v>
      </c>
      <c r="J12" s="33">
        <v>1173</v>
      </c>
      <c r="K12" s="33">
        <v>1757.71</v>
      </c>
      <c r="L12" s="33">
        <v>1426</v>
      </c>
      <c r="M12" s="33">
        <v>1779</v>
      </c>
      <c r="N12" s="33">
        <v>2001</v>
      </c>
      <c r="O12" s="33">
        <v>2191</v>
      </c>
      <c r="P12" s="33">
        <v>2194</v>
      </c>
      <c r="Q12" s="33">
        <v>2254.11</v>
      </c>
      <c r="R12" s="33">
        <v>2590.5300000000002</v>
      </c>
      <c r="S12" s="33">
        <v>3479.48</v>
      </c>
      <c r="T12" s="33">
        <v>3729.67</v>
      </c>
      <c r="U12" s="33">
        <v>4101.3599999999997</v>
      </c>
      <c r="V12" s="33">
        <v>4339.71</v>
      </c>
      <c r="W12" s="33">
        <v>4948.63</v>
      </c>
      <c r="X12" s="33">
        <v>5294.32</v>
      </c>
      <c r="Y12" s="33">
        <v>5402.63</v>
      </c>
      <c r="Z12" s="33">
        <v>6775.5</v>
      </c>
      <c r="AA12" s="33">
        <v>7795.56</v>
      </c>
      <c r="AB12" s="33">
        <v>8732.41</v>
      </c>
      <c r="AC12" s="33">
        <v>9823.4699999999993</v>
      </c>
      <c r="AD12" s="33">
        <v>11227.58</v>
      </c>
      <c r="AE12" s="33">
        <v>12784.3</v>
      </c>
      <c r="AF12" s="33">
        <v>16546.830000000002</v>
      </c>
      <c r="AG12" s="33">
        <v>18243.05</v>
      </c>
      <c r="AH12" s="33">
        <v>20134.38</v>
      </c>
      <c r="AI12" s="33">
        <v>22116.59</v>
      </c>
      <c r="AJ12" s="33">
        <v>24421.73</v>
      </c>
      <c r="AK12" s="33">
        <v>28835.14</v>
      </c>
      <c r="AL12" s="33">
        <v>32492.45</v>
      </c>
      <c r="AM12" s="33">
        <v>36514.71</v>
      </c>
      <c r="AN12" s="33">
        <v>41164.5</v>
      </c>
      <c r="AO12" s="33">
        <v>45590.8</v>
      </c>
      <c r="AP12" s="33">
        <v>51145.22</v>
      </c>
      <c r="AQ12" s="33">
        <v>54488.5</v>
      </c>
      <c r="AR12" s="33">
        <v>56975.57</v>
      </c>
      <c r="AS12" s="33">
        <v>58937.9</v>
      </c>
      <c r="AT12" s="33">
        <v>60762.67</v>
      </c>
      <c r="AU12" s="33">
        <v>62179.97</v>
      </c>
    </row>
    <row r="13" spans="1:47" s="33" customFormat="1" x14ac:dyDescent="0.35">
      <c r="A13" s="33" t="s">
        <v>81</v>
      </c>
      <c r="B13" s="33">
        <v>86668.58</v>
      </c>
      <c r="C13" s="33">
        <v>92144.58</v>
      </c>
      <c r="D13" s="33">
        <v>88190.58</v>
      </c>
      <c r="E13" s="33">
        <v>90585.23</v>
      </c>
      <c r="F13" s="33">
        <v>84992.27</v>
      </c>
      <c r="G13" s="33">
        <v>85526.59</v>
      </c>
      <c r="H13" s="33">
        <v>88291.22</v>
      </c>
      <c r="I13" s="33">
        <v>89487.62</v>
      </c>
      <c r="J13" s="33">
        <v>97581.99</v>
      </c>
      <c r="K13" s="33">
        <v>101207.8</v>
      </c>
      <c r="L13" s="33">
        <v>96045.98</v>
      </c>
      <c r="M13" s="33">
        <v>95687.01</v>
      </c>
      <c r="N13" s="33">
        <v>95565</v>
      </c>
      <c r="O13" s="33">
        <v>95029.01</v>
      </c>
      <c r="P13" s="33">
        <v>95470</v>
      </c>
      <c r="Q13" s="33">
        <v>83454.600000000006</v>
      </c>
      <c r="R13" s="33">
        <v>78636.44</v>
      </c>
      <c r="S13" s="33">
        <v>81051.16</v>
      </c>
      <c r="T13" s="33">
        <v>69916.27</v>
      </c>
      <c r="U13" s="33">
        <v>80287.199999999997</v>
      </c>
      <c r="V13" s="33">
        <v>73386.14</v>
      </c>
      <c r="W13" s="33">
        <v>68045.740000000005</v>
      </c>
      <c r="X13" s="33">
        <v>74340.98</v>
      </c>
      <c r="Y13" s="33">
        <v>80779.09</v>
      </c>
      <c r="Z13" s="33">
        <v>75834.09</v>
      </c>
      <c r="AA13" s="33">
        <v>82677.41</v>
      </c>
      <c r="AB13" s="33">
        <v>75980.73</v>
      </c>
      <c r="AC13" s="33">
        <v>82824.05</v>
      </c>
      <c r="AD13" s="33">
        <v>82864.78</v>
      </c>
      <c r="AE13" s="33">
        <v>89708.09</v>
      </c>
      <c r="AF13" s="33">
        <v>91531.05</v>
      </c>
      <c r="AG13" s="33">
        <v>91531.05</v>
      </c>
      <c r="AH13" s="33">
        <v>91572.66</v>
      </c>
      <c r="AI13" s="33">
        <v>91572.66</v>
      </c>
      <c r="AJ13" s="33">
        <v>91655.88</v>
      </c>
      <c r="AK13" s="33">
        <v>91822.32</v>
      </c>
      <c r="AL13" s="33">
        <v>87048.12</v>
      </c>
      <c r="AM13" s="33">
        <v>87214.55</v>
      </c>
      <c r="AN13" s="33">
        <v>87381</v>
      </c>
      <c r="AO13" s="33">
        <v>92942.27</v>
      </c>
      <c r="AP13" s="33">
        <v>93150.33</v>
      </c>
      <c r="AQ13" s="33">
        <v>93566.44</v>
      </c>
      <c r="AR13" s="33">
        <v>94398.65</v>
      </c>
      <c r="AS13" s="33">
        <v>95230.82</v>
      </c>
      <c r="AT13" s="33">
        <v>96063.03</v>
      </c>
      <c r="AU13" s="33">
        <v>96063.03</v>
      </c>
    </row>
    <row r="14" spans="1:47" s="33" customFormat="1" x14ac:dyDescent="0.35">
      <c r="A14" s="33" t="s">
        <v>82</v>
      </c>
      <c r="B14" s="33">
        <v>97362.16</v>
      </c>
      <c r="C14" s="33">
        <v>92204.69</v>
      </c>
      <c r="D14" s="33">
        <v>97287.24</v>
      </c>
      <c r="E14" s="33">
        <v>91097.93</v>
      </c>
      <c r="F14" s="33">
        <v>76661.64</v>
      </c>
      <c r="G14" s="33">
        <v>71258.570000000007</v>
      </c>
      <c r="H14" s="33">
        <v>65177.45</v>
      </c>
      <c r="I14" s="33">
        <v>63091.11</v>
      </c>
      <c r="J14" s="33">
        <v>64779.21</v>
      </c>
      <c r="K14" s="33">
        <v>64238.38</v>
      </c>
      <c r="L14" s="33">
        <v>57142.41</v>
      </c>
      <c r="M14" s="33">
        <v>57243.38</v>
      </c>
      <c r="N14" s="33">
        <v>55265.55</v>
      </c>
      <c r="O14" s="33">
        <v>46520.81</v>
      </c>
      <c r="P14" s="33">
        <v>44038.21</v>
      </c>
      <c r="Q14" s="33">
        <v>31125.9</v>
      </c>
      <c r="R14" s="33">
        <v>35373.81</v>
      </c>
      <c r="S14" s="33">
        <v>19471.189999999999</v>
      </c>
      <c r="T14" s="33">
        <v>5484.64</v>
      </c>
      <c r="U14" s="33">
        <v>5565.84</v>
      </c>
      <c r="V14" s="33">
        <v>4949.22</v>
      </c>
      <c r="W14" s="33">
        <v>4771.3599999999997</v>
      </c>
      <c r="X14" s="33">
        <v>4351.34</v>
      </c>
      <c r="Y14" s="33">
        <v>3905.76</v>
      </c>
      <c r="Z14" s="33">
        <v>3916.5</v>
      </c>
      <c r="AA14" s="33">
        <v>3738.32</v>
      </c>
      <c r="AB14" s="33">
        <v>3737.32</v>
      </c>
      <c r="AC14" s="33">
        <v>2584.9299999999998</v>
      </c>
      <c r="AD14" s="33">
        <v>2627.06</v>
      </c>
      <c r="AE14" s="33">
        <v>2645</v>
      </c>
      <c r="AF14" s="33">
        <v>2456.0700000000002</v>
      </c>
      <c r="AG14" s="33">
        <v>2499.37</v>
      </c>
      <c r="AH14" s="33">
        <v>2532.17</v>
      </c>
      <c r="AI14" s="33">
        <v>2500.7800000000002</v>
      </c>
      <c r="AJ14" s="33">
        <v>2120.31</v>
      </c>
      <c r="AK14" s="33">
        <v>2074.75</v>
      </c>
      <c r="AL14" s="33">
        <v>104.48</v>
      </c>
      <c r="AM14" s="33">
        <v>99.27</v>
      </c>
      <c r="AN14" s="33">
        <v>99.59</v>
      </c>
      <c r="AO14" s="33">
        <v>94.46</v>
      </c>
      <c r="AP14" s="33">
        <v>94.46</v>
      </c>
      <c r="AQ14" s="33">
        <v>90.07</v>
      </c>
      <c r="AR14" s="33">
        <v>90.72</v>
      </c>
      <c r="AS14" s="33">
        <v>86.92</v>
      </c>
      <c r="AT14" s="33">
        <v>87.73</v>
      </c>
      <c r="AU14" s="33">
        <v>88.62</v>
      </c>
    </row>
    <row r="15" spans="1:47" s="33" customFormat="1" x14ac:dyDescent="0.35">
      <c r="A15" s="33" t="s">
        <v>83</v>
      </c>
      <c r="B15" s="33">
        <v>40015.800000000003</v>
      </c>
      <c r="C15" s="33">
        <v>43057.99</v>
      </c>
      <c r="D15" s="33">
        <v>47278.59</v>
      </c>
      <c r="E15" s="33">
        <v>43912.88</v>
      </c>
      <c r="F15" s="33">
        <v>42619.74</v>
      </c>
      <c r="G15" s="33">
        <v>54093.18</v>
      </c>
      <c r="H15" s="33">
        <v>63514.07</v>
      </c>
      <c r="I15" s="33">
        <v>63899.03</v>
      </c>
      <c r="J15" s="33">
        <v>60403.56</v>
      </c>
      <c r="K15" s="33">
        <v>59038.3</v>
      </c>
      <c r="L15" s="33">
        <v>65743.649999999994</v>
      </c>
      <c r="M15" s="33">
        <v>63421.96</v>
      </c>
      <c r="N15" s="33">
        <v>62934.239999999998</v>
      </c>
      <c r="O15" s="33">
        <v>66979.59</v>
      </c>
      <c r="P15" s="33">
        <v>69561.62</v>
      </c>
      <c r="Q15" s="33">
        <v>74470.259999999995</v>
      </c>
      <c r="R15" s="33">
        <v>76989.41</v>
      </c>
      <c r="S15" s="33">
        <v>83922.45</v>
      </c>
      <c r="T15" s="33">
        <v>101916.1</v>
      </c>
      <c r="U15" s="33">
        <v>96186.95</v>
      </c>
      <c r="V15" s="33">
        <v>99728.41</v>
      </c>
      <c r="W15" s="33">
        <v>105182.5</v>
      </c>
      <c r="X15" s="33">
        <v>96821.06</v>
      </c>
      <c r="Y15" s="33">
        <v>93319.9</v>
      </c>
      <c r="Z15" s="33">
        <v>95666.85</v>
      </c>
      <c r="AA15" s="33">
        <v>88717.43</v>
      </c>
      <c r="AB15" s="33">
        <v>92233</v>
      </c>
      <c r="AC15" s="33">
        <v>85495.38</v>
      </c>
      <c r="AD15" s="33">
        <v>85813.2</v>
      </c>
      <c r="AE15" s="33">
        <v>82220.929999999993</v>
      </c>
      <c r="AF15" s="33">
        <v>81566.97</v>
      </c>
      <c r="AG15" s="33">
        <v>70336.41</v>
      </c>
      <c r="AH15" s="33">
        <v>70043.929999999993</v>
      </c>
      <c r="AI15" s="33">
        <v>68278.8</v>
      </c>
      <c r="AJ15" s="33">
        <v>68627.710000000006</v>
      </c>
      <c r="AK15" s="33">
        <v>67198.62</v>
      </c>
      <c r="AL15" s="33">
        <v>67266.27</v>
      </c>
      <c r="AM15" s="33">
        <v>67505.600000000006</v>
      </c>
      <c r="AN15" s="33">
        <v>68650.61</v>
      </c>
      <c r="AO15" s="33">
        <v>67873.7</v>
      </c>
      <c r="AP15" s="33">
        <v>68202.070000000007</v>
      </c>
      <c r="AQ15" s="33">
        <v>67896.58</v>
      </c>
      <c r="AR15" s="33">
        <v>68472.27</v>
      </c>
      <c r="AS15" s="33">
        <v>68041.429999999993</v>
      </c>
      <c r="AT15" s="33">
        <v>68614.28</v>
      </c>
      <c r="AU15" s="33">
        <v>69154.7</v>
      </c>
    </row>
    <row r="16" spans="1:47" s="33" customFormat="1" x14ac:dyDescent="0.35">
      <c r="A16" s="33" t="s">
        <v>84</v>
      </c>
      <c r="B16" s="33">
        <v>8193.9599999999991</v>
      </c>
      <c r="C16" s="33">
        <v>7877.58</v>
      </c>
      <c r="D16" s="33">
        <v>8776.76</v>
      </c>
      <c r="E16" s="33">
        <v>6929.51</v>
      </c>
      <c r="F16" s="33">
        <v>7336.52</v>
      </c>
      <c r="G16" s="33">
        <v>5187.67</v>
      </c>
      <c r="H16" s="33">
        <v>4561.87</v>
      </c>
      <c r="I16" s="33">
        <v>4271.87</v>
      </c>
      <c r="J16" s="33">
        <v>4071.33</v>
      </c>
      <c r="K16" s="33">
        <v>6616.76</v>
      </c>
      <c r="L16" s="33">
        <v>5266.72</v>
      </c>
      <c r="M16" s="33">
        <v>5087.45</v>
      </c>
      <c r="N16" s="33">
        <v>4150.07</v>
      </c>
      <c r="O16" s="33">
        <v>4189.29</v>
      </c>
      <c r="P16" s="33">
        <v>3719.72</v>
      </c>
      <c r="Q16" s="33">
        <v>3511.56</v>
      </c>
      <c r="R16" s="33">
        <v>3358.75</v>
      </c>
      <c r="S16" s="33">
        <v>3196.07</v>
      </c>
      <c r="T16" s="33">
        <v>3370.57</v>
      </c>
      <c r="U16" s="33">
        <v>2789.51</v>
      </c>
      <c r="V16" s="33">
        <v>3529.05</v>
      </c>
      <c r="W16" s="33">
        <v>6677.83</v>
      </c>
      <c r="X16" s="33">
        <v>4558.28</v>
      </c>
      <c r="Y16" s="33">
        <v>3428.4</v>
      </c>
      <c r="Z16" s="33">
        <v>5989.77</v>
      </c>
      <c r="AA16" s="33">
        <v>2608.0500000000002</v>
      </c>
      <c r="AB16" s="33">
        <v>7298.25</v>
      </c>
      <c r="AC16" s="33">
        <v>4931.9799999999996</v>
      </c>
      <c r="AD16" s="33">
        <v>5902.13</v>
      </c>
      <c r="AE16" s="33">
        <v>4773.99</v>
      </c>
      <c r="AF16" s="33">
        <v>4550.53</v>
      </c>
      <c r="AG16" s="33">
        <v>6077.36</v>
      </c>
      <c r="AH16" s="33">
        <v>5635.85</v>
      </c>
      <c r="AI16" s="33">
        <v>5525.19</v>
      </c>
      <c r="AJ16" s="33">
        <v>5859.8</v>
      </c>
      <c r="AK16" s="33">
        <v>5233.6099999999997</v>
      </c>
      <c r="AL16" s="33">
        <v>7917.99</v>
      </c>
      <c r="AM16" s="33">
        <v>5884.44</v>
      </c>
      <c r="AN16" s="33">
        <v>6604.3</v>
      </c>
      <c r="AO16" s="33">
        <v>4278.4799999999996</v>
      </c>
      <c r="AP16" s="33">
        <v>4863.5600000000004</v>
      </c>
      <c r="AQ16" s="33">
        <v>4581.3</v>
      </c>
      <c r="AR16" s="33">
        <v>4987.6499999999996</v>
      </c>
      <c r="AS16" s="33">
        <v>4371.99</v>
      </c>
      <c r="AT16" s="33">
        <v>4825.29</v>
      </c>
      <c r="AU16" s="33">
        <v>5720.7</v>
      </c>
    </row>
    <row r="17" spans="1:47" s="33" customFormat="1" x14ac:dyDescent="0.35"/>
    <row r="18" spans="1:47" s="33" customFormat="1" ht="18.5" x14ac:dyDescent="0.45">
      <c r="A18" s="49" t="s">
        <v>85</v>
      </c>
    </row>
    <row r="19" spans="1:47" s="33" customFormat="1" x14ac:dyDescent="0.35">
      <c r="A19" s="33" t="s">
        <v>40</v>
      </c>
      <c r="B19" s="33" t="s">
        <v>41</v>
      </c>
      <c r="C19" s="33" t="s">
        <v>42</v>
      </c>
      <c r="D19" s="33" t="s">
        <v>43</v>
      </c>
      <c r="E19" s="33" t="s">
        <v>44</v>
      </c>
      <c r="F19" s="33" t="s">
        <v>45</v>
      </c>
      <c r="G19" s="33" t="s">
        <v>46</v>
      </c>
      <c r="H19" s="33" t="s">
        <v>47</v>
      </c>
      <c r="I19" s="33" t="s">
        <v>48</v>
      </c>
      <c r="J19" s="33" t="s">
        <v>49</v>
      </c>
      <c r="K19" s="33" t="s">
        <v>50</v>
      </c>
      <c r="L19" s="33" t="s">
        <v>51</v>
      </c>
      <c r="M19" s="33" t="s">
        <v>52</v>
      </c>
      <c r="N19" s="33" t="s">
        <v>53</v>
      </c>
      <c r="O19" s="33" t="s">
        <v>54</v>
      </c>
      <c r="P19" s="33" t="s">
        <v>55</v>
      </c>
      <c r="Q19" s="33" t="s">
        <v>56</v>
      </c>
      <c r="R19" s="33" t="s">
        <v>57</v>
      </c>
      <c r="S19" s="33" t="s">
        <v>58</v>
      </c>
      <c r="T19" s="33" t="s">
        <v>59</v>
      </c>
      <c r="U19" s="33" t="s">
        <v>60</v>
      </c>
      <c r="V19" s="33" t="s">
        <v>61</v>
      </c>
      <c r="W19" s="33" t="s">
        <v>62</v>
      </c>
      <c r="X19" s="33" t="s">
        <v>63</v>
      </c>
      <c r="Y19" s="33" t="s">
        <v>64</v>
      </c>
      <c r="Z19" s="33" t="s">
        <v>65</v>
      </c>
      <c r="AA19" s="33" t="s">
        <v>66</v>
      </c>
      <c r="AB19" s="33" t="s">
        <v>67</v>
      </c>
      <c r="AC19" s="33" t="s">
        <v>68</v>
      </c>
      <c r="AD19" s="33" t="s">
        <v>69</v>
      </c>
      <c r="AE19" s="33" t="s">
        <v>70</v>
      </c>
      <c r="AF19" s="33" t="s">
        <v>71</v>
      </c>
      <c r="AG19" s="33" t="s">
        <v>72</v>
      </c>
      <c r="AH19" s="33" t="s">
        <v>73</v>
      </c>
      <c r="AI19" s="33" t="s">
        <v>74</v>
      </c>
      <c r="AJ19" s="33" t="s">
        <v>75</v>
      </c>
      <c r="AK19" s="33" t="s">
        <v>76</v>
      </c>
      <c r="AL19" s="33" t="s">
        <v>333</v>
      </c>
      <c r="AM19" s="33" t="s">
        <v>334</v>
      </c>
      <c r="AN19" s="33" t="s">
        <v>335</v>
      </c>
      <c r="AO19" s="33" t="s">
        <v>336</v>
      </c>
      <c r="AP19" s="33" t="s">
        <v>337</v>
      </c>
      <c r="AQ19" s="33" t="s">
        <v>338</v>
      </c>
      <c r="AR19" s="33" t="s">
        <v>339</v>
      </c>
      <c r="AS19" s="33" t="s">
        <v>340</v>
      </c>
      <c r="AT19" s="33" t="s">
        <v>341</v>
      </c>
      <c r="AU19" s="33" t="s">
        <v>342</v>
      </c>
    </row>
    <row r="20" spans="1:47" s="33" customFormat="1" x14ac:dyDescent="0.35">
      <c r="A20" s="33" t="s">
        <v>77</v>
      </c>
      <c r="B20" s="33">
        <v>40741.370000000003</v>
      </c>
      <c r="C20" s="33">
        <v>41953.37</v>
      </c>
      <c r="D20" s="33">
        <v>40291.379999999997</v>
      </c>
      <c r="E20" s="33">
        <v>41897.25</v>
      </c>
      <c r="F20" s="33">
        <v>36728</v>
      </c>
      <c r="G20" s="33">
        <v>40286.800000000003</v>
      </c>
      <c r="H20" s="33">
        <v>40033.370000000003</v>
      </c>
      <c r="I20" s="33">
        <v>42202.52</v>
      </c>
      <c r="J20" s="33">
        <v>41441.68</v>
      </c>
      <c r="K20" s="33">
        <v>39047.83</v>
      </c>
      <c r="L20" s="33">
        <v>39686</v>
      </c>
      <c r="M20" s="33">
        <v>39482.99</v>
      </c>
      <c r="N20" s="33">
        <v>36548</v>
      </c>
      <c r="O20" s="33">
        <v>41831</v>
      </c>
      <c r="P20" s="33">
        <v>40798</v>
      </c>
      <c r="Q20" s="33">
        <v>44285.91</v>
      </c>
      <c r="R20" s="33">
        <v>50459.12</v>
      </c>
      <c r="S20" s="33">
        <v>51302.94</v>
      </c>
      <c r="T20" s="33">
        <v>51450.95</v>
      </c>
      <c r="U20" s="33">
        <v>51596.33</v>
      </c>
      <c r="V20" s="33">
        <v>51687.53</v>
      </c>
      <c r="W20" s="33">
        <v>51766.57</v>
      </c>
      <c r="X20" s="33">
        <v>51847.05</v>
      </c>
      <c r="Y20" s="33">
        <v>52209.73</v>
      </c>
      <c r="Z20" s="33">
        <v>52221</v>
      </c>
      <c r="AA20" s="33">
        <v>52233.74</v>
      </c>
      <c r="AB20" s="33">
        <v>52247.11</v>
      </c>
      <c r="AC20" s="33">
        <v>52260.72</v>
      </c>
      <c r="AD20" s="33">
        <v>52273.37</v>
      </c>
      <c r="AE20" s="33">
        <v>52285.32</v>
      </c>
      <c r="AF20" s="33">
        <v>52368.24</v>
      </c>
      <c r="AG20" s="33">
        <v>52433.39</v>
      </c>
      <c r="AH20" s="33">
        <v>52442.84</v>
      </c>
      <c r="AI20" s="33">
        <v>52449.65</v>
      </c>
      <c r="AJ20" s="33">
        <v>52447.73</v>
      </c>
      <c r="AK20" s="33">
        <v>52450.65</v>
      </c>
      <c r="AL20" s="33">
        <v>52451.59</v>
      </c>
      <c r="AM20" s="33">
        <v>52454.57</v>
      </c>
      <c r="AN20" s="33">
        <v>52458.66</v>
      </c>
      <c r="AO20" s="33">
        <v>52458.86</v>
      </c>
      <c r="AP20" s="33">
        <v>52458.86</v>
      </c>
      <c r="AQ20" s="33">
        <v>52458.83</v>
      </c>
      <c r="AR20" s="33">
        <v>52458.85</v>
      </c>
      <c r="AS20" s="33">
        <v>52458.8</v>
      </c>
      <c r="AT20" s="33">
        <v>52458.82</v>
      </c>
      <c r="AU20" s="33">
        <v>52458.85</v>
      </c>
    </row>
    <row r="21" spans="1:47" s="33" customFormat="1" x14ac:dyDescent="0.35">
      <c r="A21" s="33" t="s">
        <v>78</v>
      </c>
      <c r="B21" s="33">
        <v>0</v>
      </c>
      <c r="C21" s="33">
        <v>0</v>
      </c>
      <c r="D21" s="33">
        <v>0</v>
      </c>
      <c r="E21" s="33">
        <v>0</v>
      </c>
      <c r="F21" s="33">
        <v>102</v>
      </c>
      <c r="G21" s="33">
        <v>183</v>
      </c>
      <c r="H21" s="33">
        <v>198</v>
      </c>
      <c r="I21" s="33">
        <v>195</v>
      </c>
      <c r="J21" s="33">
        <v>192</v>
      </c>
      <c r="K21" s="33">
        <v>176.96</v>
      </c>
      <c r="L21" s="33">
        <v>172</v>
      </c>
      <c r="M21" s="33">
        <v>190</v>
      </c>
      <c r="N21" s="33">
        <v>186</v>
      </c>
      <c r="O21" s="33">
        <v>206</v>
      </c>
      <c r="P21" s="33">
        <v>182</v>
      </c>
      <c r="Q21" s="33">
        <v>181.8</v>
      </c>
      <c r="R21" s="33">
        <v>181.83</v>
      </c>
      <c r="S21" s="33">
        <v>181.91</v>
      </c>
      <c r="T21" s="33">
        <v>181.92</v>
      </c>
      <c r="U21" s="33">
        <v>181.93</v>
      </c>
      <c r="V21" s="33">
        <v>181.94</v>
      </c>
      <c r="W21" s="33">
        <v>182</v>
      </c>
      <c r="X21" s="33">
        <v>182.01</v>
      </c>
      <c r="Y21" s="33">
        <v>182.09</v>
      </c>
      <c r="Z21" s="33">
        <v>182.15</v>
      </c>
      <c r="AA21" s="33">
        <v>183.78</v>
      </c>
      <c r="AB21" s="33">
        <v>185.55</v>
      </c>
      <c r="AC21" s="33">
        <v>187.48</v>
      </c>
      <c r="AD21" s="33">
        <v>189.59</v>
      </c>
      <c r="AE21" s="33">
        <v>192.37</v>
      </c>
      <c r="AF21" s="33">
        <v>215.04</v>
      </c>
      <c r="AG21" s="33">
        <v>228.5</v>
      </c>
      <c r="AH21" s="33">
        <v>244.79</v>
      </c>
      <c r="AI21" s="33">
        <v>261.79000000000002</v>
      </c>
      <c r="AJ21" s="33">
        <v>285.81</v>
      </c>
      <c r="AK21" s="33">
        <v>319.58999999999997</v>
      </c>
      <c r="AL21" s="33">
        <v>371.08</v>
      </c>
      <c r="AM21" s="33">
        <v>442.3</v>
      </c>
      <c r="AN21" s="33">
        <v>536.27</v>
      </c>
      <c r="AO21" s="33">
        <v>643.33000000000004</v>
      </c>
      <c r="AP21" s="33">
        <v>759.27</v>
      </c>
      <c r="AQ21" s="33">
        <v>860.06</v>
      </c>
      <c r="AR21" s="33">
        <v>917.13</v>
      </c>
      <c r="AS21" s="33">
        <v>945.68</v>
      </c>
      <c r="AT21" s="33">
        <v>967.35</v>
      </c>
      <c r="AU21" s="33">
        <v>982.55</v>
      </c>
    </row>
    <row r="22" spans="1:47" s="33" customFormat="1" x14ac:dyDescent="0.35">
      <c r="A22" s="33" t="s">
        <v>79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</row>
    <row r="23" spans="1:47" s="33" customFormat="1" x14ac:dyDescent="0.35">
      <c r="A23" s="33" t="s">
        <v>80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</row>
    <row r="24" spans="1:47" s="33" customFormat="1" x14ac:dyDescent="0.35">
      <c r="A24" s="33" t="s">
        <v>81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</row>
    <row r="25" spans="1:47" s="33" customFormat="1" x14ac:dyDescent="0.35">
      <c r="A25" s="33" t="s">
        <v>82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</row>
    <row r="26" spans="1:47" s="33" customFormat="1" x14ac:dyDescent="0.35">
      <c r="A26" s="33" t="s">
        <v>83</v>
      </c>
      <c r="B26" s="33">
        <v>267.07</v>
      </c>
      <c r="C26" s="33">
        <v>277.82</v>
      </c>
      <c r="D26" s="33">
        <v>236.77</v>
      </c>
      <c r="E26" s="33">
        <v>456.94</v>
      </c>
      <c r="F26" s="33">
        <v>447.62</v>
      </c>
      <c r="G26" s="33">
        <v>454.97</v>
      </c>
      <c r="H26" s="33">
        <v>449.29</v>
      </c>
      <c r="I26" s="33">
        <v>418.8</v>
      </c>
      <c r="J26" s="33">
        <v>444.36</v>
      </c>
      <c r="K26" s="33">
        <v>416.68</v>
      </c>
      <c r="L26" s="33">
        <v>225.22</v>
      </c>
      <c r="M26" s="33">
        <v>265.72000000000003</v>
      </c>
      <c r="N26" s="33">
        <v>391.17</v>
      </c>
      <c r="O26" s="33">
        <v>113.27</v>
      </c>
      <c r="P26" s="33">
        <v>263.31</v>
      </c>
      <c r="Q26" s="33">
        <v>398.28</v>
      </c>
      <c r="R26" s="33">
        <v>413.95</v>
      </c>
      <c r="S26" s="33">
        <v>452.33</v>
      </c>
      <c r="T26" s="33">
        <v>458.89</v>
      </c>
      <c r="U26" s="33">
        <v>516.14</v>
      </c>
      <c r="V26" s="33">
        <v>555.08000000000004</v>
      </c>
      <c r="W26" s="33">
        <v>595.08000000000004</v>
      </c>
      <c r="X26" s="33">
        <v>630.86</v>
      </c>
      <c r="Y26" s="33">
        <v>341.65</v>
      </c>
      <c r="Z26" s="33">
        <v>350.7</v>
      </c>
      <c r="AA26" s="33">
        <v>361.93</v>
      </c>
      <c r="AB26" s="33">
        <v>370.79</v>
      </c>
      <c r="AC26" s="33">
        <v>385.85</v>
      </c>
      <c r="AD26" s="33">
        <v>403.13</v>
      </c>
      <c r="AE26" s="33">
        <v>422.53</v>
      </c>
      <c r="AF26" s="33">
        <v>488.69</v>
      </c>
      <c r="AG26" s="33">
        <v>560.97</v>
      </c>
      <c r="AH26" s="33">
        <v>566.85</v>
      </c>
      <c r="AI26" s="33">
        <v>569.88</v>
      </c>
      <c r="AJ26" s="33">
        <v>566.48</v>
      </c>
      <c r="AK26" s="33">
        <v>579.49</v>
      </c>
      <c r="AL26" s="33">
        <v>610.58000000000004</v>
      </c>
      <c r="AM26" s="33">
        <v>657.46</v>
      </c>
      <c r="AN26" s="33">
        <v>748.67</v>
      </c>
      <c r="AO26" s="33">
        <v>858.39</v>
      </c>
      <c r="AP26" s="33">
        <v>1003.78</v>
      </c>
      <c r="AQ26" s="33">
        <v>1145.1400000000001</v>
      </c>
      <c r="AR26" s="33">
        <v>1243.72</v>
      </c>
      <c r="AS26" s="33">
        <v>1317.47</v>
      </c>
      <c r="AT26" s="33">
        <v>1380.75</v>
      </c>
      <c r="AU26" s="33">
        <v>1413.07</v>
      </c>
    </row>
    <row r="27" spans="1:47" s="33" customFormat="1" x14ac:dyDescent="0.35">
      <c r="A27" s="33" t="s">
        <v>84</v>
      </c>
      <c r="B27" s="33">
        <v>1306.21</v>
      </c>
      <c r="C27" s="33">
        <v>823.06</v>
      </c>
      <c r="D27" s="33">
        <v>1305.52</v>
      </c>
      <c r="E27" s="33">
        <v>1139.06</v>
      </c>
      <c r="F27" s="33">
        <v>1121.5899999999999</v>
      </c>
      <c r="G27" s="33">
        <v>1017.23</v>
      </c>
      <c r="H27" s="33">
        <v>1039.3599999999999</v>
      </c>
      <c r="I27" s="33">
        <v>998.93</v>
      </c>
      <c r="J27" s="33">
        <v>1179.72</v>
      </c>
      <c r="K27" s="33">
        <v>1595.16</v>
      </c>
      <c r="L27" s="33">
        <v>1669.78</v>
      </c>
      <c r="M27" s="33">
        <v>1909.28</v>
      </c>
      <c r="N27" s="33">
        <v>1778.83</v>
      </c>
      <c r="O27" s="33">
        <v>1483.73</v>
      </c>
      <c r="P27" s="33">
        <v>1450.69</v>
      </c>
      <c r="Q27" s="33">
        <v>926.58</v>
      </c>
      <c r="R27" s="33">
        <v>884.98</v>
      </c>
      <c r="S27" s="33">
        <v>183.79</v>
      </c>
      <c r="T27" s="33">
        <v>182.88</v>
      </c>
      <c r="U27" s="33">
        <v>184.15</v>
      </c>
      <c r="V27" s="33">
        <v>184.94</v>
      </c>
      <c r="W27" s="33">
        <v>211.07</v>
      </c>
      <c r="X27" s="33">
        <v>188.64</v>
      </c>
      <c r="Y27" s="33">
        <v>190.04</v>
      </c>
      <c r="Z27" s="33">
        <v>215.06</v>
      </c>
      <c r="AA27" s="33">
        <v>189.72</v>
      </c>
      <c r="AB27" s="33">
        <v>240.78</v>
      </c>
      <c r="AC27" s="33">
        <v>221.96</v>
      </c>
      <c r="AD27" s="33">
        <v>268.66000000000003</v>
      </c>
      <c r="AE27" s="33">
        <v>227.23</v>
      </c>
      <c r="AF27" s="33">
        <v>340.15</v>
      </c>
      <c r="AG27" s="33">
        <v>191.32</v>
      </c>
      <c r="AH27" s="33">
        <v>219.22</v>
      </c>
      <c r="AI27" s="33">
        <v>191.44</v>
      </c>
      <c r="AJ27" s="33">
        <v>204.18</v>
      </c>
      <c r="AK27" s="33">
        <v>190.3</v>
      </c>
      <c r="AL27" s="33">
        <v>220.29</v>
      </c>
      <c r="AM27" s="33">
        <v>185.71</v>
      </c>
      <c r="AN27" s="33">
        <v>190.24</v>
      </c>
      <c r="AO27" s="33">
        <v>191.16</v>
      </c>
      <c r="AP27" s="33">
        <v>194.79</v>
      </c>
      <c r="AQ27" s="33">
        <v>191.76</v>
      </c>
      <c r="AR27" s="33">
        <v>191.16</v>
      </c>
      <c r="AS27" s="33">
        <v>190.61</v>
      </c>
      <c r="AT27" s="33">
        <v>190.04</v>
      </c>
      <c r="AU27" s="33">
        <v>189.45</v>
      </c>
    </row>
    <row r="28" spans="1:47" s="33" customFormat="1" x14ac:dyDescent="0.35"/>
    <row r="29" spans="1:47" s="33" customFormat="1" ht="18.5" x14ac:dyDescent="0.45">
      <c r="A29" s="49" t="s">
        <v>86</v>
      </c>
    </row>
    <row r="30" spans="1:47" s="33" customFormat="1" x14ac:dyDescent="0.35">
      <c r="A30" s="33" t="s">
        <v>40</v>
      </c>
      <c r="B30" s="33" t="s">
        <v>41</v>
      </c>
      <c r="C30" s="33" t="s">
        <v>42</v>
      </c>
      <c r="D30" s="33" t="s">
        <v>43</v>
      </c>
      <c r="E30" s="33" t="s">
        <v>44</v>
      </c>
      <c r="F30" s="33" t="s">
        <v>45</v>
      </c>
      <c r="G30" s="33" t="s">
        <v>46</v>
      </c>
      <c r="H30" s="33" t="s">
        <v>47</v>
      </c>
      <c r="I30" s="33" t="s">
        <v>48</v>
      </c>
      <c r="J30" s="33" t="s">
        <v>49</v>
      </c>
      <c r="K30" s="33" t="s">
        <v>50</v>
      </c>
      <c r="L30" s="33" t="s">
        <v>51</v>
      </c>
      <c r="M30" s="33" t="s">
        <v>52</v>
      </c>
      <c r="N30" s="33" t="s">
        <v>53</v>
      </c>
      <c r="O30" s="33" t="s">
        <v>54</v>
      </c>
      <c r="P30" s="33" t="s">
        <v>55</v>
      </c>
      <c r="Q30" s="33" t="s">
        <v>56</v>
      </c>
      <c r="R30" s="33" t="s">
        <v>57</v>
      </c>
      <c r="S30" s="33" t="s">
        <v>58</v>
      </c>
      <c r="T30" s="33" t="s">
        <v>59</v>
      </c>
      <c r="U30" s="33" t="s">
        <v>60</v>
      </c>
      <c r="V30" s="33" t="s">
        <v>61</v>
      </c>
      <c r="W30" s="33" t="s">
        <v>62</v>
      </c>
      <c r="X30" s="33" t="s">
        <v>63</v>
      </c>
      <c r="Y30" s="33" t="s">
        <v>64</v>
      </c>
      <c r="Z30" s="33" t="s">
        <v>65</v>
      </c>
      <c r="AA30" s="33" t="s">
        <v>66</v>
      </c>
      <c r="AB30" s="33" t="s">
        <v>67</v>
      </c>
      <c r="AC30" s="33" t="s">
        <v>68</v>
      </c>
      <c r="AD30" s="33" t="s">
        <v>69</v>
      </c>
      <c r="AE30" s="33" t="s">
        <v>70</v>
      </c>
      <c r="AF30" s="33" t="s">
        <v>71</v>
      </c>
      <c r="AG30" s="33" t="s">
        <v>72</v>
      </c>
      <c r="AH30" s="33" t="s">
        <v>73</v>
      </c>
      <c r="AI30" s="33" t="s">
        <v>74</v>
      </c>
      <c r="AJ30" s="33" t="s">
        <v>75</v>
      </c>
      <c r="AK30" s="33" t="s">
        <v>76</v>
      </c>
      <c r="AL30" s="33" t="s">
        <v>333</v>
      </c>
      <c r="AM30" s="33" t="s">
        <v>334</v>
      </c>
      <c r="AN30" s="33" t="s">
        <v>335</v>
      </c>
      <c r="AO30" s="33" t="s">
        <v>336</v>
      </c>
      <c r="AP30" s="33" t="s">
        <v>337</v>
      </c>
      <c r="AQ30" s="33" t="s">
        <v>338</v>
      </c>
      <c r="AR30" s="33" t="s">
        <v>339</v>
      </c>
      <c r="AS30" s="33" t="s">
        <v>340</v>
      </c>
      <c r="AT30" s="33" t="s">
        <v>341</v>
      </c>
      <c r="AU30" s="33" t="s">
        <v>342</v>
      </c>
    </row>
    <row r="31" spans="1:47" s="33" customFormat="1" x14ac:dyDescent="0.35">
      <c r="A31" s="33" t="s">
        <v>77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</row>
    <row r="32" spans="1:47" s="33" customFormat="1" x14ac:dyDescent="0.35">
      <c r="A32" s="33" t="s">
        <v>78</v>
      </c>
      <c r="B32" s="33">
        <v>40</v>
      </c>
      <c r="C32" s="33">
        <v>36</v>
      </c>
      <c r="D32" s="33">
        <v>40</v>
      </c>
      <c r="E32" s="33">
        <v>142</v>
      </c>
      <c r="F32" s="33">
        <v>347</v>
      </c>
      <c r="G32" s="33">
        <v>458</v>
      </c>
      <c r="H32" s="33">
        <v>488</v>
      </c>
      <c r="I32" s="33">
        <v>468</v>
      </c>
      <c r="J32" s="33">
        <v>499</v>
      </c>
      <c r="K32" s="33">
        <v>611.28</v>
      </c>
      <c r="L32" s="33">
        <v>606</v>
      </c>
      <c r="M32" s="33">
        <v>594</v>
      </c>
      <c r="N32" s="33">
        <v>604</v>
      </c>
      <c r="O32" s="33">
        <v>640</v>
      </c>
      <c r="P32" s="33">
        <v>645</v>
      </c>
      <c r="Q32" s="33">
        <v>677.27</v>
      </c>
      <c r="R32" s="33">
        <v>940.07</v>
      </c>
      <c r="S32" s="33">
        <v>940.02</v>
      </c>
      <c r="T32" s="33">
        <v>947.11</v>
      </c>
      <c r="U32" s="33">
        <v>955.04</v>
      </c>
      <c r="V32" s="33">
        <v>1226.21</v>
      </c>
      <c r="W32" s="33">
        <v>1234.8699999999999</v>
      </c>
      <c r="X32" s="33">
        <v>1243.9100000000001</v>
      </c>
      <c r="Y32" s="33">
        <v>1253.1300000000001</v>
      </c>
      <c r="Z32" s="33">
        <v>1262.74</v>
      </c>
      <c r="AA32" s="33">
        <v>1539.39</v>
      </c>
      <c r="AB32" s="33">
        <v>1553.64</v>
      </c>
      <c r="AC32" s="33">
        <v>1568.21</v>
      </c>
      <c r="AD32" s="33">
        <v>1583.18</v>
      </c>
      <c r="AE32" s="33">
        <v>1598.55</v>
      </c>
      <c r="AF32" s="33">
        <v>1614.34</v>
      </c>
      <c r="AG32" s="33">
        <v>1630.47</v>
      </c>
      <c r="AH32" s="33">
        <v>1646.86</v>
      </c>
      <c r="AI32" s="33">
        <v>1663.7</v>
      </c>
      <c r="AJ32" s="33">
        <v>1680.8</v>
      </c>
      <c r="AK32" s="33">
        <v>1698.19</v>
      </c>
      <c r="AL32" s="33">
        <v>1715.94</v>
      </c>
      <c r="AM32" s="33">
        <v>1733.89</v>
      </c>
      <c r="AN32" s="33">
        <v>1752.17</v>
      </c>
      <c r="AO32" s="33">
        <v>1770.74</v>
      </c>
      <c r="AP32" s="33">
        <v>1789.25</v>
      </c>
      <c r="AQ32" s="33">
        <v>1807.9</v>
      </c>
      <c r="AR32" s="33">
        <v>1826.81</v>
      </c>
      <c r="AS32" s="33">
        <v>1846.04</v>
      </c>
      <c r="AT32" s="33">
        <v>1865.54</v>
      </c>
      <c r="AU32" s="33">
        <v>1885.59</v>
      </c>
    </row>
    <row r="33" spans="1:47" s="33" customFormat="1" x14ac:dyDescent="0.35">
      <c r="A33" s="33" t="s">
        <v>79</v>
      </c>
      <c r="B33" s="33">
        <v>0</v>
      </c>
      <c r="C33" s="33">
        <v>0</v>
      </c>
      <c r="D33" s="33">
        <v>0</v>
      </c>
      <c r="E33" s="33">
        <v>5</v>
      </c>
      <c r="F33" s="33">
        <v>5</v>
      </c>
      <c r="G33" s="33">
        <v>5</v>
      </c>
      <c r="H33" s="33">
        <v>5</v>
      </c>
      <c r="I33" s="33">
        <v>5</v>
      </c>
      <c r="J33" s="33">
        <v>5</v>
      </c>
      <c r="K33" s="33">
        <v>2.5</v>
      </c>
      <c r="L33" s="33">
        <v>3</v>
      </c>
      <c r="M33" s="33">
        <v>3</v>
      </c>
      <c r="N33" s="33">
        <v>2</v>
      </c>
      <c r="O33" s="33">
        <v>2</v>
      </c>
      <c r="P33" s="33">
        <v>3</v>
      </c>
      <c r="Q33" s="33">
        <v>3</v>
      </c>
      <c r="R33" s="33">
        <v>3</v>
      </c>
      <c r="S33" s="33">
        <v>3</v>
      </c>
      <c r="T33" s="33">
        <v>3</v>
      </c>
      <c r="U33" s="33">
        <v>3.53</v>
      </c>
      <c r="V33" s="33">
        <v>3.53</v>
      </c>
      <c r="W33" s="33">
        <v>3.53</v>
      </c>
      <c r="X33" s="33">
        <v>3.53</v>
      </c>
      <c r="Y33" s="33">
        <v>3.53</v>
      </c>
      <c r="Z33" s="33">
        <v>3.53</v>
      </c>
      <c r="AA33" s="33">
        <v>3.53</v>
      </c>
      <c r="AB33" s="33">
        <v>3.53</v>
      </c>
      <c r="AC33" s="33">
        <v>3.53</v>
      </c>
      <c r="AD33" s="33">
        <v>3.53</v>
      </c>
      <c r="AE33" s="33">
        <v>3.53</v>
      </c>
      <c r="AF33" s="33">
        <v>3.53</v>
      </c>
      <c r="AG33" s="33">
        <v>3.53</v>
      </c>
      <c r="AH33" s="33">
        <v>3.53</v>
      </c>
      <c r="AI33" s="33">
        <v>3.53</v>
      </c>
      <c r="AJ33" s="33">
        <v>3.53</v>
      </c>
      <c r="AK33" s="33">
        <v>3.53</v>
      </c>
      <c r="AL33" s="33">
        <v>3.53</v>
      </c>
      <c r="AM33" s="33">
        <v>3.53</v>
      </c>
      <c r="AN33" s="33">
        <v>3.53</v>
      </c>
      <c r="AO33" s="33">
        <v>3.53</v>
      </c>
      <c r="AP33" s="33">
        <v>3.53</v>
      </c>
      <c r="AQ33" s="33">
        <v>4.49</v>
      </c>
      <c r="AR33" s="33">
        <v>4.49</v>
      </c>
      <c r="AS33" s="33">
        <v>4.49</v>
      </c>
      <c r="AT33" s="33">
        <v>4.49</v>
      </c>
      <c r="AU33" s="33">
        <v>4.49</v>
      </c>
    </row>
    <row r="34" spans="1:47" s="33" customFormat="1" x14ac:dyDescent="0.35">
      <c r="A34" s="33" t="s">
        <v>80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3.65</v>
      </c>
      <c r="T34" s="33">
        <v>3.65</v>
      </c>
      <c r="U34" s="33">
        <v>7.98</v>
      </c>
      <c r="V34" s="33">
        <v>12.49</v>
      </c>
      <c r="W34" s="33">
        <v>17.149999999999999</v>
      </c>
      <c r="X34" s="33">
        <v>21.95</v>
      </c>
      <c r="Y34" s="33">
        <v>26.92</v>
      </c>
      <c r="Z34" s="33">
        <v>32.03</v>
      </c>
      <c r="AA34" s="33">
        <v>37.270000000000003</v>
      </c>
      <c r="AB34" s="33">
        <v>42.65</v>
      </c>
      <c r="AC34" s="33">
        <v>48.13</v>
      </c>
      <c r="AD34" s="33">
        <v>53.76</v>
      </c>
      <c r="AE34" s="33">
        <v>59.49</v>
      </c>
      <c r="AF34" s="33">
        <v>65.34</v>
      </c>
      <c r="AG34" s="33">
        <v>71.28</v>
      </c>
      <c r="AH34" s="33">
        <v>77.319999999999993</v>
      </c>
      <c r="AI34" s="33">
        <v>83.44</v>
      </c>
      <c r="AJ34" s="33">
        <v>89.63</v>
      </c>
      <c r="AK34" s="33">
        <v>95.9</v>
      </c>
      <c r="AL34" s="33">
        <v>102.24</v>
      </c>
      <c r="AM34" s="33">
        <v>108.64</v>
      </c>
      <c r="AN34" s="33">
        <v>115.07</v>
      </c>
      <c r="AO34" s="33">
        <v>121.46</v>
      </c>
      <c r="AP34" s="33">
        <v>127.83</v>
      </c>
      <c r="AQ34" s="33">
        <v>134.22999999999999</v>
      </c>
      <c r="AR34" s="33">
        <v>140.72999999999999</v>
      </c>
      <c r="AS34" s="33">
        <v>147.25</v>
      </c>
      <c r="AT34" s="33">
        <v>153.86000000000001</v>
      </c>
      <c r="AU34" s="33">
        <v>160.61000000000001</v>
      </c>
    </row>
    <row r="35" spans="1:47" s="33" customFormat="1" x14ac:dyDescent="0.35">
      <c r="A35" s="33" t="s">
        <v>81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</row>
    <row r="36" spans="1:47" s="33" customFormat="1" x14ac:dyDescent="0.35">
      <c r="A36" s="33" t="s">
        <v>82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</row>
    <row r="37" spans="1:47" s="33" customFormat="1" x14ac:dyDescent="0.35">
      <c r="A37" s="33" t="s">
        <v>83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</row>
    <row r="38" spans="1:47" s="33" customFormat="1" x14ac:dyDescent="0.35">
      <c r="A38" s="33" t="s">
        <v>84</v>
      </c>
      <c r="B38" s="33">
        <v>0.88</v>
      </c>
      <c r="C38" s="33">
        <v>0.88</v>
      </c>
      <c r="D38" s="33">
        <v>0.88</v>
      </c>
      <c r="E38" s="33">
        <v>0.48</v>
      </c>
      <c r="F38" s="33">
        <v>2.72</v>
      </c>
      <c r="G38" s="33">
        <v>0</v>
      </c>
      <c r="H38" s="33">
        <v>0</v>
      </c>
      <c r="I38" s="33">
        <v>8.16</v>
      </c>
      <c r="J38" s="33">
        <v>2.17</v>
      </c>
      <c r="K38" s="33">
        <v>5.8</v>
      </c>
      <c r="L38" s="33">
        <v>7</v>
      </c>
      <c r="M38" s="33">
        <v>7</v>
      </c>
      <c r="N38" s="33">
        <v>7</v>
      </c>
      <c r="O38" s="33">
        <v>6</v>
      </c>
      <c r="P38" s="33">
        <v>3</v>
      </c>
      <c r="Q38" s="33">
        <v>18.79</v>
      </c>
      <c r="R38" s="33">
        <v>18.79</v>
      </c>
      <c r="S38" s="33">
        <v>48.27</v>
      </c>
      <c r="T38" s="33">
        <v>27.62</v>
      </c>
      <c r="U38" s="33">
        <v>27.62</v>
      </c>
      <c r="V38" s="33">
        <v>18.95</v>
      </c>
      <c r="W38" s="33">
        <v>53.14</v>
      </c>
      <c r="X38" s="33">
        <v>18.79</v>
      </c>
      <c r="Y38" s="33">
        <v>17.809999999999999</v>
      </c>
      <c r="Z38" s="33">
        <v>17.829999999999998</v>
      </c>
      <c r="AA38" s="33">
        <v>9.7799999999999994</v>
      </c>
      <c r="AB38" s="33">
        <v>45.33</v>
      </c>
      <c r="AC38" s="33">
        <v>45.33</v>
      </c>
      <c r="AD38" s="33">
        <v>39.78</v>
      </c>
      <c r="AE38" s="33">
        <v>9.9499999999999993</v>
      </c>
      <c r="AF38" s="33">
        <v>28.75</v>
      </c>
      <c r="AG38" s="33">
        <v>1.1000000000000001</v>
      </c>
      <c r="AH38" s="33">
        <v>1.1000000000000001</v>
      </c>
      <c r="AI38" s="33">
        <v>1.1000000000000001</v>
      </c>
      <c r="AJ38" s="33">
        <v>1.1000000000000001</v>
      </c>
      <c r="AK38" s="33">
        <v>1.1000000000000001</v>
      </c>
      <c r="AL38" s="33">
        <v>485.2</v>
      </c>
      <c r="AM38" s="33">
        <v>339.03</v>
      </c>
      <c r="AN38" s="33">
        <v>342</v>
      </c>
      <c r="AO38" s="33">
        <v>45.15</v>
      </c>
      <c r="AP38" s="33">
        <v>48.27</v>
      </c>
      <c r="AQ38" s="33">
        <v>48.27</v>
      </c>
      <c r="AR38" s="33">
        <v>48.27</v>
      </c>
      <c r="AS38" s="33">
        <v>48.27</v>
      </c>
      <c r="AT38" s="33">
        <v>48.27</v>
      </c>
      <c r="AU38" s="33">
        <v>48.27</v>
      </c>
    </row>
    <row r="39" spans="1:47" s="33" customFormat="1" x14ac:dyDescent="0.35"/>
    <row r="40" spans="1:47" s="33" customFormat="1" ht="18.5" x14ac:dyDescent="0.45">
      <c r="A40" s="49" t="s">
        <v>87</v>
      </c>
    </row>
    <row r="41" spans="1:47" s="33" customFormat="1" x14ac:dyDescent="0.35">
      <c r="A41" s="33" t="s">
        <v>40</v>
      </c>
      <c r="B41" s="33" t="s">
        <v>41</v>
      </c>
      <c r="C41" s="33" t="s">
        <v>42</v>
      </c>
      <c r="D41" s="33" t="s">
        <v>43</v>
      </c>
      <c r="E41" s="33" t="s">
        <v>44</v>
      </c>
      <c r="F41" s="33" t="s">
        <v>45</v>
      </c>
      <c r="G41" s="33" t="s">
        <v>46</v>
      </c>
      <c r="H41" s="33" t="s">
        <v>47</v>
      </c>
      <c r="I41" s="33" t="s">
        <v>48</v>
      </c>
      <c r="J41" s="33" t="s">
        <v>49</v>
      </c>
      <c r="K41" s="33" t="s">
        <v>50</v>
      </c>
      <c r="L41" s="33" t="s">
        <v>51</v>
      </c>
      <c r="M41" s="33" t="s">
        <v>52</v>
      </c>
      <c r="N41" s="33" t="s">
        <v>53</v>
      </c>
      <c r="O41" s="33" t="s">
        <v>54</v>
      </c>
      <c r="P41" s="33" t="s">
        <v>55</v>
      </c>
      <c r="Q41" s="33" t="s">
        <v>56</v>
      </c>
      <c r="R41" s="33" t="s">
        <v>57</v>
      </c>
      <c r="S41" s="33" t="s">
        <v>58</v>
      </c>
      <c r="T41" s="33" t="s">
        <v>59</v>
      </c>
      <c r="U41" s="33" t="s">
        <v>60</v>
      </c>
      <c r="V41" s="33" t="s">
        <v>61</v>
      </c>
      <c r="W41" s="33" t="s">
        <v>62</v>
      </c>
      <c r="X41" s="33" t="s">
        <v>63</v>
      </c>
      <c r="Y41" s="33" t="s">
        <v>64</v>
      </c>
      <c r="Z41" s="33" t="s">
        <v>65</v>
      </c>
      <c r="AA41" s="33" t="s">
        <v>66</v>
      </c>
      <c r="AB41" s="33" t="s">
        <v>67</v>
      </c>
      <c r="AC41" s="33" t="s">
        <v>68</v>
      </c>
      <c r="AD41" s="33" t="s">
        <v>69</v>
      </c>
      <c r="AE41" s="33" t="s">
        <v>70</v>
      </c>
      <c r="AF41" s="33" t="s">
        <v>71</v>
      </c>
      <c r="AG41" s="33" t="s">
        <v>72</v>
      </c>
      <c r="AH41" s="33" t="s">
        <v>73</v>
      </c>
      <c r="AI41" s="33" t="s">
        <v>74</v>
      </c>
      <c r="AJ41" s="33" t="s">
        <v>75</v>
      </c>
      <c r="AK41" s="33" t="s">
        <v>76</v>
      </c>
      <c r="AL41" s="33" t="s">
        <v>333</v>
      </c>
      <c r="AM41" s="33" t="s">
        <v>334</v>
      </c>
      <c r="AN41" s="33" t="s">
        <v>335</v>
      </c>
      <c r="AO41" s="33" t="s">
        <v>336</v>
      </c>
      <c r="AP41" s="33" t="s">
        <v>337</v>
      </c>
      <c r="AQ41" s="33" t="s">
        <v>338</v>
      </c>
      <c r="AR41" s="33" t="s">
        <v>339</v>
      </c>
      <c r="AS41" s="33" t="s">
        <v>340</v>
      </c>
      <c r="AT41" s="33" t="s">
        <v>341</v>
      </c>
      <c r="AU41" s="33" t="s">
        <v>342</v>
      </c>
    </row>
    <row r="42" spans="1:47" s="33" customFormat="1" x14ac:dyDescent="0.35">
      <c r="A42" s="33" t="s">
        <v>77</v>
      </c>
      <c r="B42" s="33">
        <v>926.06</v>
      </c>
      <c r="C42" s="33">
        <v>926.06</v>
      </c>
      <c r="D42" s="33">
        <v>926.06</v>
      </c>
      <c r="E42" s="33">
        <v>1096.6600000000001</v>
      </c>
      <c r="F42" s="33">
        <v>1074.1400000000001</v>
      </c>
      <c r="G42" s="33">
        <v>1007.81</v>
      </c>
      <c r="H42" s="33">
        <v>1112.47</v>
      </c>
      <c r="I42" s="33">
        <v>851.5</v>
      </c>
      <c r="J42" s="33">
        <v>1005.76</v>
      </c>
      <c r="K42" s="33">
        <v>1128.69</v>
      </c>
      <c r="L42" s="33">
        <v>979.2</v>
      </c>
      <c r="M42" s="33">
        <v>779.28</v>
      </c>
      <c r="N42" s="33">
        <v>824.89</v>
      </c>
      <c r="O42" s="33">
        <v>910.29</v>
      </c>
      <c r="P42" s="33">
        <v>1001.52</v>
      </c>
      <c r="Q42" s="33">
        <v>1001.51</v>
      </c>
      <c r="R42" s="33">
        <v>1001.53</v>
      </c>
      <c r="S42" s="33">
        <v>1001.5</v>
      </c>
      <c r="T42" s="33">
        <v>1001.5</v>
      </c>
      <c r="U42" s="33">
        <v>1001.53</v>
      </c>
      <c r="V42" s="33">
        <v>1001.51</v>
      </c>
      <c r="W42" s="33">
        <v>1001.51</v>
      </c>
      <c r="X42" s="33">
        <v>1001.53</v>
      </c>
      <c r="Y42" s="33">
        <v>1001.53</v>
      </c>
      <c r="Z42" s="33">
        <v>1001.53</v>
      </c>
      <c r="AA42" s="33">
        <v>1001.52</v>
      </c>
      <c r="AB42" s="33">
        <v>1001.52</v>
      </c>
      <c r="AC42" s="33">
        <v>1001.5</v>
      </c>
      <c r="AD42" s="33">
        <v>1001.52</v>
      </c>
      <c r="AE42" s="33">
        <v>1001.51</v>
      </c>
      <c r="AF42" s="33">
        <v>1001.52</v>
      </c>
      <c r="AG42" s="33">
        <v>1001.51</v>
      </c>
      <c r="AH42" s="33">
        <v>1001.52</v>
      </c>
      <c r="AI42" s="33">
        <v>1001.52</v>
      </c>
      <c r="AJ42" s="33">
        <v>1001.51</v>
      </c>
      <c r="AK42" s="33">
        <v>1001.53</v>
      </c>
      <c r="AL42" s="33">
        <v>1001.52</v>
      </c>
      <c r="AM42" s="33">
        <v>1001.52</v>
      </c>
      <c r="AN42" s="33">
        <v>1001.52</v>
      </c>
      <c r="AO42" s="33">
        <v>1001.52</v>
      </c>
      <c r="AP42" s="33">
        <v>1001.52</v>
      </c>
      <c r="AQ42" s="33">
        <v>1054.08</v>
      </c>
      <c r="AR42" s="33">
        <v>1105.8499999999999</v>
      </c>
      <c r="AS42" s="33">
        <v>1157.18</v>
      </c>
      <c r="AT42" s="33">
        <v>1207.82</v>
      </c>
      <c r="AU42" s="33">
        <v>1207.82</v>
      </c>
    </row>
    <row r="43" spans="1:47" s="33" customFormat="1" x14ac:dyDescent="0.35">
      <c r="A43" s="33" t="s">
        <v>78</v>
      </c>
      <c r="B43" s="33">
        <v>85</v>
      </c>
      <c r="C43" s="33">
        <v>110</v>
      </c>
      <c r="D43" s="33">
        <v>157</v>
      </c>
      <c r="E43" s="33">
        <v>149</v>
      </c>
      <c r="F43" s="33">
        <v>154</v>
      </c>
      <c r="G43" s="33">
        <v>387</v>
      </c>
      <c r="H43" s="33">
        <v>664.19</v>
      </c>
      <c r="I43" s="33">
        <v>800</v>
      </c>
      <c r="J43" s="33">
        <v>765</v>
      </c>
      <c r="K43" s="33">
        <v>748.68</v>
      </c>
      <c r="L43" s="33">
        <v>803.57</v>
      </c>
      <c r="M43" s="33">
        <v>999</v>
      </c>
      <c r="N43" s="33">
        <v>1309</v>
      </c>
      <c r="O43" s="33">
        <v>1153</v>
      </c>
      <c r="P43" s="33">
        <v>1057</v>
      </c>
      <c r="Q43" s="33">
        <v>1056.93</v>
      </c>
      <c r="R43" s="33">
        <v>1057.31</v>
      </c>
      <c r="S43" s="33">
        <v>1058.0999999999999</v>
      </c>
      <c r="T43" s="33">
        <v>1101.22</v>
      </c>
      <c r="U43" s="33">
        <v>1102.26</v>
      </c>
      <c r="V43" s="33">
        <v>1147.93</v>
      </c>
      <c r="W43" s="33">
        <v>1193.73</v>
      </c>
      <c r="X43" s="33">
        <v>1239.51</v>
      </c>
      <c r="Y43" s="33">
        <v>1285.7</v>
      </c>
      <c r="Z43" s="33">
        <v>1332.66</v>
      </c>
      <c r="AA43" s="33">
        <v>1418.81</v>
      </c>
      <c r="AB43" s="33">
        <v>1506.32</v>
      </c>
      <c r="AC43" s="33">
        <v>1595.13</v>
      </c>
      <c r="AD43" s="33">
        <v>1686.43</v>
      </c>
      <c r="AE43" s="33">
        <v>1779.67</v>
      </c>
      <c r="AF43" s="33">
        <v>1875.69</v>
      </c>
      <c r="AG43" s="33">
        <v>1925.17</v>
      </c>
      <c r="AH43" s="33">
        <v>1978.23</v>
      </c>
      <c r="AI43" s="33">
        <v>2084.0700000000002</v>
      </c>
      <c r="AJ43" s="33">
        <v>2200.23</v>
      </c>
      <c r="AK43" s="33">
        <v>2327.44</v>
      </c>
      <c r="AL43" s="33">
        <v>2459.5100000000002</v>
      </c>
      <c r="AM43" s="33">
        <v>2603.59</v>
      </c>
      <c r="AN43" s="33">
        <v>2754.38</v>
      </c>
      <c r="AO43" s="33">
        <v>2902.41</v>
      </c>
      <c r="AP43" s="33">
        <v>3041.06</v>
      </c>
      <c r="AQ43" s="33">
        <v>3233.53</v>
      </c>
      <c r="AR43" s="33">
        <v>3422.88</v>
      </c>
      <c r="AS43" s="33">
        <v>3615.59</v>
      </c>
      <c r="AT43" s="33">
        <v>3810.58</v>
      </c>
      <c r="AU43" s="33">
        <v>3954</v>
      </c>
    </row>
    <row r="44" spans="1:47" s="33" customFormat="1" x14ac:dyDescent="0.35">
      <c r="A44" s="33" t="s">
        <v>79</v>
      </c>
      <c r="B44" s="33">
        <v>318</v>
      </c>
      <c r="C44" s="33">
        <v>318</v>
      </c>
      <c r="D44" s="33">
        <v>318</v>
      </c>
      <c r="E44" s="33">
        <v>322</v>
      </c>
      <c r="F44" s="33">
        <v>245</v>
      </c>
      <c r="G44" s="33">
        <v>378</v>
      </c>
      <c r="H44" s="33">
        <v>363</v>
      </c>
      <c r="I44" s="33">
        <v>387</v>
      </c>
      <c r="J44" s="33">
        <v>331</v>
      </c>
      <c r="K44" s="33">
        <v>253.9</v>
      </c>
      <c r="L44" s="33">
        <v>427</v>
      </c>
      <c r="M44" s="33">
        <v>395</v>
      </c>
      <c r="N44" s="33">
        <v>288</v>
      </c>
      <c r="O44" s="33">
        <v>487</v>
      </c>
      <c r="P44" s="33">
        <v>314</v>
      </c>
      <c r="Q44" s="33">
        <v>233.04</v>
      </c>
      <c r="R44" s="33">
        <v>265.93</v>
      </c>
      <c r="S44" s="33">
        <v>269.06</v>
      </c>
      <c r="T44" s="33">
        <v>265.93</v>
      </c>
      <c r="U44" s="33">
        <v>265.93</v>
      </c>
      <c r="V44" s="33">
        <v>264.62</v>
      </c>
      <c r="W44" s="33">
        <v>265.39</v>
      </c>
      <c r="X44" s="33">
        <v>265.93</v>
      </c>
      <c r="Y44" s="33">
        <v>264.06</v>
      </c>
      <c r="Z44" s="33">
        <v>264.06</v>
      </c>
      <c r="AA44" s="33">
        <v>264.06</v>
      </c>
      <c r="AB44" s="33">
        <v>264.06</v>
      </c>
      <c r="AC44" s="33">
        <v>210.35</v>
      </c>
      <c r="AD44" s="33">
        <v>210.35</v>
      </c>
      <c r="AE44" s="33">
        <v>210.35</v>
      </c>
      <c r="AF44" s="33">
        <v>210.35</v>
      </c>
      <c r="AG44" s="33">
        <v>210.35</v>
      </c>
      <c r="AH44" s="33">
        <v>210.35</v>
      </c>
      <c r="AI44" s="33">
        <v>210.35</v>
      </c>
      <c r="AJ44" s="33">
        <v>210.35</v>
      </c>
      <c r="AK44" s="33">
        <v>210.35</v>
      </c>
      <c r="AL44" s="33">
        <v>241.52</v>
      </c>
      <c r="AM44" s="33">
        <v>229.88</v>
      </c>
      <c r="AN44" s="33">
        <v>212.53</v>
      </c>
      <c r="AO44" s="33">
        <v>212.53</v>
      </c>
      <c r="AP44" s="33">
        <v>203.34</v>
      </c>
      <c r="AQ44" s="33">
        <v>195.92</v>
      </c>
      <c r="AR44" s="33">
        <v>196.96</v>
      </c>
      <c r="AS44" s="33">
        <v>198.8</v>
      </c>
      <c r="AT44" s="33">
        <v>200.63</v>
      </c>
      <c r="AU44" s="33">
        <v>200.63</v>
      </c>
    </row>
    <row r="45" spans="1:47" s="33" customFormat="1" x14ac:dyDescent="0.35">
      <c r="A45" s="33" t="s">
        <v>80</v>
      </c>
      <c r="B45" s="33">
        <v>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0.22</v>
      </c>
      <c r="S45" s="33">
        <v>0.61</v>
      </c>
      <c r="T45" s="33">
        <v>1.03</v>
      </c>
      <c r="U45" s="33">
        <v>1.36</v>
      </c>
      <c r="V45" s="33">
        <v>1.78</v>
      </c>
      <c r="W45" s="33">
        <v>2.2200000000000002</v>
      </c>
      <c r="X45" s="33">
        <v>2.64</v>
      </c>
      <c r="Y45" s="33">
        <v>3.06</v>
      </c>
      <c r="Z45" s="33">
        <v>3.5</v>
      </c>
      <c r="AA45" s="33">
        <v>4</v>
      </c>
      <c r="AB45" s="33">
        <v>4.5599999999999996</v>
      </c>
      <c r="AC45" s="33">
        <v>5.84</v>
      </c>
      <c r="AD45" s="33">
        <v>7.2</v>
      </c>
      <c r="AE45" s="33">
        <v>26.8</v>
      </c>
      <c r="AF45" s="33">
        <v>28.92</v>
      </c>
      <c r="AG45" s="33">
        <v>31.78</v>
      </c>
      <c r="AH45" s="33">
        <v>35.590000000000003</v>
      </c>
      <c r="AI45" s="33">
        <v>58.67</v>
      </c>
      <c r="AJ45" s="33">
        <v>84.44</v>
      </c>
      <c r="AK45" s="33">
        <v>112.89</v>
      </c>
      <c r="AL45" s="33">
        <v>155.86000000000001</v>
      </c>
      <c r="AM45" s="33">
        <v>199.26</v>
      </c>
      <c r="AN45" s="33">
        <v>243.6</v>
      </c>
      <c r="AO45" s="33">
        <v>286.18</v>
      </c>
      <c r="AP45" s="33">
        <v>325.41000000000003</v>
      </c>
      <c r="AQ45" s="33">
        <v>362.55</v>
      </c>
      <c r="AR45" s="33">
        <v>400.36</v>
      </c>
      <c r="AS45" s="33">
        <v>441.67</v>
      </c>
      <c r="AT45" s="33">
        <v>485.07</v>
      </c>
      <c r="AU45" s="33">
        <v>528.46</v>
      </c>
    </row>
    <row r="46" spans="1:47" s="33" customFormat="1" x14ac:dyDescent="0.35">
      <c r="A46" s="33" t="s">
        <v>81</v>
      </c>
      <c r="B46" s="33">
        <v>0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</row>
    <row r="47" spans="1:47" s="33" customFormat="1" x14ac:dyDescent="0.35">
      <c r="A47" s="33" t="s">
        <v>82</v>
      </c>
      <c r="B47" s="33">
        <v>8374.98</v>
      </c>
      <c r="C47" s="33">
        <v>8119.94</v>
      </c>
      <c r="D47" s="33">
        <v>8768.6299999999992</v>
      </c>
      <c r="E47" s="33">
        <v>8765.9699999999993</v>
      </c>
      <c r="F47" s="33">
        <v>7688.15</v>
      </c>
      <c r="G47" s="33">
        <v>7492.97</v>
      </c>
      <c r="H47" s="33">
        <v>6494.95</v>
      </c>
      <c r="I47" s="33">
        <v>6173.75</v>
      </c>
      <c r="J47" s="33">
        <v>6848.48</v>
      </c>
      <c r="K47" s="33">
        <v>5521.82</v>
      </c>
      <c r="L47" s="33">
        <v>4854.08</v>
      </c>
      <c r="M47" s="33">
        <v>4812.21</v>
      </c>
      <c r="N47" s="33">
        <v>4829.16</v>
      </c>
      <c r="O47" s="33">
        <v>4959.76</v>
      </c>
      <c r="P47" s="33">
        <v>4972.72</v>
      </c>
      <c r="Q47" s="33">
        <v>3725.57</v>
      </c>
      <c r="R47" s="33">
        <v>3842.88</v>
      </c>
      <c r="S47" s="33">
        <v>4108.59</v>
      </c>
      <c r="T47" s="33">
        <v>3869.49</v>
      </c>
      <c r="U47" s="33">
        <v>3950.68</v>
      </c>
      <c r="V47" s="33">
        <v>3334.07</v>
      </c>
      <c r="W47" s="33">
        <v>3378.63</v>
      </c>
      <c r="X47" s="33">
        <v>3380.7</v>
      </c>
      <c r="Y47" s="33">
        <v>3373.67</v>
      </c>
      <c r="Z47" s="33">
        <v>3384.41</v>
      </c>
      <c r="AA47" s="33">
        <v>3372.76</v>
      </c>
      <c r="AB47" s="33">
        <v>3406.32</v>
      </c>
      <c r="AC47" s="33">
        <v>2280.7600000000002</v>
      </c>
      <c r="AD47" s="33">
        <v>2323.83</v>
      </c>
      <c r="AE47" s="33">
        <v>2346.0500000000002</v>
      </c>
      <c r="AF47" s="33">
        <v>2158.25</v>
      </c>
      <c r="AG47" s="33">
        <v>2200.0100000000002</v>
      </c>
      <c r="AH47" s="33">
        <v>2233.1999999999998</v>
      </c>
      <c r="AI47" s="33">
        <v>2215.13</v>
      </c>
      <c r="AJ47" s="33">
        <v>1834.74</v>
      </c>
      <c r="AK47" s="33">
        <v>1799.29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</row>
    <row r="48" spans="1:47" s="33" customFormat="1" x14ac:dyDescent="0.35">
      <c r="A48" s="33" t="s">
        <v>83</v>
      </c>
      <c r="B48" s="33">
        <v>165.12</v>
      </c>
      <c r="C48" s="33">
        <v>354.87</v>
      </c>
      <c r="D48" s="33">
        <v>804.62</v>
      </c>
      <c r="E48" s="33">
        <v>1158.9100000000001</v>
      </c>
      <c r="F48" s="33">
        <v>1489.51</v>
      </c>
      <c r="G48" s="33">
        <v>2111.4</v>
      </c>
      <c r="H48" s="33">
        <v>2260.7800000000002</v>
      </c>
      <c r="I48" s="33">
        <v>2103.87</v>
      </c>
      <c r="J48" s="33">
        <v>1291.8499999999999</v>
      </c>
      <c r="K48" s="33">
        <v>1363.72</v>
      </c>
      <c r="L48" s="33">
        <v>2630.25</v>
      </c>
      <c r="M48" s="33">
        <v>2462.5700000000002</v>
      </c>
      <c r="N48" s="33">
        <v>2564.71</v>
      </c>
      <c r="O48" s="33">
        <v>2328.5700000000002</v>
      </c>
      <c r="P48" s="33">
        <v>2106.4899999999998</v>
      </c>
      <c r="Q48" s="33">
        <v>1156.43</v>
      </c>
      <c r="R48" s="33">
        <v>1090.7</v>
      </c>
      <c r="S48" s="33">
        <v>978.09</v>
      </c>
      <c r="T48" s="33">
        <v>1059.95</v>
      </c>
      <c r="U48" s="33">
        <v>880.78</v>
      </c>
      <c r="V48" s="33">
        <v>1474.43</v>
      </c>
      <c r="W48" s="33">
        <v>1419.39</v>
      </c>
      <c r="X48" s="33">
        <v>1414.75</v>
      </c>
      <c r="Y48" s="33">
        <v>1412.63</v>
      </c>
      <c r="Z48" s="33">
        <v>1411.56</v>
      </c>
      <c r="AA48" s="33">
        <v>1410.32</v>
      </c>
      <c r="AB48" s="33">
        <v>1407.75</v>
      </c>
      <c r="AC48" s="33">
        <v>2757.85</v>
      </c>
      <c r="AD48" s="33">
        <v>2798.09</v>
      </c>
      <c r="AE48" s="33">
        <v>2828.68</v>
      </c>
      <c r="AF48" s="33">
        <v>3047.81</v>
      </c>
      <c r="AG48" s="33">
        <v>3084.37</v>
      </c>
      <c r="AH48" s="33">
        <v>3118.41</v>
      </c>
      <c r="AI48" s="33">
        <v>3124.29</v>
      </c>
      <c r="AJ48" s="33">
        <v>3404.56</v>
      </c>
      <c r="AK48" s="33">
        <v>3398.26</v>
      </c>
      <c r="AL48" s="33">
        <v>3447.3</v>
      </c>
      <c r="AM48" s="33">
        <v>3386.2</v>
      </c>
      <c r="AN48" s="33">
        <v>3323.85</v>
      </c>
      <c r="AO48" s="33">
        <v>3253.48</v>
      </c>
      <c r="AP48" s="33">
        <v>3169.65</v>
      </c>
      <c r="AQ48" s="33">
        <v>3094.09</v>
      </c>
      <c r="AR48" s="33">
        <v>3047.93</v>
      </c>
      <c r="AS48" s="33">
        <v>2990.62</v>
      </c>
      <c r="AT48" s="33">
        <v>2930.7</v>
      </c>
      <c r="AU48" s="33">
        <v>2932.47</v>
      </c>
    </row>
    <row r="49" spans="1:47" s="33" customFormat="1" x14ac:dyDescent="0.35">
      <c r="A49" s="33" t="s">
        <v>84</v>
      </c>
      <c r="B49" s="33">
        <v>1911.5</v>
      </c>
      <c r="C49" s="33">
        <v>1624.09</v>
      </c>
      <c r="D49" s="33">
        <v>1586.95</v>
      </c>
      <c r="E49" s="33">
        <v>708.16</v>
      </c>
      <c r="F49" s="33">
        <v>1014.59</v>
      </c>
      <c r="G49" s="33">
        <v>563.73</v>
      </c>
      <c r="H49" s="33">
        <v>693.24</v>
      </c>
      <c r="I49" s="33">
        <v>762.46</v>
      </c>
      <c r="J49" s="33">
        <v>512.59</v>
      </c>
      <c r="K49" s="33">
        <v>1608.56</v>
      </c>
      <c r="L49" s="33">
        <v>491.61</v>
      </c>
      <c r="M49" s="33">
        <v>348.22</v>
      </c>
      <c r="N49" s="33">
        <v>247.13</v>
      </c>
      <c r="O49" s="33">
        <v>309.67</v>
      </c>
      <c r="P49" s="33">
        <v>207.79</v>
      </c>
      <c r="Q49" s="33">
        <v>78.3</v>
      </c>
      <c r="R49" s="33">
        <v>98.34</v>
      </c>
      <c r="S49" s="33">
        <v>76.680000000000007</v>
      </c>
      <c r="T49" s="33">
        <v>150.4</v>
      </c>
      <c r="U49" s="33">
        <v>171.31</v>
      </c>
      <c r="V49" s="33">
        <v>137.75</v>
      </c>
      <c r="W49" s="33">
        <v>150.11000000000001</v>
      </c>
      <c r="X49" s="33">
        <v>152.65</v>
      </c>
      <c r="Y49" s="33">
        <v>156.13</v>
      </c>
      <c r="Z49" s="33">
        <v>160.62</v>
      </c>
      <c r="AA49" s="33">
        <v>163.81</v>
      </c>
      <c r="AB49" s="33">
        <v>169.88</v>
      </c>
      <c r="AC49" s="33">
        <v>46.27</v>
      </c>
      <c r="AD49" s="33">
        <v>57.77</v>
      </c>
      <c r="AE49" s="33">
        <v>65.05</v>
      </c>
      <c r="AF49" s="33">
        <v>113.32</v>
      </c>
      <c r="AG49" s="33">
        <v>118.6</v>
      </c>
      <c r="AH49" s="33">
        <v>122.92</v>
      </c>
      <c r="AI49" s="33">
        <v>119.62</v>
      </c>
      <c r="AJ49" s="33">
        <v>176.02</v>
      </c>
      <c r="AK49" s="33">
        <v>160.69999999999999</v>
      </c>
      <c r="AL49" s="33">
        <v>798.22</v>
      </c>
      <c r="AM49" s="33">
        <v>756.95</v>
      </c>
      <c r="AN49" s="33">
        <v>698.56</v>
      </c>
      <c r="AO49" s="33">
        <v>632.29999999999995</v>
      </c>
      <c r="AP49" s="33">
        <v>558.49</v>
      </c>
      <c r="AQ49" s="33">
        <v>559.80999999999995</v>
      </c>
      <c r="AR49" s="33">
        <v>497.69</v>
      </c>
      <c r="AS49" s="33">
        <v>438.72</v>
      </c>
      <c r="AT49" s="33">
        <v>407.32</v>
      </c>
      <c r="AU49" s="33">
        <v>407.56</v>
      </c>
    </row>
    <row r="50" spans="1:47" s="33" customFormat="1" x14ac:dyDescent="0.35"/>
    <row r="51" spans="1:47" s="33" customFormat="1" ht="18.5" x14ac:dyDescent="0.45">
      <c r="A51" s="49" t="s">
        <v>88</v>
      </c>
    </row>
    <row r="52" spans="1:47" s="33" customFormat="1" x14ac:dyDescent="0.35">
      <c r="A52" s="33" t="s">
        <v>40</v>
      </c>
      <c r="B52" s="33" t="s">
        <v>41</v>
      </c>
      <c r="C52" s="33" t="s">
        <v>42</v>
      </c>
      <c r="D52" s="33" t="s">
        <v>43</v>
      </c>
      <c r="E52" s="33" t="s">
        <v>44</v>
      </c>
      <c r="F52" s="33" t="s">
        <v>45</v>
      </c>
      <c r="G52" s="33" t="s">
        <v>46</v>
      </c>
      <c r="H52" s="33" t="s">
        <v>47</v>
      </c>
      <c r="I52" s="33" t="s">
        <v>48</v>
      </c>
      <c r="J52" s="33" t="s">
        <v>49</v>
      </c>
      <c r="K52" s="33" t="s">
        <v>50</v>
      </c>
      <c r="L52" s="33" t="s">
        <v>51</v>
      </c>
      <c r="M52" s="33" t="s">
        <v>52</v>
      </c>
      <c r="N52" s="33" t="s">
        <v>53</v>
      </c>
      <c r="O52" s="33" t="s">
        <v>54</v>
      </c>
      <c r="P52" s="33" t="s">
        <v>55</v>
      </c>
      <c r="Q52" s="33" t="s">
        <v>56</v>
      </c>
      <c r="R52" s="33" t="s">
        <v>57</v>
      </c>
      <c r="S52" s="33" t="s">
        <v>58</v>
      </c>
      <c r="T52" s="33" t="s">
        <v>59</v>
      </c>
      <c r="U52" s="33" t="s">
        <v>60</v>
      </c>
      <c r="V52" s="33" t="s">
        <v>61</v>
      </c>
      <c r="W52" s="33" t="s">
        <v>62</v>
      </c>
      <c r="X52" s="33" t="s">
        <v>63</v>
      </c>
      <c r="Y52" s="33" t="s">
        <v>64</v>
      </c>
      <c r="Z52" s="33" t="s">
        <v>65</v>
      </c>
      <c r="AA52" s="33" t="s">
        <v>66</v>
      </c>
      <c r="AB52" s="33" t="s">
        <v>67</v>
      </c>
      <c r="AC52" s="33" t="s">
        <v>68</v>
      </c>
      <c r="AD52" s="33" t="s">
        <v>69</v>
      </c>
      <c r="AE52" s="33" t="s">
        <v>70</v>
      </c>
      <c r="AF52" s="33" t="s">
        <v>71</v>
      </c>
      <c r="AG52" s="33" t="s">
        <v>72</v>
      </c>
      <c r="AH52" s="33" t="s">
        <v>73</v>
      </c>
      <c r="AI52" s="33" t="s">
        <v>74</v>
      </c>
      <c r="AJ52" s="33" t="s">
        <v>75</v>
      </c>
      <c r="AK52" s="33" t="s">
        <v>76</v>
      </c>
      <c r="AL52" s="33" t="s">
        <v>333</v>
      </c>
      <c r="AM52" s="33" t="s">
        <v>334</v>
      </c>
      <c r="AN52" s="33" t="s">
        <v>335</v>
      </c>
      <c r="AO52" s="33" t="s">
        <v>336</v>
      </c>
      <c r="AP52" s="33" t="s">
        <v>337</v>
      </c>
      <c r="AQ52" s="33" t="s">
        <v>338</v>
      </c>
      <c r="AR52" s="33" t="s">
        <v>339</v>
      </c>
      <c r="AS52" s="33" t="s">
        <v>340</v>
      </c>
      <c r="AT52" s="33" t="s">
        <v>341</v>
      </c>
      <c r="AU52" s="33" t="s">
        <v>342</v>
      </c>
    </row>
    <row r="53" spans="1:47" s="33" customFormat="1" x14ac:dyDescent="0.35">
      <c r="A53" s="33" t="s">
        <v>77</v>
      </c>
      <c r="B53" s="33">
        <v>3875</v>
      </c>
      <c r="C53" s="33">
        <v>3731</v>
      </c>
      <c r="D53" s="33">
        <v>2793.76</v>
      </c>
      <c r="E53" s="33">
        <v>3536.09</v>
      </c>
      <c r="F53" s="33">
        <v>2964.24</v>
      </c>
      <c r="G53" s="33">
        <v>3325.35</v>
      </c>
      <c r="H53" s="33">
        <v>3921.29</v>
      </c>
      <c r="I53" s="33">
        <v>2957.28</v>
      </c>
      <c r="J53" s="33">
        <v>3410.31</v>
      </c>
      <c r="K53" s="33">
        <v>2963.11</v>
      </c>
      <c r="L53" s="33">
        <v>2615</v>
      </c>
      <c r="M53" s="33">
        <v>3262</v>
      </c>
      <c r="N53" s="33">
        <v>2597</v>
      </c>
      <c r="O53" s="33">
        <v>2535</v>
      </c>
      <c r="P53" s="33">
        <v>2994</v>
      </c>
      <c r="Q53" s="33">
        <v>2994.02</v>
      </c>
      <c r="R53" s="33">
        <v>2993.98</v>
      </c>
      <c r="S53" s="33">
        <v>2993.98</v>
      </c>
      <c r="T53" s="33">
        <v>2994.01</v>
      </c>
      <c r="U53" s="33">
        <v>3033.23</v>
      </c>
      <c r="V53" s="33">
        <v>3033.24</v>
      </c>
      <c r="W53" s="33">
        <v>3033.24</v>
      </c>
      <c r="X53" s="33">
        <v>3033.24</v>
      </c>
      <c r="Y53" s="33">
        <v>3033.25</v>
      </c>
      <c r="Z53" s="33">
        <v>3033.25</v>
      </c>
      <c r="AA53" s="33">
        <v>3033.26</v>
      </c>
      <c r="AB53" s="33">
        <v>3033.23</v>
      </c>
      <c r="AC53" s="33">
        <v>3033.26</v>
      </c>
      <c r="AD53" s="33">
        <v>3033.23</v>
      </c>
      <c r="AE53" s="33">
        <v>3033.23</v>
      </c>
      <c r="AF53" s="33">
        <v>3033.27</v>
      </c>
      <c r="AG53" s="33">
        <v>3033.23</v>
      </c>
      <c r="AH53" s="33">
        <v>3033.25</v>
      </c>
      <c r="AI53" s="33">
        <v>3033.26</v>
      </c>
      <c r="AJ53" s="33">
        <v>3033.25</v>
      </c>
      <c r="AK53" s="33">
        <v>3033.23</v>
      </c>
      <c r="AL53" s="33">
        <v>3033.23</v>
      </c>
      <c r="AM53" s="33">
        <v>3033.25</v>
      </c>
      <c r="AN53" s="33">
        <v>3033.23</v>
      </c>
      <c r="AO53" s="33">
        <v>3033.24</v>
      </c>
      <c r="AP53" s="33">
        <v>3033.25</v>
      </c>
      <c r="AQ53" s="33">
        <v>3063.65</v>
      </c>
      <c r="AR53" s="33">
        <v>3093.78</v>
      </c>
      <c r="AS53" s="33">
        <v>3123.73</v>
      </c>
      <c r="AT53" s="33">
        <v>3123.74</v>
      </c>
      <c r="AU53" s="33">
        <v>3123.74</v>
      </c>
    </row>
    <row r="54" spans="1:47" s="33" customFormat="1" x14ac:dyDescent="0.35">
      <c r="A54" s="33" t="s">
        <v>78</v>
      </c>
      <c r="B54" s="33">
        <v>0</v>
      </c>
      <c r="C54" s="33">
        <v>0</v>
      </c>
      <c r="D54" s="33">
        <v>0</v>
      </c>
      <c r="E54" s="33">
        <v>0</v>
      </c>
      <c r="F54" s="33">
        <v>270</v>
      </c>
      <c r="G54" s="33">
        <v>389</v>
      </c>
      <c r="H54" s="33">
        <v>693</v>
      </c>
      <c r="I54" s="33">
        <v>733</v>
      </c>
      <c r="J54" s="33">
        <v>737</v>
      </c>
      <c r="K54" s="33">
        <v>785.85</v>
      </c>
      <c r="L54" s="33">
        <v>792</v>
      </c>
      <c r="M54" s="33">
        <v>766</v>
      </c>
      <c r="N54" s="33">
        <v>781</v>
      </c>
      <c r="O54" s="33">
        <v>825</v>
      </c>
      <c r="P54" s="33">
        <v>888</v>
      </c>
      <c r="Q54" s="33">
        <v>888.01</v>
      </c>
      <c r="R54" s="33">
        <v>1030.3900000000001</v>
      </c>
      <c r="S54" s="33">
        <v>1153.45</v>
      </c>
      <c r="T54" s="33">
        <v>1188.75</v>
      </c>
      <c r="U54" s="33">
        <v>1222.44</v>
      </c>
      <c r="V54" s="33">
        <v>1255.77</v>
      </c>
      <c r="W54" s="33">
        <v>1289.03</v>
      </c>
      <c r="X54" s="33">
        <v>1322.22</v>
      </c>
      <c r="Y54" s="33">
        <v>1355.24</v>
      </c>
      <c r="Z54" s="33">
        <v>1388.23</v>
      </c>
      <c r="AA54" s="33">
        <v>1421.09</v>
      </c>
      <c r="AB54" s="33">
        <v>1453.85</v>
      </c>
      <c r="AC54" s="33">
        <v>1486.77</v>
      </c>
      <c r="AD54" s="33">
        <v>1624.79</v>
      </c>
      <c r="AE54" s="33">
        <v>1657.67</v>
      </c>
      <c r="AF54" s="33">
        <v>1749.22</v>
      </c>
      <c r="AG54" s="33">
        <v>1808.8</v>
      </c>
      <c r="AH54" s="33">
        <v>1870.01</v>
      </c>
      <c r="AI54" s="33">
        <v>1934.38</v>
      </c>
      <c r="AJ54" s="33">
        <v>2014.28</v>
      </c>
      <c r="AK54" s="33">
        <v>2117.09</v>
      </c>
      <c r="AL54" s="33">
        <v>2232.5100000000002</v>
      </c>
      <c r="AM54" s="33">
        <v>2390.0300000000002</v>
      </c>
      <c r="AN54" s="33">
        <v>2602.89</v>
      </c>
      <c r="AO54" s="33">
        <v>2890.01</v>
      </c>
      <c r="AP54" s="33">
        <v>3179.19</v>
      </c>
      <c r="AQ54" s="33">
        <v>3449.43</v>
      </c>
      <c r="AR54" s="33">
        <v>3613.69</v>
      </c>
      <c r="AS54" s="33">
        <v>3710.42</v>
      </c>
      <c r="AT54" s="33">
        <v>3736.47</v>
      </c>
      <c r="AU54" s="33">
        <v>3743.52</v>
      </c>
    </row>
    <row r="55" spans="1:47" s="33" customFormat="1" x14ac:dyDescent="0.35">
      <c r="A55" s="33" t="s">
        <v>79</v>
      </c>
      <c r="B55" s="33">
        <v>610</v>
      </c>
      <c r="C55" s="33">
        <v>610</v>
      </c>
      <c r="D55" s="33">
        <v>562</v>
      </c>
      <c r="E55" s="33">
        <v>647</v>
      </c>
      <c r="F55" s="33">
        <v>576</v>
      </c>
      <c r="G55" s="33">
        <v>585</v>
      </c>
      <c r="H55" s="33">
        <v>569</v>
      </c>
      <c r="I55" s="33">
        <v>579</v>
      </c>
      <c r="J55" s="33">
        <v>558</v>
      </c>
      <c r="K55" s="33">
        <v>474.7</v>
      </c>
      <c r="L55" s="33">
        <v>309</v>
      </c>
      <c r="M55" s="33">
        <v>328</v>
      </c>
      <c r="N55" s="33">
        <v>270</v>
      </c>
      <c r="O55" s="33">
        <v>508</v>
      </c>
      <c r="P55" s="33">
        <v>505</v>
      </c>
      <c r="Q55" s="33">
        <v>505</v>
      </c>
      <c r="R55" s="33">
        <v>505</v>
      </c>
      <c r="S55" s="33">
        <v>505</v>
      </c>
      <c r="T55" s="33">
        <v>505</v>
      </c>
      <c r="U55" s="33">
        <v>505</v>
      </c>
      <c r="V55" s="33">
        <v>505</v>
      </c>
      <c r="W55" s="33">
        <v>505</v>
      </c>
      <c r="X55" s="33">
        <v>505</v>
      </c>
      <c r="Y55" s="33">
        <v>505</v>
      </c>
      <c r="Z55" s="33">
        <v>505</v>
      </c>
      <c r="AA55" s="33">
        <v>505</v>
      </c>
      <c r="AB55" s="33">
        <v>505</v>
      </c>
      <c r="AC55" s="33">
        <v>505</v>
      </c>
      <c r="AD55" s="33">
        <v>505</v>
      </c>
      <c r="AE55" s="33">
        <v>505</v>
      </c>
      <c r="AF55" s="33">
        <v>505</v>
      </c>
      <c r="AG55" s="33">
        <v>505</v>
      </c>
      <c r="AH55" s="33">
        <v>505</v>
      </c>
      <c r="AI55" s="33">
        <v>505</v>
      </c>
      <c r="AJ55" s="33">
        <v>505</v>
      </c>
      <c r="AK55" s="33">
        <v>505</v>
      </c>
      <c r="AL55" s="33">
        <v>505</v>
      </c>
      <c r="AM55" s="33">
        <v>505</v>
      </c>
      <c r="AN55" s="33">
        <v>505</v>
      </c>
      <c r="AO55" s="33">
        <v>505</v>
      </c>
      <c r="AP55" s="33">
        <v>505</v>
      </c>
      <c r="AQ55" s="33">
        <v>509.39</v>
      </c>
      <c r="AR55" s="33">
        <v>509.39</v>
      </c>
      <c r="AS55" s="33">
        <v>509.39</v>
      </c>
      <c r="AT55" s="33">
        <v>509.39</v>
      </c>
      <c r="AU55" s="33">
        <v>509.39</v>
      </c>
    </row>
    <row r="56" spans="1:47" s="33" customFormat="1" x14ac:dyDescent="0.35">
      <c r="A56" s="33" t="s">
        <v>80</v>
      </c>
      <c r="B56" s="33">
        <v>0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0.14000000000000001</v>
      </c>
      <c r="S56" s="33">
        <v>18.43</v>
      </c>
      <c r="T56" s="33">
        <v>18.68</v>
      </c>
      <c r="U56" s="33">
        <v>35.58</v>
      </c>
      <c r="V56" s="33">
        <v>105.26</v>
      </c>
      <c r="W56" s="33">
        <v>122.26</v>
      </c>
      <c r="X56" s="33">
        <v>139.28</v>
      </c>
      <c r="Y56" s="33">
        <v>156.21</v>
      </c>
      <c r="Z56" s="33">
        <v>172.99</v>
      </c>
      <c r="AA56" s="33">
        <v>189.78</v>
      </c>
      <c r="AB56" s="33">
        <v>206.31</v>
      </c>
      <c r="AC56" s="33">
        <v>222.86</v>
      </c>
      <c r="AD56" s="33">
        <v>239.36</v>
      </c>
      <c r="AE56" s="33">
        <v>255.74</v>
      </c>
      <c r="AF56" s="33">
        <v>291.57</v>
      </c>
      <c r="AG56" s="33">
        <v>317.95999999999998</v>
      </c>
      <c r="AH56" s="33">
        <v>345.06</v>
      </c>
      <c r="AI56" s="33">
        <v>370.1</v>
      </c>
      <c r="AJ56" s="33">
        <v>399.79</v>
      </c>
      <c r="AK56" s="33">
        <v>436.37</v>
      </c>
      <c r="AL56" s="33">
        <v>531.71</v>
      </c>
      <c r="AM56" s="33">
        <v>649.07000000000005</v>
      </c>
      <c r="AN56" s="33">
        <v>787.77</v>
      </c>
      <c r="AO56" s="33">
        <v>829.47</v>
      </c>
      <c r="AP56" s="33">
        <v>903.32</v>
      </c>
      <c r="AQ56" s="33">
        <v>974.54</v>
      </c>
      <c r="AR56" s="33">
        <v>1012.77</v>
      </c>
      <c r="AS56" s="33">
        <v>1033.1099999999999</v>
      </c>
      <c r="AT56" s="33">
        <v>1040.92</v>
      </c>
      <c r="AU56" s="33">
        <v>1042.67</v>
      </c>
    </row>
    <row r="57" spans="1:47" s="33" customFormat="1" x14ac:dyDescent="0.35">
      <c r="A57" s="33" t="s">
        <v>81</v>
      </c>
      <c r="B57" s="33">
        <v>4378</v>
      </c>
      <c r="C57" s="33">
        <v>4366</v>
      </c>
      <c r="D57" s="33">
        <v>4119</v>
      </c>
      <c r="E57" s="33">
        <v>1129</v>
      </c>
      <c r="F57" s="33">
        <v>0</v>
      </c>
      <c r="G57" s="33">
        <v>0</v>
      </c>
      <c r="H57" s="33">
        <v>0</v>
      </c>
      <c r="I57" s="33">
        <v>409</v>
      </c>
      <c r="J57" s="33">
        <v>4479</v>
      </c>
      <c r="K57" s="33">
        <v>5012.22</v>
      </c>
      <c r="L57" s="33">
        <v>4277</v>
      </c>
      <c r="M57" s="33">
        <v>4545</v>
      </c>
      <c r="N57" s="33">
        <v>5120</v>
      </c>
      <c r="O57" s="33">
        <v>4874</v>
      </c>
      <c r="P57" s="33">
        <v>5016</v>
      </c>
      <c r="Q57" s="33">
        <v>4940.6400000000003</v>
      </c>
      <c r="R57" s="33">
        <v>4940.6400000000003</v>
      </c>
      <c r="S57" s="33">
        <v>4940.6400000000003</v>
      </c>
      <c r="T57" s="33">
        <v>4940.6400000000003</v>
      </c>
      <c r="U57" s="33">
        <v>4940.6400000000003</v>
      </c>
      <c r="V57" s="33">
        <v>4940.6400000000003</v>
      </c>
      <c r="W57" s="33">
        <v>4940.6400000000003</v>
      </c>
      <c r="X57" s="33">
        <v>4940.6400000000003</v>
      </c>
      <c r="Y57" s="33">
        <v>4940.6400000000003</v>
      </c>
      <c r="Z57" s="33">
        <v>4940.6400000000003</v>
      </c>
      <c r="AA57" s="33">
        <v>4940.6400000000003</v>
      </c>
      <c r="AB57" s="33">
        <v>4940.6400000000003</v>
      </c>
      <c r="AC57" s="33">
        <v>4940.6400000000003</v>
      </c>
      <c r="AD57" s="33">
        <v>4940.6400000000003</v>
      </c>
      <c r="AE57" s="33">
        <v>4940.6400000000003</v>
      </c>
      <c r="AF57" s="33">
        <v>4940.6400000000003</v>
      </c>
      <c r="AG57" s="33">
        <v>4940.6400000000003</v>
      </c>
      <c r="AH57" s="33">
        <v>4940.6400000000003</v>
      </c>
      <c r="AI57" s="33">
        <v>4940.6400000000003</v>
      </c>
      <c r="AJ57" s="33">
        <v>4940.6400000000003</v>
      </c>
      <c r="AK57" s="33">
        <v>4940.6400000000003</v>
      </c>
      <c r="AL57" s="33">
        <v>0</v>
      </c>
      <c r="AM57" s="33">
        <v>0</v>
      </c>
      <c r="AN57" s="33">
        <v>0</v>
      </c>
      <c r="AO57" s="33">
        <v>5353.22</v>
      </c>
      <c r="AP57" s="33">
        <v>5353.23</v>
      </c>
      <c r="AQ57" s="33">
        <v>5353.25</v>
      </c>
      <c r="AR57" s="33">
        <v>5353.25</v>
      </c>
      <c r="AS57" s="33">
        <v>5353.23</v>
      </c>
      <c r="AT57" s="33">
        <v>5353.25</v>
      </c>
      <c r="AU57" s="33">
        <v>5353.24</v>
      </c>
    </row>
    <row r="58" spans="1:47" s="33" customFormat="1" x14ac:dyDescent="0.35">
      <c r="A58" s="33" t="s">
        <v>82</v>
      </c>
      <c r="B58" s="33">
        <v>3101.05</v>
      </c>
      <c r="C58" s="33">
        <v>3107.93</v>
      </c>
      <c r="D58" s="33">
        <v>3093.98</v>
      </c>
      <c r="E58" s="33">
        <v>3127.39</v>
      </c>
      <c r="F58" s="33">
        <v>3123.34</v>
      </c>
      <c r="G58" s="33">
        <v>2308.09</v>
      </c>
      <c r="H58" s="33">
        <v>2613.65</v>
      </c>
      <c r="I58" s="33">
        <v>2110.21</v>
      </c>
      <c r="J58" s="33">
        <v>2612.52</v>
      </c>
      <c r="K58" s="33">
        <v>3100.21</v>
      </c>
      <c r="L58" s="33">
        <v>1734.25</v>
      </c>
      <c r="M58" s="33">
        <v>2206.12</v>
      </c>
      <c r="N58" s="33">
        <v>2106.7199999999998</v>
      </c>
      <c r="O58" s="33">
        <v>2351.71</v>
      </c>
      <c r="P58" s="33">
        <v>1831.15</v>
      </c>
      <c r="Q58" s="33">
        <v>2138.6</v>
      </c>
      <c r="R58" s="33">
        <v>2138.6</v>
      </c>
      <c r="S58" s="33">
        <v>2138.6</v>
      </c>
      <c r="T58" s="33">
        <v>171.09</v>
      </c>
      <c r="U58" s="33">
        <v>171.09</v>
      </c>
      <c r="V58" s="33">
        <v>171.09</v>
      </c>
      <c r="W58" s="33">
        <v>171.09</v>
      </c>
      <c r="X58" s="33">
        <v>171.09</v>
      </c>
      <c r="Y58" s="33">
        <v>171.09</v>
      </c>
      <c r="Z58" s="33">
        <v>171.09</v>
      </c>
      <c r="AA58" s="33">
        <v>171.09</v>
      </c>
      <c r="AB58" s="33">
        <v>171.09</v>
      </c>
      <c r="AC58" s="33">
        <v>171.09</v>
      </c>
      <c r="AD58" s="33">
        <v>171.09</v>
      </c>
      <c r="AE58" s="33">
        <v>171.09</v>
      </c>
      <c r="AF58" s="33">
        <v>171.09</v>
      </c>
      <c r="AG58" s="33">
        <v>171.09</v>
      </c>
      <c r="AH58" s="33">
        <v>171.09</v>
      </c>
      <c r="AI58" s="33">
        <v>171.09</v>
      </c>
      <c r="AJ58" s="33">
        <v>171.09</v>
      </c>
      <c r="AK58" s="33">
        <v>171.09</v>
      </c>
      <c r="AL58" s="3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</row>
    <row r="59" spans="1:47" s="33" customFormat="1" x14ac:dyDescent="0.35">
      <c r="A59" s="33" t="s">
        <v>83</v>
      </c>
      <c r="B59" s="33">
        <v>1980</v>
      </c>
      <c r="C59" s="33">
        <v>2332</v>
      </c>
      <c r="D59" s="33">
        <v>1876</v>
      </c>
      <c r="E59" s="33">
        <v>1483</v>
      </c>
      <c r="F59" s="33">
        <v>1974</v>
      </c>
      <c r="G59" s="33">
        <v>2035</v>
      </c>
      <c r="H59" s="33">
        <v>2177</v>
      </c>
      <c r="I59" s="33">
        <v>1967</v>
      </c>
      <c r="J59" s="33">
        <v>1966</v>
      </c>
      <c r="K59" s="33">
        <v>2016.2</v>
      </c>
      <c r="L59" s="33">
        <v>3143</v>
      </c>
      <c r="M59" s="33">
        <v>3420</v>
      </c>
      <c r="N59" s="33">
        <v>2337</v>
      </c>
      <c r="O59" s="33">
        <v>2065</v>
      </c>
      <c r="P59" s="33">
        <v>1941</v>
      </c>
      <c r="Q59" s="33">
        <v>1304.76</v>
      </c>
      <c r="R59" s="33">
        <v>1166.8499999999999</v>
      </c>
      <c r="S59" s="33">
        <v>1186.6099999999999</v>
      </c>
      <c r="T59" s="33">
        <v>1166.8599999999999</v>
      </c>
      <c r="U59" s="33">
        <v>1164.8699999999999</v>
      </c>
      <c r="V59" s="33">
        <v>1186.6400000000001</v>
      </c>
      <c r="W59" s="33">
        <v>1234.08</v>
      </c>
      <c r="X59" s="33">
        <v>905.98</v>
      </c>
      <c r="Y59" s="33">
        <v>732.13</v>
      </c>
      <c r="Z59" s="33">
        <v>819.19</v>
      </c>
      <c r="AA59" s="33">
        <v>591.89</v>
      </c>
      <c r="AB59" s="33">
        <v>1002.01</v>
      </c>
      <c r="AC59" s="33">
        <v>982.33</v>
      </c>
      <c r="AD59" s="33">
        <v>945.03</v>
      </c>
      <c r="AE59" s="33">
        <v>909.17</v>
      </c>
      <c r="AF59" s="33">
        <v>937</v>
      </c>
      <c r="AG59" s="33">
        <v>586.91</v>
      </c>
      <c r="AH59" s="33">
        <v>596.66</v>
      </c>
      <c r="AI59" s="33">
        <v>365.66</v>
      </c>
      <c r="AJ59" s="33">
        <v>385.1</v>
      </c>
      <c r="AK59" s="33">
        <v>383.45</v>
      </c>
      <c r="AL59" s="33">
        <v>0.12</v>
      </c>
      <c r="AM59" s="33">
        <v>0.12</v>
      </c>
      <c r="AN59" s="33">
        <v>0.12</v>
      </c>
      <c r="AO59" s="33">
        <v>0.01</v>
      </c>
      <c r="AP59" s="33">
        <v>0.01</v>
      </c>
      <c r="AQ59" s="33">
        <v>0.03</v>
      </c>
      <c r="AR59" s="33">
        <v>0.03</v>
      </c>
      <c r="AS59" s="33">
        <v>0.01</v>
      </c>
      <c r="AT59" s="33">
        <v>0.01</v>
      </c>
      <c r="AU59" s="33">
        <v>0.01</v>
      </c>
    </row>
    <row r="60" spans="1:47" s="33" customFormat="1" x14ac:dyDescent="0.35">
      <c r="A60" s="33" t="s">
        <v>84</v>
      </c>
      <c r="B60" s="33">
        <v>3622.76</v>
      </c>
      <c r="C60" s="33">
        <v>3622.79</v>
      </c>
      <c r="D60" s="33">
        <v>3622.74</v>
      </c>
      <c r="E60" s="33">
        <v>3341.97</v>
      </c>
      <c r="F60" s="33">
        <v>4200.75</v>
      </c>
      <c r="G60" s="33">
        <v>2546.0100000000002</v>
      </c>
      <c r="H60" s="33">
        <v>1910.48</v>
      </c>
      <c r="I60" s="33">
        <v>1629.3</v>
      </c>
      <c r="J60" s="33">
        <v>1323.38</v>
      </c>
      <c r="K60" s="33">
        <v>1592.6</v>
      </c>
      <c r="L60" s="33">
        <v>1069.75</v>
      </c>
      <c r="M60" s="33">
        <v>700.88</v>
      </c>
      <c r="N60" s="33">
        <v>253.28</v>
      </c>
      <c r="O60" s="33">
        <v>386.29</v>
      </c>
      <c r="P60" s="33">
        <v>184.85</v>
      </c>
      <c r="Q60" s="33">
        <v>1232.8399999999999</v>
      </c>
      <c r="R60" s="33">
        <v>835.85</v>
      </c>
      <c r="S60" s="33">
        <v>1463.66</v>
      </c>
      <c r="T60" s="33">
        <v>1136.24</v>
      </c>
      <c r="U60" s="33">
        <v>977.97</v>
      </c>
      <c r="V60" s="33">
        <v>1050.45</v>
      </c>
      <c r="W60" s="33">
        <v>1512.41</v>
      </c>
      <c r="X60" s="33">
        <v>851.87</v>
      </c>
      <c r="Y60" s="33">
        <v>576.27</v>
      </c>
      <c r="Z60" s="33">
        <v>927.46</v>
      </c>
      <c r="AA60" s="33">
        <v>309.67</v>
      </c>
      <c r="AB60" s="33">
        <v>1680.38</v>
      </c>
      <c r="AC60" s="33">
        <v>1579.86</v>
      </c>
      <c r="AD60" s="33">
        <v>1739.05</v>
      </c>
      <c r="AE60" s="33">
        <v>1615.61</v>
      </c>
      <c r="AF60" s="33">
        <v>1688.05</v>
      </c>
      <c r="AG60" s="33">
        <v>693.43</v>
      </c>
      <c r="AH60" s="33">
        <v>203.03</v>
      </c>
      <c r="AI60" s="33">
        <v>888.42</v>
      </c>
      <c r="AJ60" s="33">
        <v>971.75</v>
      </c>
      <c r="AK60" s="33">
        <v>964.68</v>
      </c>
      <c r="AL60" s="33">
        <v>1392.12</v>
      </c>
      <c r="AM60" s="33">
        <v>1071.3900000000001</v>
      </c>
      <c r="AN60" s="33">
        <v>1030.8900000000001</v>
      </c>
      <c r="AO60" s="33">
        <v>19.97</v>
      </c>
      <c r="AP60" s="33">
        <v>59.47</v>
      </c>
      <c r="AQ60" s="33">
        <v>54.66</v>
      </c>
      <c r="AR60" s="33">
        <v>99.67</v>
      </c>
      <c r="AS60" s="33">
        <v>75.98</v>
      </c>
      <c r="AT60" s="33">
        <v>78.52</v>
      </c>
      <c r="AU60" s="33">
        <v>90.41</v>
      </c>
    </row>
    <row r="61" spans="1:47" s="33" customFormat="1" x14ac:dyDescent="0.35"/>
    <row r="62" spans="1:47" s="33" customFormat="1" ht="18.5" x14ac:dyDescent="0.45">
      <c r="A62" s="49" t="s">
        <v>89</v>
      </c>
    </row>
    <row r="63" spans="1:47" s="33" customFormat="1" x14ac:dyDescent="0.35">
      <c r="A63" s="33" t="s">
        <v>40</v>
      </c>
      <c r="B63" s="33" t="s">
        <v>41</v>
      </c>
      <c r="C63" s="33" t="s">
        <v>42</v>
      </c>
      <c r="D63" s="33" t="s">
        <v>43</v>
      </c>
      <c r="E63" s="33" t="s">
        <v>44</v>
      </c>
      <c r="F63" s="33" t="s">
        <v>45</v>
      </c>
      <c r="G63" s="33" t="s">
        <v>46</v>
      </c>
      <c r="H63" s="33" t="s">
        <v>47</v>
      </c>
      <c r="I63" s="33" t="s">
        <v>48</v>
      </c>
      <c r="J63" s="33" t="s">
        <v>49</v>
      </c>
      <c r="K63" s="33" t="s">
        <v>50</v>
      </c>
      <c r="L63" s="33" t="s">
        <v>51</v>
      </c>
      <c r="M63" s="33" t="s">
        <v>52</v>
      </c>
      <c r="N63" s="33" t="s">
        <v>53</v>
      </c>
      <c r="O63" s="33" t="s">
        <v>54</v>
      </c>
      <c r="P63" s="33" t="s">
        <v>55</v>
      </c>
      <c r="Q63" s="33" t="s">
        <v>56</v>
      </c>
      <c r="R63" s="33" t="s">
        <v>57</v>
      </c>
      <c r="S63" s="33" t="s">
        <v>58</v>
      </c>
      <c r="T63" s="33" t="s">
        <v>59</v>
      </c>
      <c r="U63" s="33" t="s">
        <v>60</v>
      </c>
      <c r="V63" s="33" t="s">
        <v>61</v>
      </c>
      <c r="W63" s="33" t="s">
        <v>62</v>
      </c>
      <c r="X63" s="33" t="s">
        <v>63</v>
      </c>
      <c r="Y63" s="33" t="s">
        <v>64</v>
      </c>
      <c r="Z63" s="33" t="s">
        <v>65</v>
      </c>
      <c r="AA63" s="33" t="s">
        <v>66</v>
      </c>
      <c r="AB63" s="33" t="s">
        <v>67</v>
      </c>
      <c r="AC63" s="33" t="s">
        <v>68</v>
      </c>
      <c r="AD63" s="33" t="s">
        <v>69</v>
      </c>
      <c r="AE63" s="33" t="s">
        <v>70</v>
      </c>
      <c r="AF63" s="33" t="s">
        <v>71</v>
      </c>
      <c r="AG63" s="33" t="s">
        <v>72</v>
      </c>
      <c r="AH63" s="33" t="s">
        <v>73</v>
      </c>
      <c r="AI63" s="33" t="s">
        <v>74</v>
      </c>
      <c r="AJ63" s="33" t="s">
        <v>75</v>
      </c>
      <c r="AK63" s="33" t="s">
        <v>76</v>
      </c>
      <c r="AL63" s="33" t="s">
        <v>333</v>
      </c>
      <c r="AM63" s="33" t="s">
        <v>334</v>
      </c>
      <c r="AN63" s="33" t="s">
        <v>335</v>
      </c>
      <c r="AO63" s="33" t="s">
        <v>336</v>
      </c>
      <c r="AP63" s="33" t="s">
        <v>337</v>
      </c>
      <c r="AQ63" s="33" t="s">
        <v>338</v>
      </c>
      <c r="AR63" s="33" t="s">
        <v>339</v>
      </c>
      <c r="AS63" s="33" t="s">
        <v>340</v>
      </c>
      <c r="AT63" s="33" t="s">
        <v>341</v>
      </c>
      <c r="AU63" s="33" t="s">
        <v>342</v>
      </c>
    </row>
    <row r="64" spans="1:47" s="33" customFormat="1" x14ac:dyDescent="0.35">
      <c r="A64" s="33" t="s">
        <v>77</v>
      </c>
      <c r="B64" s="33">
        <v>173112.6</v>
      </c>
      <c r="C64" s="33">
        <v>172347.6</v>
      </c>
      <c r="D64" s="33">
        <v>180856.6</v>
      </c>
      <c r="E64" s="33">
        <v>187783.8</v>
      </c>
      <c r="F64" s="33">
        <v>189423</v>
      </c>
      <c r="G64" s="33">
        <v>177402.2</v>
      </c>
      <c r="H64" s="33">
        <v>189675.6</v>
      </c>
      <c r="I64" s="33">
        <v>191955.4</v>
      </c>
      <c r="J64" s="33">
        <v>202512.3</v>
      </c>
      <c r="K64" s="33">
        <v>197207.4</v>
      </c>
      <c r="L64" s="33">
        <v>194413.3</v>
      </c>
      <c r="M64" s="33">
        <v>197315.9</v>
      </c>
      <c r="N64" s="33">
        <v>201677.6</v>
      </c>
      <c r="O64" s="33">
        <v>199829.6</v>
      </c>
      <c r="P64" s="33">
        <v>199599.8</v>
      </c>
      <c r="Q64" s="33">
        <v>201613.1</v>
      </c>
      <c r="R64" s="33">
        <v>201612.9</v>
      </c>
      <c r="S64" s="33">
        <v>201613.1</v>
      </c>
      <c r="T64" s="33">
        <v>207642.5</v>
      </c>
      <c r="U64" s="33">
        <v>207984.9</v>
      </c>
      <c r="V64" s="33">
        <v>208292.9</v>
      </c>
      <c r="W64" s="33">
        <v>208293</v>
      </c>
      <c r="X64" s="33">
        <v>208292.8</v>
      </c>
      <c r="Y64" s="33">
        <v>208292.9</v>
      </c>
      <c r="Z64" s="33">
        <v>208293</v>
      </c>
      <c r="AA64" s="33">
        <v>216247</v>
      </c>
      <c r="AB64" s="33">
        <v>216524.5</v>
      </c>
      <c r="AC64" s="33">
        <v>216524.5</v>
      </c>
      <c r="AD64" s="33">
        <v>216524.5</v>
      </c>
      <c r="AE64" s="33">
        <v>216774.1</v>
      </c>
      <c r="AF64" s="33">
        <v>216774</v>
      </c>
      <c r="AG64" s="33">
        <v>216998.5</v>
      </c>
      <c r="AH64" s="33">
        <v>217200.9</v>
      </c>
      <c r="AI64" s="33">
        <v>217383</v>
      </c>
      <c r="AJ64" s="33">
        <v>217382.8</v>
      </c>
      <c r="AK64" s="33">
        <v>217546.6</v>
      </c>
      <c r="AL64" s="33">
        <v>217546.6</v>
      </c>
      <c r="AM64" s="33">
        <v>217546.6</v>
      </c>
      <c r="AN64" s="33">
        <v>217546.6</v>
      </c>
      <c r="AO64" s="33">
        <v>217546.6</v>
      </c>
      <c r="AP64" s="33">
        <v>217546.6</v>
      </c>
      <c r="AQ64" s="33">
        <v>217546.5</v>
      </c>
      <c r="AR64" s="33">
        <v>217546.6</v>
      </c>
      <c r="AS64" s="33">
        <v>217546.6</v>
      </c>
      <c r="AT64" s="33">
        <v>217546.6</v>
      </c>
      <c r="AU64" s="33">
        <v>217546.8</v>
      </c>
    </row>
    <row r="65" spans="1:47" s="33" customFormat="1" x14ac:dyDescent="0.35">
      <c r="A65" s="33" t="s">
        <v>78</v>
      </c>
      <c r="B65" s="33">
        <v>416</v>
      </c>
      <c r="C65" s="33">
        <v>419</v>
      </c>
      <c r="D65" s="33">
        <v>617</v>
      </c>
      <c r="E65" s="33">
        <v>565</v>
      </c>
      <c r="F65" s="33">
        <v>1322</v>
      </c>
      <c r="G65" s="33">
        <v>1535.14</v>
      </c>
      <c r="H65" s="33">
        <v>1393.8</v>
      </c>
      <c r="I65" s="33">
        <v>2278.06</v>
      </c>
      <c r="J65" s="33">
        <v>4717.8599999999997</v>
      </c>
      <c r="K65" s="33">
        <v>6124.31</v>
      </c>
      <c r="L65" s="33">
        <v>6421</v>
      </c>
      <c r="M65" s="33">
        <v>9781</v>
      </c>
      <c r="N65" s="33">
        <v>9905</v>
      </c>
      <c r="O65" s="33">
        <v>10640</v>
      </c>
      <c r="P65" s="33">
        <v>11097</v>
      </c>
      <c r="Q65" s="33">
        <v>10587.86</v>
      </c>
      <c r="R65" s="33">
        <v>10588.55</v>
      </c>
      <c r="S65" s="33">
        <v>10590.22</v>
      </c>
      <c r="T65" s="33">
        <v>10950.85</v>
      </c>
      <c r="U65" s="33">
        <v>13124.59</v>
      </c>
      <c r="V65" s="33">
        <v>13402.85</v>
      </c>
      <c r="W65" s="33">
        <v>13745.53</v>
      </c>
      <c r="X65" s="33">
        <v>14090.14</v>
      </c>
      <c r="Y65" s="33">
        <v>14435.59</v>
      </c>
      <c r="Z65" s="33">
        <v>14780.64</v>
      </c>
      <c r="AA65" s="33">
        <v>15175.99</v>
      </c>
      <c r="AB65" s="33">
        <v>15578.16</v>
      </c>
      <c r="AC65" s="33">
        <v>15987.86</v>
      </c>
      <c r="AD65" s="33">
        <v>16407.009999999998</v>
      </c>
      <c r="AE65" s="33">
        <v>16835.11</v>
      </c>
      <c r="AF65" s="33">
        <v>17319.310000000001</v>
      </c>
      <c r="AG65" s="33">
        <v>17804.98</v>
      </c>
      <c r="AH65" s="33">
        <v>18303.8</v>
      </c>
      <c r="AI65" s="33">
        <v>18843.77</v>
      </c>
      <c r="AJ65" s="33">
        <v>19418.400000000001</v>
      </c>
      <c r="AK65" s="33">
        <v>20219.37</v>
      </c>
      <c r="AL65" s="33">
        <v>21165.37</v>
      </c>
      <c r="AM65" s="33">
        <v>22210.97</v>
      </c>
      <c r="AN65" s="33">
        <v>23321.97</v>
      </c>
      <c r="AO65" s="33">
        <v>24396.639999999999</v>
      </c>
      <c r="AP65" s="33">
        <v>25410.54</v>
      </c>
      <c r="AQ65" s="33">
        <v>26346.15</v>
      </c>
      <c r="AR65" s="33">
        <v>27153.79</v>
      </c>
      <c r="AS65" s="33">
        <v>27901.61</v>
      </c>
      <c r="AT65" s="33">
        <v>28625.62</v>
      </c>
      <c r="AU65" s="33">
        <v>29345.68</v>
      </c>
    </row>
    <row r="66" spans="1:47" s="33" customFormat="1" x14ac:dyDescent="0.35">
      <c r="A66" s="33" t="s">
        <v>79</v>
      </c>
      <c r="B66" s="33">
        <v>646</v>
      </c>
      <c r="C66" s="33">
        <v>646</v>
      </c>
      <c r="D66" s="33">
        <v>646</v>
      </c>
      <c r="E66" s="33">
        <v>439</v>
      </c>
      <c r="F66" s="33">
        <v>550</v>
      </c>
      <c r="G66" s="33">
        <v>843.91</v>
      </c>
      <c r="H66" s="33">
        <v>1088.82</v>
      </c>
      <c r="I66" s="33">
        <v>1232.8499999999999</v>
      </c>
      <c r="J66" s="33">
        <v>1613.84</v>
      </c>
      <c r="K66" s="33">
        <v>943.52</v>
      </c>
      <c r="L66" s="33">
        <v>925.31</v>
      </c>
      <c r="M66" s="33">
        <v>1348.41</v>
      </c>
      <c r="N66" s="33">
        <v>1705.73</v>
      </c>
      <c r="O66" s="33">
        <v>1627.51</v>
      </c>
      <c r="P66" s="33">
        <v>1511.07</v>
      </c>
      <c r="Q66" s="33">
        <v>1162.75</v>
      </c>
      <c r="R66" s="33">
        <v>1243.71</v>
      </c>
      <c r="S66" s="33">
        <v>1243.7</v>
      </c>
      <c r="T66" s="33">
        <v>1243.67</v>
      </c>
      <c r="U66" s="33">
        <v>1286.71</v>
      </c>
      <c r="V66" s="33">
        <v>1329.18</v>
      </c>
      <c r="W66" s="33">
        <v>1329</v>
      </c>
      <c r="X66" s="33">
        <v>1328.96</v>
      </c>
      <c r="Y66" s="33">
        <v>1328.92</v>
      </c>
      <c r="Z66" s="33">
        <v>1328.87</v>
      </c>
      <c r="AA66" s="33">
        <v>1328.81</v>
      </c>
      <c r="AB66" s="33">
        <v>1328.75</v>
      </c>
      <c r="AC66" s="33">
        <v>1328.72</v>
      </c>
      <c r="AD66" s="33">
        <v>1328.67</v>
      </c>
      <c r="AE66" s="33">
        <v>1328.6</v>
      </c>
      <c r="AF66" s="33">
        <v>1328.49</v>
      </c>
      <c r="AG66" s="33">
        <v>1369.34</v>
      </c>
      <c r="AH66" s="33">
        <v>1409.91</v>
      </c>
      <c r="AI66" s="33">
        <v>1449.5</v>
      </c>
      <c r="AJ66" s="33">
        <v>1489.65</v>
      </c>
      <c r="AK66" s="33">
        <v>1528.81</v>
      </c>
      <c r="AL66" s="33">
        <v>1528.49</v>
      </c>
      <c r="AM66" s="33">
        <v>1528.14</v>
      </c>
      <c r="AN66" s="33">
        <v>1527.73</v>
      </c>
      <c r="AO66" s="33">
        <v>1527.27</v>
      </c>
      <c r="AP66" s="33">
        <v>1526.7</v>
      </c>
      <c r="AQ66" s="33">
        <v>1562.61</v>
      </c>
      <c r="AR66" s="33">
        <v>1561.77</v>
      </c>
      <c r="AS66" s="33">
        <v>1560.77</v>
      </c>
      <c r="AT66" s="33">
        <v>1559.51</v>
      </c>
      <c r="AU66" s="33">
        <v>1557.93</v>
      </c>
    </row>
    <row r="67" spans="1:47" s="33" customFormat="1" x14ac:dyDescent="0.35">
      <c r="A67" s="33" t="s">
        <v>80</v>
      </c>
      <c r="B67" s="3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1</v>
      </c>
      <c r="M67" s="33">
        <v>1</v>
      </c>
      <c r="N67" s="33">
        <v>1</v>
      </c>
      <c r="O67" s="33">
        <v>1</v>
      </c>
      <c r="P67" s="33">
        <v>1</v>
      </c>
      <c r="Q67" s="33">
        <v>0.26</v>
      </c>
      <c r="R67" s="33">
        <v>0.95</v>
      </c>
      <c r="S67" s="33">
        <v>188.22</v>
      </c>
      <c r="T67" s="33">
        <v>372.99</v>
      </c>
      <c r="U67" s="33">
        <v>612.9</v>
      </c>
      <c r="V67" s="33">
        <v>730.36</v>
      </c>
      <c r="W67" s="33">
        <v>909.67</v>
      </c>
      <c r="X67" s="33">
        <v>1089.5</v>
      </c>
      <c r="Y67" s="33">
        <v>1269.24</v>
      </c>
      <c r="Z67" s="33">
        <v>1446.04</v>
      </c>
      <c r="AA67" s="33">
        <v>1625.64</v>
      </c>
      <c r="AB67" s="33">
        <v>1807.78</v>
      </c>
      <c r="AC67" s="33">
        <v>1991.71</v>
      </c>
      <c r="AD67" s="33">
        <v>2185.6799999999998</v>
      </c>
      <c r="AE67" s="33">
        <v>2381.35</v>
      </c>
      <c r="AF67" s="33">
        <v>2628.27</v>
      </c>
      <c r="AG67" s="33">
        <v>2872.66</v>
      </c>
      <c r="AH67" s="33">
        <v>3137.85</v>
      </c>
      <c r="AI67" s="33">
        <v>3430.51</v>
      </c>
      <c r="AJ67" s="33">
        <v>3797.85</v>
      </c>
      <c r="AK67" s="33">
        <v>4217.3599999999997</v>
      </c>
      <c r="AL67" s="33">
        <v>4766.13</v>
      </c>
      <c r="AM67" s="33">
        <v>5402.34</v>
      </c>
      <c r="AN67" s="33">
        <v>6095.36</v>
      </c>
      <c r="AO67" s="33">
        <v>6748.21</v>
      </c>
      <c r="AP67" s="33">
        <v>7350.14</v>
      </c>
      <c r="AQ67" s="33">
        <v>7873.87</v>
      </c>
      <c r="AR67" s="33">
        <v>8274.48</v>
      </c>
      <c r="AS67" s="33">
        <v>8614.82</v>
      </c>
      <c r="AT67" s="33">
        <v>8928.85</v>
      </c>
      <c r="AU67" s="33">
        <v>9235.25</v>
      </c>
    </row>
    <row r="68" spans="1:47" s="33" customFormat="1" x14ac:dyDescent="0.35">
      <c r="A68" s="33" t="s">
        <v>81</v>
      </c>
      <c r="B68" s="33">
        <v>4321.58</v>
      </c>
      <c r="C68" s="33">
        <v>4321.58</v>
      </c>
      <c r="D68" s="33">
        <v>4321.58</v>
      </c>
      <c r="E68" s="33">
        <v>3624.23</v>
      </c>
      <c r="F68" s="33">
        <v>3596.28</v>
      </c>
      <c r="G68" s="33">
        <v>3551.59</v>
      </c>
      <c r="H68" s="33">
        <v>3525.22</v>
      </c>
      <c r="I68" s="33">
        <v>4212.62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</row>
    <row r="69" spans="1:47" s="33" customFormat="1" x14ac:dyDescent="0.35">
      <c r="A69" s="33" t="s">
        <v>82</v>
      </c>
      <c r="B69" s="33">
        <v>0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  <c r="AT69" s="33">
        <v>0</v>
      </c>
      <c r="AU69" s="33">
        <v>0</v>
      </c>
    </row>
    <row r="70" spans="1:47" s="33" customFormat="1" x14ac:dyDescent="0.35">
      <c r="A70" s="33" t="s">
        <v>83</v>
      </c>
      <c r="B70" s="33">
        <v>269</v>
      </c>
      <c r="C70" s="33">
        <v>1326</v>
      </c>
      <c r="D70" s="33">
        <v>3945</v>
      </c>
      <c r="E70" s="33">
        <v>228</v>
      </c>
      <c r="F70" s="33">
        <v>264</v>
      </c>
      <c r="G70" s="33">
        <v>222.4</v>
      </c>
      <c r="H70" s="33">
        <v>174.24</v>
      </c>
      <c r="I70" s="33">
        <v>185.01</v>
      </c>
      <c r="J70" s="33">
        <v>112.84</v>
      </c>
      <c r="K70" s="33">
        <v>156.54</v>
      </c>
      <c r="L70" s="33">
        <v>141.41</v>
      </c>
      <c r="M70" s="33">
        <v>164.89</v>
      </c>
      <c r="N70" s="33">
        <v>188.25</v>
      </c>
      <c r="O70" s="33">
        <v>169.76</v>
      </c>
      <c r="P70" s="33">
        <v>163.06</v>
      </c>
      <c r="Q70" s="33">
        <v>163.21</v>
      </c>
      <c r="R70" s="33">
        <v>153.13999999999999</v>
      </c>
      <c r="S70" s="33">
        <v>158.82</v>
      </c>
      <c r="T70" s="33">
        <v>159.80000000000001</v>
      </c>
      <c r="U70" s="33">
        <v>160.19</v>
      </c>
      <c r="V70" s="33">
        <v>160.55000000000001</v>
      </c>
      <c r="W70" s="33">
        <v>160.81</v>
      </c>
      <c r="X70" s="33">
        <v>161.49</v>
      </c>
      <c r="Y70" s="33">
        <v>162.25</v>
      </c>
      <c r="Z70" s="33">
        <v>163.29</v>
      </c>
      <c r="AA70" s="33">
        <v>164.42</v>
      </c>
      <c r="AB70" s="33">
        <v>164.75</v>
      </c>
      <c r="AC70" s="33">
        <v>164.46</v>
      </c>
      <c r="AD70" s="33">
        <v>164.35</v>
      </c>
      <c r="AE70" s="33">
        <v>164.47</v>
      </c>
      <c r="AF70" s="33">
        <v>165.41</v>
      </c>
      <c r="AG70" s="33">
        <v>165.8</v>
      </c>
      <c r="AH70" s="33">
        <v>166.73</v>
      </c>
      <c r="AI70" s="33">
        <v>167.37</v>
      </c>
      <c r="AJ70" s="33">
        <v>168.26</v>
      </c>
      <c r="AK70" s="33">
        <v>169.08</v>
      </c>
      <c r="AL70" s="33">
        <v>171.03</v>
      </c>
      <c r="AM70" s="33">
        <v>172.43</v>
      </c>
      <c r="AN70" s="33">
        <v>174.08</v>
      </c>
      <c r="AO70" s="33">
        <v>175.6</v>
      </c>
      <c r="AP70" s="33">
        <v>177.25</v>
      </c>
      <c r="AQ70" s="33">
        <v>179.03</v>
      </c>
      <c r="AR70" s="33">
        <v>180.84</v>
      </c>
      <c r="AS70" s="33">
        <v>182.64</v>
      </c>
      <c r="AT70" s="33">
        <v>184.57</v>
      </c>
      <c r="AU70" s="33">
        <v>186.63</v>
      </c>
    </row>
    <row r="71" spans="1:47" s="33" customFormat="1" x14ac:dyDescent="0.35">
      <c r="A71" s="33" t="s">
        <v>84</v>
      </c>
      <c r="B71" s="33">
        <v>180.26</v>
      </c>
      <c r="C71" s="33">
        <v>366.03</v>
      </c>
      <c r="D71" s="33">
        <v>668.83</v>
      </c>
      <c r="E71" s="33">
        <v>532.89</v>
      </c>
      <c r="F71" s="33">
        <v>392.12</v>
      </c>
      <c r="G71" s="33">
        <v>585.88</v>
      </c>
      <c r="H71" s="33">
        <v>546.17999999999995</v>
      </c>
      <c r="I71" s="33">
        <v>518.65</v>
      </c>
      <c r="J71" s="33">
        <v>475.06</v>
      </c>
      <c r="K71" s="33">
        <v>496.68</v>
      </c>
      <c r="L71" s="33">
        <v>532.04</v>
      </c>
      <c r="M71" s="33">
        <v>660.06</v>
      </c>
      <c r="N71" s="33">
        <v>421.08</v>
      </c>
      <c r="O71" s="33">
        <v>593.07000000000005</v>
      </c>
      <c r="P71" s="33">
        <v>501.07</v>
      </c>
      <c r="Q71" s="33">
        <v>501.05</v>
      </c>
      <c r="R71" s="33">
        <v>501.03</v>
      </c>
      <c r="S71" s="33">
        <v>501.04</v>
      </c>
      <c r="T71" s="33">
        <v>501.07</v>
      </c>
      <c r="U71" s="33">
        <v>501.13</v>
      </c>
      <c r="V71" s="33">
        <v>501.23</v>
      </c>
      <c r="W71" s="33">
        <v>501.41</v>
      </c>
      <c r="X71" s="33">
        <v>501.45</v>
      </c>
      <c r="Y71" s="33">
        <v>501.49</v>
      </c>
      <c r="Z71" s="33">
        <v>501.54</v>
      </c>
      <c r="AA71" s="33">
        <v>501.6</v>
      </c>
      <c r="AB71" s="33">
        <v>501.66</v>
      </c>
      <c r="AC71" s="33">
        <v>501.69</v>
      </c>
      <c r="AD71" s="33">
        <v>501.74</v>
      </c>
      <c r="AE71" s="33">
        <v>501.81</v>
      </c>
      <c r="AF71" s="33">
        <v>393.94</v>
      </c>
      <c r="AG71" s="33">
        <v>394.08</v>
      </c>
      <c r="AH71" s="33">
        <v>394.25</v>
      </c>
      <c r="AI71" s="33">
        <v>394.43</v>
      </c>
      <c r="AJ71" s="33">
        <v>394.66</v>
      </c>
      <c r="AK71" s="33">
        <v>394.93</v>
      </c>
      <c r="AL71" s="33">
        <v>395.24</v>
      </c>
      <c r="AM71" s="33">
        <v>395.6</v>
      </c>
      <c r="AN71" s="33">
        <v>396.01</v>
      </c>
      <c r="AO71" s="33">
        <v>396.46</v>
      </c>
      <c r="AP71" s="33">
        <v>397.03</v>
      </c>
      <c r="AQ71" s="33">
        <v>397.74</v>
      </c>
      <c r="AR71" s="33">
        <v>398.58</v>
      </c>
      <c r="AS71" s="33">
        <v>399.58</v>
      </c>
      <c r="AT71" s="33">
        <v>400.84</v>
      </c>
      <c r="AU71" s="33">
        <v>402.43</v>
      </c>
    </row>
    <row r="72" spans="1:47" s="33" customFormat="1" x14ac:dyDescent="0.35"/>
    <row r="73" spans="1:47" s="33" customFormat="1" ht="18.5" x14ac:dyDescent="0.45">
      <c r="A73" s="49" t="s">
        <v>90</v>
      </c>
    </row>
    <row r="74" spans="1:47" s="33" customFormat="1" x14ac:dyDescent="0.35">
      <c r="A74" s="33" t="s">
        <v>40</v>
      </c>
      <c r="B74" s="33" t="s">
        <v>41</v>
      </c>
      <c r="C74" s="33" t="s">
        <v>42</v>
      </c>
      <c r="D74" s="33" t="s">
        <v>43</v>
      </c>
      <c r="E74" s="33" t="s">
        <v>44</v>
      </c>
      <c r="F74" s="33" t="s">
        <v>45</v>
      </c>
      <c r="G74" s="33" t="s">
        <v>46</v>
      </c>
      <c r="H74" s="33" t="s">
        <v>47</v>
      </c>
      <c r="I74" s="33" t="s">
        <v>48</v>
      </c>
      <c r="J74" s="33" t="s">
        <v>49</v>
      </c>
      <c r="K74" s="33" t="s">
        <v>50</v>
      </c>
      <c r="L74" s="33" t="s">
        <v>51</v>
      </c>
      <c r="M74" s="33" t="s">
        <v>52</v>
      </c>
      <c r="N74" s="33" t="s">
        <v>53</v>
      </c>
      <c r="O74" s="33" t="s">
        <v>54</v>
      </c>
      <c r="P74" s="33" t="s">
        <v>55</v>
      </c>
      <c r="Q74" s="33" t="s">
        <v>56</v>
      </c>
      <c r="R74" s="33" t="s">
        <v>57</v>
      </c>
      <c r="S74" s="33" t="s">
        <v>58</v>
      </c>
      <c r="T74" s="33" t="s">
        <v>59</v>
      </c>
      <c r="U74" s="33" t="s">
        <v>60</v>
      </c>
      <c r="V74" s="33" t="s">
        <v>61</v>
      </c>
      <c r="W74" s="33" t="s">
        <v>62</v>
      </c>
      <c r="X74" s="33" t="s">
        <v>63</v>
      </c>
      <c r="Y74" s="33" t="s">
        <v>64</v>
      </c>
      <c r="Z74" s="33" t="s">
        <v>65</v>
      </c>
      <c r="AA74" s="33" t="s">
        <v>66</v>
      </c>
      <c r="AB74" s="33" t="s">
        <v>67</v>
      </c>
      <c r="AC74" s="33" t="s">
        <v>68</v>
      </c>
      <c r="AD74" s="33" t="s">
        <v>69</v>
      </c>
      <c r="AE74" s="33" t="s">
        <v>70</v>
      </c>
      <c r="AF74" s="33" t="s">
        <v>71</v>
      </c>
      <c r="AG74" s="33" t="s">
        <v>72</v>
      </c>
      <c r="AH74" s="33" t="s">
        <v>73</v>
      </c>
      <c r="AI74" s="33" t="s">
        <v>74</v>
      </c>
      <c r="AJ74" s="33" t="s">
        <v>75</v>
      </c>
      <c r="AK74" s="33" t="s">
        <v>76</v>
      </c>
      <c r="AL74" s="33" t="s">
        <v>333</v>
      </c>
      <c r="AM74" s="33" t="s">
        <v>334</v>
      </c>
      <c r="AN74" s="33" t="s">
        <v>335</v>
      </c>
      <c r="AO74" s="33" t="s">
        <v>336</v>
      </c>
      <c r="AP74" s="33" t="s">
        <v>337</v>
      </c>
      <c r="AQ74" s="33" t="s">
        <v>338</v>
      </c>
      <c r="AR74" s="33" t="s">
        <v>339</v>
      </c>
      <c r="AS74" s="33" t="s">
        <v>340</v>
      </c>
      <c r="AT74" s="33" t="s">
        <v>341</v>
      </c>
      <c r="AU74" s="33" t="s">
        <v>342</v>
      </c>
    </row>
    <row r="75" spans="1:47" s="33" customFormat="1" x14ac:dyDescent="0.35">
      <c r="A75" s="33" t="s">
        <v>77</v>
      </c>
      <c r="B75" s="33">
        <v>35480</v>
      </c>
      <c r="C75" s="33">
        <v>36031.99</v>
      </c>
      <c r="D75" s="33">
        <v>34315</v>
      </c>
      <c r="E75" s="33">
        <v>39614.99</v>
      </c>
      <c r="F75" s="33">
        <v>39685.01</v>
      </c>
      <c r="G75" s="33">
        <v>32555</v>
      </c>
      <c r="H75" s="33">
        <v>34907</v>
      </c>
      <c r="I75" s="33">
        <v>33887</v>
      </c>
      <c r="J75" s="33">
        <v>37936</v>
      </c>
      <c r="K75" s="33">
        <v>39199.480000000003</v>
      </c>
      <c r="L75" s="33">
        <v>35042.89</v>
      </c>
      <c r="M75" s="33">
        <v>36513</v>
      </c>
      <c r="N75" s="33">
        <v>40016.01</v>
      </c>
      <c r="O75" s="33">
        <v>38280.99</v>
      </c>
      <c r="P75" s="33">
        <v>36210.019999999997</v>
      </c>
      <c r="Q75" s="33">
        <v>40201.39</v>
      </c>
      <c r="R75" s="33">
        <v>40194.480000000003</v>
      </c>
      <c r="S75" s="33">
        <v>40229.9</v>
      </c>
      <c r="T75" s="33">
        <v>40230.120000000003</v>
      </c>
      <c r="U75" s="33">
        <v>40193.25</v>
      </c>
      <c r="V75" s="33">
        <v>40193.360000000001</v>
      </c>
      <c r="W75" s="33">
        <v>40262.199999999997</v>
      </c>
      <c r="X75" s="33">
        <v>40228.11</v>
      </c>
      <c r="Y75" s="33">
        <v>40230.239999999998</v>
      </c>
      <c r="Z75" s="33">
        <v>40262.21</v>
      </c>
      <c r="AA75" s="33">
        <v>40262.18</v>
      </c>
      <c r="AB75" s="33">
        <v>40863.480000000003</v>
      </c>
      <c r="AC75" s="33">
        <v>40863.46</v>
      </c>
      <c r="AD75" s="33">
        <v>40863.46</v>
      </c>
      <c r="AE75" s="33">
        <v>41404.65</v>
      </c>
      <c r="AF75" s="33">
        <v>41404.67</v>
      </c>
      <c r="AG75" s="33">
        <v>41891.730000000003</v>
      </c>
      <c r="AH75" s="33">
        <v>41891.72</v>
      </c>
      <c r="AI75" s="33">
        <v>41891.699999999997</v>
      </c>
      <c r="AJ75" s="33">
        <v>41891.71</v>
      </c>
      <c r="AK75" s="33">
        <v>41891.71</v>
      </c>
      <c r="AL75" s="33">
        <v>42330.06</v>
      </c>
      <c r="AM75" s="33">
        <v>42724.61</v>
      </c>
      <c r="AN75" s="33">
        <v>42724.61</v>
      </c>
      <c r="AO75" s="33">
        <v>42724.59</v>
      </c>
      <c r="AP75" s="33">
        <v>42724.62</v>
      </c>
      <c r="AQ75" s="33">
        <v>42724.6</v>
      </c>
      <c r="AR75" s="33">
        <v>42724.61</v>
      </c>
      <c r="AS75" s="33">
        <v>42724.62</v>
      </c>
      <c r="AT75" s="33">
        <v>42724.63</v>
      </c>
      <c r="AU75" s="33">
        <v>42724.63</v>
      </c>
    </row>
    <row r="76" spans="1:47" s="33" customFormat="1" x14ac:dyDescent="0.35">
      <c r="A76" s="33" t="s">
        <v>78</v>
      </c>
      <c r="B76" s="33">
        <v>26</v>
      </c>
      <c r="C76" s="33">
        <v>145</v>
      </c>
      <c r="D76" s="33">
        <v>494</v>
      </c>
      <c r="E76" s="33">
        <v>1400</v>
      </c>
      <c r="F76" s="33">
        <v>2300</v>
      </c>
      <c r="G76" s="33">
        <v>2800</v>
      </c>
      <c r="H76" s="33">
        <v>3900</v>
      </c>
      <c r="I76" s="33">
        <v>4600</v>
      </c>
      <c r="J76" s="33">
        <v>5200</v>
      </c>
      <c r="K76" s="33">
        <v>6900.64</v>
      </c>
      <c r="L76" s="33">
        <v>11396</v>
      </c>
      <c r="M76" s="33">
        <v>10758</v>
      </c>
      <c r="N76" s="33">
        <v>10464</v>
      </c>
      <c r="O76" s="33">
        <v>11922.01</v>
      </c>
      <c r="P76" s="33">
        <v>10957</v>
      </c>
      <c r="Q76" s="33">
        <v>14436.84</v>
      </c>
      <c r="R76" s="33">
        <v>15840.41</v>
      </c>
      <c r="S76" s="33">
        <v>15845.88</v>
      </c>
      <c r="T76" s="33">
        <v>15851.45</v>
      </c>
      <c r="U76" s="33">
        <v>15857.69</v>
      </c>
      <c r="V76" s="33">
        <v>15864.13</v>
      </c>
      <c r="W76" s="33">
        <v>15873.41</v>
      </c>
      <c r="X76" s="33">
        <v>15883.12</v>
      </c>
      <c r="Y76" s="33">
        <v>15893.64</v>
      </c>
      <c r="Z76" s="33">
        <v>15906.04</v>
      </c>
      <c r="AA76" s="33">
        <v>20454.37</v>
      </c>
      <c r="AB76" s="33">
        <v>23480.44</v>
      </c>
      <c r="AC76" s="33">
        <v>26519.73</v>
      </c>
      <c r="AD76" s="33">
        <v>27144.23</v>
      </c>
      <c r="AE76" s="33">
        <v>27777.52</v>
      </c>
      <c r="AF76" s="33">
        <v>28650.55</v>
      </c>
      <c r="AG76" s="33">
        <v>29519.65</v>
      </c>
      <c r="AH76" s="33">
        <v>30468.080000000002</v>
      </c>
      <c r="AI76" s="33">
        <v>34029.57</v>
      </c>
      <c r="AJ76" s="33">
        <v>35345.519999999997</v>
      </c>
      <c r="AK76" s="33">
        <v>39642.559999999998</v>
      </c>
      <c r="AL76" s="33">
        <v>42406.09</v>
      </c>
      <c r="AM76" s="33">
        <v>48126.720000000001</v>
      </c>
      <c r="AN76" s="33">
        <v>51957.77</v>
      </c>
      <c r="AO76" s="33">
        <v>57907.68</v>
      </c>
      <c r="AP76" s="33">
        <v>61081.599999999999</v>
      </c>
      <c r="AQ76" s="33">
        <v>66113.36</v>
      </c>
      <c r="AR76" s="33">
        <v>67863.91</v>
      </c>
      <c r="AS76" s="33">
        <v>71512.89</v>
      </c>
      <c r="AT76" s="33">
        <v>72496.14</v>
      </c>
      <c r="AU76" s="33">
        <v>73400.41</v>
      </c>
    </row>
    <row r="77" spans="1:47" s="33" customFormat="1" x14ac:dyDescent="0.35">
      <c r="A77" s="33" t="s">
        <v>79</v>
      </c>
      <c r="B77" s="33">
        <v>807.53</v>
      </c>
      <c r="C77" s="33">
        <v>733.51</v>
      </c>
      <c r="D77" s="33">
        <v>598.95000000000005</v>
      </c>
      <c r="E77" s="33">
        <v>484.04</v>
      </c>
      <c r="F77" s="33">
        <v>657.05</v>
      </c>
      <c r="G77" s="33">
        <v>735.1</v>
      </c>
      <c r="H77" s="33">
        <v>607.89</v>
      </c>
      <c r="I77" s="33">
        <v>672.86</v>
      </c>
      <c r="J77" s="33">
        <v>586.34</v>
      </c>
      <c r="K77" s="33">
        <v>905.14</v>
      </c>
      <c r="L77" s="33">
        <v>937.11</v>
      </c>
      <c r="M77" s="33">
        <v>1444.15</v>
      </c>
      <c r="N77" s="33">
        <v>962.05</v>
      </c>
      <c r="O77" s="33">
        <v>1310.77</v>
      </c>
      <c r="P77" s="33">
        <v>1249.3900000000001</v>
      </c>
      <c r="Q77" s="33">
        <v>756.17</v>
      </c>
      <c r="R77" s="33">
        <v>767.62</v>
      </c>
      <c r="S77" s="33">
        <v>773.88</v>
      </c>
      <c r="T77" s="33">
        <v>772.61</v>
      </c>
      <c r="U77" s="33">
        <v>759.22</v>
      </c>
      <c r="V77" s="33">
        <v>758.82</v>
      </c>
      <c r="W77" s="33">
        <v>784.37</v>
      </c>
      <c r="X77" s="33">
        <v>770.68</v>
      </c>
      <c r="Y77" s="33">
        <v>769.88</v>
      </c>
      <c r="Z77" s="33">
        <v>781.76</v>
      </c>
      <c r="AA77" s="33">
        <v>780.58</v>
      </c>
      <c r="AB77" s="33">
        <v>780.41</v>
      </c>
      <c r="AC77" s="33">
        <v>767.81</v>
      </c>
      <c r="AD77" s="33">
        <v>780.87</v>
      </c>
      <c r="AE77" s="33">
        <v>754.83</v>
      </c>
      <c r="AF77" s="33">
        <v>754.27</v>
      </c>
      <c r="AG77" s="33">
        <v>779.3</v>
      </c>
      <c r="AH77" s="33">
        <v>765.67</v>
      </c>
      <c r="AI77" s="33">
        <v>765.03</v>
      </c>
      <c r="AJ77" s="33">
        <v>764.29</v>
      </c>
      <c r="AK77" s="33">
        <v>750.62</v>
      </c>
      <c r="AL77" s="33">
        <v>754.81</v>
      </c>
      <c r="AM77" s="33">
        <v>784.72</v>
      </c>
      <c r="AN77" s="33">
        <v>783.36</v>
      </c>
      <c r="AO77" s="33">
        <v>782.12</v>
      </c>
      <c r="AP77" s="33">
        <v>782.76</v>
      </c>
      <c r="AQ77" s="33">
        <v>787.71</v>
      </c>
      <c r="AR77" s="33">
        <v>786.25</v>
      </c>
      <c r="AS77" s="33">
        <v>784.8</v>
      </c>
      <c r="AT77" s="33">
        <v>783.24</v>
      </c>
      <c r="AU77" s="33">
        <v>783.61</v>
      </c>
    </row>
    <row r="78" spans="1:47" s="33" customFormat="1" x14ac:dyDescent="0.35">
      <c r="A78" s="33" t="s">
        <v>80</v>
      </c>
      <c r="B78" s="33">
        <v>0</v>
      </c>
      <c r="C78" s="33">
        <v>0</v>
      </c>
      <c r="D78" s="33">
        <v>0</v>
      </c>
      <c r="E78" s="33">
        <v>0</v>
      </c>
      <c r="F78" s="33">
        <v>5</v>
      </c>
      <c r="G78" s="33">
        <v>123</v>
      </c>
      <c r="H78" s="33">
        <v>398</v>
      </c>
      <c r="I78" s="33">
        <v>842</v>
      </c>
      <c r="J78" s="33">
        <v>1173</v>
      </c>
      <c r="K78" s="33">
        <v>1757.71</v>
      </c>
      <c r="L78" s="33">
        <v>1425</v>
      </c>
      <c r="M78" s="33">
        <v>1776</v>
      </c>
      <c r="N78" s="33">
        <v>1998</v>
      </c>
      <c r="O78" s="33">
        <v>2163</v>
      </c>
      <c r="P78" s="33">
        <v>2168</v>
      </c>
      <c r="Q78" s="33">
        <v>2168</v>
      </c>
      <c r="R78" s="33">
        <v>2169.9699999999998</v>
      </c>
      <c r="S78" s="33">
        <v>2174.56</v>
      </c>
      <c r="T78" s="33">
        <v>2179.17</v>
      </c>
      <c r="U78" s="33">
        <v>2184.7800000000002</v>
      </c>
      <c r="V78" s="33">
        <v>2189.98</v>
      </c>
      <c r="W78" s="33">
        <v>2196.85</v>
      </c>
      <c r="X78" s="33">
        <v>2204.6799999999998</v>
      </c>
      <c r="Y78" s="33">
        <v>2213.5500000000002</v>
      </c>
      <c r="Z78" s="33">
        <v>2548.61</v>
      </c>
      <c r="AA78" s="33">
        <v>3038.16</v>
      </c>
      <c r="AB78" s="33">
        <v>3198.15</v>
      </c>
      <c r="AC78" s="33">
        <v>3699.65</v>
      </c>
      <c r="AD78" s="33">
        <v>4069.13</v>
      </c>
      <c r="AE78" s="33">
        <v>4459.7299999999996</v>
      </c>
      <c r="AF78" s="33">
        <v>5072.47</v>
      </c>
      <c r="AG78" s="33">
        <v>5675.31</v>
      </c>
      <c r="AH78" s="33">
        <v>6347.37</v>
      </c>
      <c r="AI78" s="33">
        <v>7330.43</v>
      </c>
      <c r="AJ78" s="33">
        <v>8323.26</v>
      </c>
      <c r="AK78" s="33">
        <v>9958.99</v>
      </c>
      <c r="AL78" s="33">
        <v>12186.32</v>
      </c>
      <c r="AM78" s="33">
        <v>15133.07</v>
      </c>
      <c r="AN78" s="33">
        <v>18326.669999999998</v>
      </c>
      <c r="AO78" s="33">
        <v>21566.41</v>
      </c>
      <c r="AP78" s="33">
        <v>24227.89</v>
      </c>
      <c r="AQ78" s="33">
        <v>26587.89</v>
      </c>
      <c r="AR78" s="33">
        <v>27950.43</v>
      </c>
      <c r="AS78" s="33">
        <v>29111.9</v>
      </c>
      <c r="AT78" s="33">
        <v>29805.31</v>
      </c>
      <c r="AU78" s="33">
        <v>30297.55</v>
      </c>
    </row>
    <row r="79" spans="1:47" s="33" customFormat="1" x14ac:dyDescent="0.35">
      <c r="A79" s="33" t="s">
        <v>81</v>
      </c>
      <c r="B79" s="33">
        <v>77969</v>
      </c>
      <c r="C79" s="33">
        <v>83457</v>
      </c>
      <c r="D79" s="33">
        <v>79750</v>
      </c>
      <c r="E79" s="33">
        <v>85832</v>
      </c>
      <c r="F79" s="33">
        <v>81395.98</v>
      </c>
      <c r="G79" s="33">
        <v>81975</v>
      </c>
      <c r="H79" s="33">
        <v>84766</v>
      </c>
      <c r="I79" s="33">
        <v>84866</v>
      </c>
      <c r="J79" s="33">
        <v>93102.99</v>
      </c>
      <c r="K79" s="33">
        <v>96195.59</v>
      </c>
      <c r="L79" s="33">
        <v>91768.98</v>
      </c>
      <c r="M79" s="33">
        <v>91142.01</v>
      </c>
      <c r="N79" s="33">
        <v>90445</v>
      </c>
      <c r="O79" s="33">
        <v>90155.01</v>
      </c>
      <c r="P79" s="33">
        <v>90454</v>
      </c>
      <c r="Q79" s="33">
        <v>78513.960000000006</v>
      </c>
      <c r="R79" s="33">
        <v>73695.8</v>
      </c>
      <c r="S79" s="33">
        <v>76110.52</v>
      </c>
      <c r="T79" s="33">
        <v>64975.64</v>
      </c>
      <c r="U79" s="33">
        <v>75346.559999999998</v>
      </c>
      <c r="V79" s="33">
        <v>68445.5</v>
      </c>
      <c r="W79" s="33">
        <v>63105.11</v>
      </c>
      <c r="X79" s="33">
        <v>69400.34</v>
      </c>
      <c r="Y79" s="33">
        <v>75838.45</v>
      </c>
      <c r="Z79" s="33">
        <v>70893.45</v>
      </c>
      <c r="AA79" s="33">
        <v>77736.77</v>
      </c>
      <c r="AB79" s="33">
        <v>71040.09</v>
      </c>
      <c r="AC79" s="33">
        <v>77883.41</v>
      </c>
      <c r="AD79" s="33">
        <v>77924.14</v>
      </c>
      <c r="AE79" s="33">
        <v>84767.45</v>
      </c>
      <c r="AF79" s="33">
        <v>86590.41</v>
      </c>
      <c r="AG79" s="33">
        <v>86590.41</v>
      </c>
      <c r="AH79" s="33">
        <v>86632.02</v>
      </c>
      <c r="AI79" s="33">
        <v>86632.02</v>
      </c>
      <c r="AJ79" s="33">
        <v>86715.24</v>
      </c>
      <c r="AK79" s="33">
        <v>86881.68</v>
      </c>
      <c r="AL79" s="33">
        <v>87048.12</v>
      </c>
      <c r="AM79" s="33">
        <v>87214.55</v>
      </c>
      <c r="AN79" s="33">
        <v>87381</v>
      </c>
      <c r="AO79" s="33">
        <v>87589.05</v>
      </c>
      <c r="AP79" s="33">
        <v>87797.09</v>
      </c>
      <c r="AQ79" s="33">
        <v>88213.2</v>
      </c>
      <c r="AR79" s="33">
        <v>89045.4</v>
      </c>
      <c r="AS79" s="33">
        <v>89877.59</v>
      </c>
      <c r="AT79" s="33">
        <v>90709.79</v>
      </c>
      <c r="AU79" s="33">
        <v>90709.79</v>
      </c>
    </row>
    <row r="80" spans="1:47" s="33" customFormat="1" x14ac:dyDescent="0.35">
      <c r="A80" s="33" t="s">
        <v>82</v>
      </c>
      <c r="B80" s="33">
        <v>28734.080000000002</v>
      </c>
      <c r="C80" s="33">
        <v>23808.080000000002</v>
      </c>
      <c r="D80" s="33">
        <v>27468.720000000001</v>
      </c>
      <c r="E80" s="33">
        <v>22638.21</v>
      </c>
      <c r="F80" s="33">
        <v>10461.15</v>
      </c>
      <c r="G80" s="33">
        <v>10336.620000000001</v>
      </c>
      <c r="H80" s="33">
        <v>4329.34</v>
      </c>
      <c r="I80" s="33">
        <v>3596.74</v>
      </c>
      <c r="J80" s="33">
        <v>2742.24</v>
      </c>
      <c r="K80" s="33">
        <v>94.81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</row>
    <row r="81" spans="1:47" s="33" customFormat="1" x14ac:dyDescent="0.35">
      <c r="A81" s="33" t="s">
        <v>83</v>
      </c>
      <c r="B81" s="33">
        <v>13282.59</v>
      </c>
      <c r="C81" s="33">
        <v>11807.7</v>
      </c>
      <c r="D81" s="33">
        <v>13530.81</v>
      </c>
      <c r="E81" s="33">
        <v>11214.3</v>
      </c>
      <c r="F81" s="33">
        <v>7490.9</v>
      </c>
      <c r="G81" s="33">
        <v>16885.54</v>
      </c>
      <c r="H81" s="33">
        <v>24281.59</v>
      </c>
      <c r="I81" s="33">
        <v>23380.22</v>
      </c>
      <c r="J81" s="33">
        <v>18653.16</v>
      </c>
      <c r="K81" s="33">
        <v>15720.97</v>
      </c>
      <c r="L81" s="33">
        <v>16218.48</v>
      </c>
      <c r="M81" s="33">
        <v>14862.2</v>
      </c>
      <c r="N81" s="33">
        <v>8378.6200000000008</v>
      </c>
      <c r="O81" s="33">
        <v>11831.22</v>
      </c>
      <c r="P81" s="33">
        <v>11504.17</v>
      </c>
      <c r="Q81" s="33">
        <v>9751.43</v>
      </c>
      <c r="R81" s="33">
        <v>12661.08</v>
      </c>
      <c r="S81" s="33">
        <v>16084.9</v>
      </c>
      <c r="T81" s="33">
        <v>19884.34</v>
      </c>
      <c r="U81" s="33">
        <v>13823.89</v>
      </c>
      <c r="V81" s="33">
        <v>17526.53</v>
      </c>
      <c r="W81" s="33">
        <v>23150.5</v>
      </c>
      <c r="X81" s="33">
        <v>20545.72</v>
      </c>
      <c r="Y81" s="33">
        <v>19372.939999999999</v>
      </c>
      <c r="Z81" s="33">
        <v>25389.35</v>
      </c>
      <c r="AA81" s="33">
        <v>21398.93</v>
      </c>
      <c r="AB81" s="33">
        <v>26543.49</v>
      </c>
      <c r="AC81" s="33">
        <v>20464.93</v>
      </c>
      <c r="AD81" s="33">
        <v>20015.419999999998</v>
      </c>
      <c r="AE81" s="33">
        <v>16768.240000000002</v>
      </c>
      <c r="AF81" s="33">
        <v>16155.25</v>
      </c>
      <c r="AG81" s="33">
        <v>5265.33</v>
      </c>
      <c r="AH81" s="33">
        <v>4989.55</v>
      </c>
      <c r="AI81" s="33">
        <v>4046.97</v>
      </c>
      <c r="AJ81" s="33">
        <v>4037.94</v>
      </c>
      <c r="AK81" s="33">
        <v>3694.78</v>
      </c>
      <c r="AL81" s="33">
        <v>3993.06</v>
      </c>
      <c r="AM81" s="33">
        <v>4469.17</v>
      </c>
      <c r="AN81" s="33">
        <v>4732.95</v>
      </c>
      <c r="AO81" s="33">
        <v>4432.57</v>
      </c>
      <c r="AP81" s="33">
        <v>4596.84</v>
      </c>
      <c r="AQ81" s="33">
        <v>4613.88</v>
      </c>
      <c r="AR81" s="33">
        <v>4757.4399999999996</v>
      </c>
      <c r="AS81" s="33">
        <v>4601.67</v>
      </c>
      <c r="AT81" s="33">
        <v>4709.57</v>
      </c>
      <c r="AU81" s="33">
        <v>4852.41</v>
      </c>
    </row>
    <row r="82" spans="1:47" s="33" customFormat="1" x14ac:dyDescent="0.35">
      <c r="A82" s="33" t="s">
        <v>84</v>
      </c>
      <c r="B82" s="33">
        <v>309.95</v>
      </c>
      <c r="C82" s="33">
        <v>309.95</v>
      </c>
      <c r="D82" s="33">
        <v>309.95</v>
      </c>
      <c r="E82" s="33">
        <v>182.56</v>
      </c>
      <c r="F82" s="33">
        <v>215.24</v>
      </c>
      <c r="G82" s="33">
        <v>73.47</v>
      </c>
      <c r="H82" s="33">
        <v>45.67</v>
      </c>
      <c r="I82" s="33">
        <v>65.78</v>
      </c>
      <c r="J82" s="33">
        <v>45.15</v>
      </c>
      <c r="K82" s="33">
        <v>381.13</v>
      </c>
      <c r="L82" s="33">
        <v>657.48</v>
      </c>
      <c r="M82" s="33">
        <v>544.26</v>
      </c>
      <c r="N82" s="33">
        <v>377.97</v>
      </c>
      <c r="O82" s="33">
        <v>459.69</v>
      </c>
      <c r="P82" s="33">
        <v>409.18</v>
      </c>
      <c r="Q82" s="33">
        <v>15.38</v>
      </c>
      <c r="R82" s="33">
        <v>156.56</v>
      </c>
      <c r="S82" s="33">
        <v>132.34</v>
      </c>
      <c r="T82" s="33">
        <v>539.23</v>
      </c>
      <c r="U82" s="33">
        <v>84.08</v>
      </c>
      <c r="V82" s="33">
        <v>1000.86</v>
      </c>
      <c r="W82" s="33">
        <v>3605.96</v>
      </c>
      <c r="X82" s="33">
        <v>2234.2800000000002</v>
      </c>
      <c r="Y82" s="33">
        <v>1372.22</v>
      </c>
      <c r="Z82" s="33">
        <v>3631.94</v>
      </c>
      <c r="AA82" s="33">
        <v>875.73</v>
      </c>
      <c r="AB82" s="33">
        <v>4113.8500000000004</v>
      </c>
      <c r="AC82" s="33">
        <v>1998.32</v>
      </c>
      <c r="AD82" s="33">
        <v>2758.81</v>
      </c>
      <c r="AE82" s="33">
        <v>1821.14</v>
      </c>
      <c r="AF82" s="33">
        <v>1456.37</v>
      </c>
      <c r="AG82" s="33">
        <v>4175.8500000000004</v>
      </c>
      <c r="AH82" s="33">
        <v>4212.34</v>
      </c>
      <c r="AI82" s="33">
        <v>3408.68</v>
      </c>
      <c r="AJ82" s="33">
        <v>3589.03</v>
      </c>
      <c r="AK82" s="33">
        <v>3003.27</v>
      </c>
      <c r="AL82" s="33">
        <v>4115.29</v>
      </c>
      <c r="AM82" s="33">
        <v>2659.02</v>
      </c>
      <c r="AN82" s="33">
        <v>3427.68</v>
      </c>
      <c r="AO82" s="33">
        <v>2475.3000000000002</v>
      </c>
      <c r="AP82" s="33">
        <v>3127.13</v>
      </c>
      <c r="AQ82" s="33">
        <v>2847.24</v>
      </c>
      <c r="AR82" s="33">
        <v>3271.8</v>
      </c>
      <c r="AS82" s="33">
        <v>2712.5</v>
      </c>
      <c r="AT82" s="33">
        <v>3184.36</v>
      </c>
      <c r="AU82" s="33">
        <v>4029.9</v>
      </c>
    </row>
    <row r="83" spans="1:47" s="33" customFormat="1" x14ac:dyDescent="0.35"/>
    <row r="84" spans="1:47" s="33" customFormat="1" ht="18.5" x14ac:dyDescent="0.45">
      <c r="A84" s="49" t="s">
        <v>91</v>
      </c>
    </row>
    <row r="85" spans="1:47" s="33" customFormat="1" x14ac:dyDescent="0.35">
      <c r="A85" s="33" t="s">
        <v>40</v>
      </c>
      <c r="B85" s="33" t="s">
        <v>41</v>
      </c>
      <c r="C85" s="33" t="s">
        <v>42</v>
      </c>
      <c r="D85" s="33" t="s">
        <v>43</v>
      </c>
      <c r="E85" s="33" t="s">
        <v>44</v>
      </c>
      <c r="F85" s="33" t="s">
        <v>45</v>
      </c>
      <c r="G85" s="33" t="s">
        <v>46</v>
      </c>
      <c r="H85" s="33" t="s">
        <v>47</v>
      </c>
      <c r="I85" s="33" t="s">
        <v>48</v>
      </c>
      <c r="J85" s="33" t="s">
        <v>49</v>
      </c>
      <c r="K85" s="33" t="s">
        <v>50</v>
      </c>
      <c r="L85" s="33" t="s">
        <v>51</v>
      </c>
      <c r="M85" s="33" t="s">
        <v>52</v>
      </c>
      <c r="N85" s="33" t="s">
        <v>53</v>
      </c>
      <c r="O85" s="33" t="s">
        <v>54</v>
      </c>
      <c r="P85" s="33" t="s">
        <v>55</v>
      </c>
      <c r="Q85" s="33" t="s">
        <v>56</v>
      </c>
      <c r="R85" s="33" t="s">
        <v>57</v>
      </c>
      <c r="S85" s="33" t="s">
        <v>58</v>
      </c>
      <c r="T85" s="33" t="s">
        <v>59</v>
      </c>
      <c r="U85" s="33" t="s">
        <v>60</v>
      </c>
      <c r="V85" s="33" t="s">
        <v>61</v>
      </c>
      <c r="W85" s="33" t="s">
        <v>62</v>
      </c>
      <c r="X85" s="33" t="s">
        <v>63</v>
      </c>
      <c r="Y85" s="33" t="s">
        <v>64</v>
      </c>
      <c r="Z85" s="33" t="s">
        <v>65</v>
      </c>
      <c r="AA85" s="33" t="s">
        <v>66</v>
      </c>
      <c r="AB85" s="33" t="s">
        <v>67</v>
      </c>
      <c r="AC85" s="33" t="s">
        <v>68</v>
      </c>
      <c r="AD85" s="33" t="s">
        <v>69</v>
      </c>
      <c r="AE85" s="33" t="s">
        <v>70</v>
      </c>
      <c r="AF85" s="33" t="s">
        <v>71</v>
      </c>
      <c r="AG85" s="33" t="s">
        <v>72</v>
      </c>
      <c r="AH85" s="33" t="s">
        <v>73</v>
      </c>
      <c r="AI85" s="33" t="s">
        <v>74</v>
      </c>
      <c r="AJ85" s="33" t="s">
        <v>75</v>
      </c>
      <c r="AK85" s="33" t="s">
        <v>76</v>
      </c>
      <c r="AL85" s="33" t="s">
        <v>333</v>
      </c>
      <c r="AM85" s="33" t="s">
        <v>334</v>
      </c>
      <c r="AN85" s="33" t="s">
        <v>335</v>
      </c>
      <c r="AO85" s="33" t="s">
        <v>336</v>
      </c>
      <c r="AP85" s="33" t="s">
        <v>337</v>
      </c>
      <c r="AQ85" s="33" t="s">
        <v>338</v>
      </c>
      <c r="AR85" s="33" t="s">
        <v>339</v>
      </c>
      <c r="AS85" s="33" t="s">
        <v>340</v>
      </c>
      <c r="AT85" s="33" t="s">
        <v>341</v>
      </c>
      <c r="AU85" s="33" t="s">
        <v>342</v>
      </c>
    </row>
    <row r="86" spans="1:47" s="33" customFormat="1" x14ac:dyDescent="0.35">
      <c r="A86" s="33" t="s">
        <v>77</v>
      </c>
      <c r="B86" s="33">
        <v>36440</v>
      </c>
      <c r="C86" s="33">
        <v>33651</v>
      </c>
      <c r="D86" s="33">
        <v>33513</v>
      </c>
      <c r="E86" s="33">
        <v>34588</v>
      </c>
      <c r="F86" s="33">
        <v>33549</v>
      </c>
      <c r="G86" s="33">
        <v>33269</v>
      </c>
      <c r="H86" s="33">
        <v>34206</v>
      </c>
      <c r="I86" s="33">
        <v>32185</v>
      </c>
      <c r="J86" s="33">
        <v>35337</v>
      </c>
      <c r="K86" s="33">
        <v>34494.879999999997</v>
      </c>
      <c r="L86" s="33">
        <v>34774</v>
      </c>
      <c r="M86" s="33">
        <v>36599</v>
      </c>
      <c r="N86" s="33">
        <v>35991</v>
      </c>
      <c r="O86" s="33">
        <v>30732</v>
      </c>
      <c r="P86" s="33">
        <v>32935</v>
      </c>
      <c r="Q86" s="33">
        <v>33738.22</v>
      </c>
      <c r="R86" s="33">
        <v>34368.94</v>
      </c>
      <c r="S86" s="33">
        <v>38153.279999999999</v>
      </c>
      <c r="T86" s="33">
        <v>38153.25</v>
      </c>
      <c r="U86" s="33">
        <v>38153.26</v>
      </c>
      <c r="V86" s="33">
        <v>38153.269999999997</v>
      </c>
      <c r="W86" s="33">
        <v>38153.230000000003</v>
      </c>
      <c r="X86" s="33">
        <v>38153.269999999997</v>
      </c>
      <c r="Y86" s="33">
        <v>38191.410000000003</v>
      </c>
      <c r="Z86" s="33">
        <v>38229.629999999997</v>
      </c>
      <c r="AA86" s="33">
        <v>38267.86</v>
      </c>
      <c r="AB86" s="33">
        <v>38306.089999999997</v>
      </c>
      <c r="AC86" s="33">
        <v>38344.42</v>
      </c>
      <c r="AD86" s="33">
        <v>38382.78</v>
      </c>
      <c r="AE86" s="33">
        <v>38421.120000000003</v>
      </c>
      <c r="AF86" s="33">
        <v>38459.58</v>
      </c>
      <c r="AG86" s="33">
        <v>38498.03</v>
      </c>
      <c r="AH86" s="33">
        <v>38536.49</v>
      </c>
      <c r="AI86" s="33">
        <v>38575.08</v>
      </c>
      <c r="AJ86" s="33">
        <v>38613.64</v>
      </c>
      <c r="AK86" s="33">
        <v>38652.239999999998</v>
      </c>
      <c r="AL86" s="33">
        <v>38690.93</v>
      </c>
      <c r="AM86" s="33">
        <v>38729.61</v>
      </c>
      <c r="AN86" s="33">
        <v>38768.31</v>
      </c>
      <c r="AO86" s="33">
        <v>38807.06</v>
      </c>
      <c r="AP86" s="33">
        <v>38845.89</v>
      </c>
      <c r="AQ86" s="33">
        <v>38884.71</v>
      </c>
      <c r="AR86" s="33">
        <v>38923.599999999999</v>
      </c>
      <c r="AS86" s="33">
        <v>38962.550000000003</v>
      </c>
      <c r="AT86" s="33">
        <v>39001.5</v>
      </c>
      <c r="AU86" s="33">
        <v>39040.559999999998</v>
      </c>
    </row>
    <row r="87" spans="1:47" s="33" customFormat="1" x14ac:dyDescent="0.35">
      <c r="A87" s="33" t="s">
        <v>78</v>
      </c>
      <c r="B87" s="33">
        <v>53</v>
      </c>
      <c r="C87" s="33">
        <v>325</v>
      </c>
      <c r="D87" s="33">
        <v>325</v>
      </c>
      <c r="E87" s="33">
        <v>412</v>
      </c>
      <c r="F87" s="33">
        <v>365</v>
      </c>
      <c r="G87" s="33">
        <v>343</v>
      </c>
      <c r="H87" s="33">
        <v>747</v>
      </c>
      <c r="I87" s="33">
        <v>877</v>
      </c>
      <c r="J87" s="33">
        <v>868</v>
      </c>
      <c r="K87" s="33">
        <v>911.32</v>
      </c>
      <c r="L87" s="33">
        <v>903</v>
      </c>
      <c r="M87" s="33">
        <v>966</v>
      </c>
      <c r="N87" s="33">
        <v>927</v>
      </c>
      <c r="O87" s="33">
        <v>873</v>
      </c>
      <c r="P87" s="33">
        <v>884</v>
      </c>
      <c r="Q87" s="33">
        <v>884</v>
      </c>
      <c r="R87" s="33">
        <v>885</v>
      </c>
      <c r="S87" s="33">
        <v>887.31</v>
      </c>
      <c r="T87" s="33">
        <v>889.64</v>
      </c>
      <c r="U87" s="33">
        <v>1008.18</v>
      </c>
      <c r="V87" s="33">
        <v>1124.3499999999999</v>
      </c>
      <c r="W87" s="33">
        <v>1245.17</v>
      </c>
      <c r="X87" s="33">
        <v>1369.69</v>
      </c>
      <c r="Y87" s="33">
        <v>1497.67</v>
      </c>
      <c r="Z87" s="33">
        <v>1628.83</v>
      </c>
      <c r="AA87" s="33">
        <v>1770.91</v>
      </c>
      <c r="AB87" s="33">
        <v>1916.32</v>
      </c>
      <c r="AC87" s="33">
        <v>2065.79</v>
      </c>
      <c r="AD87" s="33">
        <v>2223.11</v>
      </c>
      <c r="AE87" s="33">
        <v>2384.0300000000002</v>
      </c>
      <c r="AF87" s="33">
        <v>2552.8000000000002</v>
      </c>
      <c r="AG87" s="33">
        <v>2727.04</v>
      </c>
      <c r="AH87" s="33">
        <v>2908.15</v>
      </c>
      <c r="AI87" s="33">
        <v>3100.09</v>
      </c>
      <c r="AJ87" s="33">
        <v>3309.26</v>
      </c>
      <c r="AK87" s="33">
        <v>3548.76</v>
      </c>
      <c r="AL87" s="33">
        <v>3835.53</v>
      </c>
      <c r="AM87" s="33">
        <v>4146.99</v>
      </c>
      <c r="AN87" s="33">
        <v>4478.46</v>
      </c>
      <c r="AO87" s="33">
        <v>4795.55</v>
      </c>
      <c r="AP87" s="33">
        <v>5092.3500000000004</v>
      </c>
      <c r="AQ87" s="33">
        <v>5370.75</v>
      </c>
      <c r="AR87" s="33">
        <v>5619.18</v>
      </c>
      <c r="AS87" s="33">
        <v>5852.22</v>
      </c>
      <c r="AT87" s="33">
        <v>6080.23</v>
      </c>
      <c r="AU87" s="33">
        <v>6301.06</v>
      </c>
    </row>
    <row r="88" spans="1:47" s="33" customFormat="1" x14ac:dyDescent="0.35">
      <c r="A88" s="33" t="s">
        <v>79</v>
      </c>
      <c r="B88" s="33">
        <v>27.33</v>
      </c>
      <c r="C88" s="33">
        <v>32</v>
      </c>
      <c r="D88" s="33">
        <v>27</v>
      </c>
      <c r="E88" s="33">
        <v>38</v>
      </c>
      <c r="F88" s="33">
        <v>0</v>
      </c>
      <c r="G88" s="33">
        <v>0</v>
      </c>
      <c r="H88" s="33">
        <v>0</v>
      </c>
      <c r="I88" s="33">
        <v>39</v>
      </c>
      <c r="J88" s="33">
        <v>42</v>
      </c>
      <c r="K88" s="33">
        <v>64.400000000000006</v>
      </c>
      <c r="L88" s="33">
        <v>82</v>
      </c>
      <c r="M88" s="33">
        <v>108</v>
      </c>
      <c r="N88" s="33">
        <v>56</v>
      </c>
      <c r="O88" s="33">
        <v>46</v>
      </c>
      <c r="P88" s="33">
        <v>82</v>
      </c>
      <c r="Q88" s="33">
        <v>82</v>
      </c>
      <c r="R88" s="33">
        <v>82</v>
      </c>
      <c r="S88" s="33">
        <v>82</v>
      </c>
      <c r="T88" s="33">
        <v>82</v>
      </c>
      <c r="U88" s="33">
        <v>82</v>
      </c>
      <c r="V88" s="33">
        <v>82</v>
      </c>
      <c r="W88" s="33">
        <v>82</v>
      </c>
      <c r="X88" s="33">
        <v>82</v>
      </c>
      <c r="Y88" s="33">
        <v>82</v>
      </c>
      <c r="Z88" s="33">
        <v>82</v>
      </c>
      <c r="AA88" s="33">
        <v>82</v>
      </c>
      <c r="AB88" s="33">
        <v>82</v>
      </c>
      <c r="AC88" s="33">
        <v>82</v>
      </c>
      <c r="AD88" s="33">
        <v>82</v>
      </c>
      <c r="AE88" s="33">
        <v>82</v>
      </c>
      <c r="AF88" s="33">
        <v>82</v>
      </c>
      <c r="AG88" s="33">
        <v>82</v>
      </c>
      <c r="AH88" s="33">
        <v>82</v>
      </c>
      <c r="AI88" s="33">
        <v>82</v>
      </c>
      <c r="AJ88" s="33">
        <v>82</v>
      </c>
      <c r="AK88" s="33">
        <v>82</v>
      </c>
      <c r="AL88" s="33">
        <v>82</v>
      </c>
      <c r="AM88" s="33">
        <v>82</v>
      </c>
      <c r="AN88" s="33">
        <v>82</v>
      </c>
      <c r="AO88" s="33">
        <v>82</v>
      </c>
      <c r="AP88" s="33">
        <v>82</v>
      </c>
      <c r="AQ88" s="33">
        <v>82</v>
      </c>
      <c r="AR88" s="33">
        <v>82</v>
      </c>
      <c r="AS88" s="33">
        <v>82</v>
      </c>
      <c r="AT88" s="33">
        <v>82</v>
      </c>
      <c r="AU88" s="33">
        <v>82</v>
      </c>
    </row>
    <row r="89" spans="1:47" s="33" customFormat="1" x14ac:dyDescent="0.35">
      <c r="A89" s="33" t="s">
        <v>80</v>
      </c>
      <c r="B89" s="33">
        <v>0</v>
      </c>
      <c r="C89" s="33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5.26</v>
      </c>
      <c r="R89" s="33">
        <v>6.26</v>
      </c>
      <c r="S89" s="33">
        <v>8.26</v>
      </c>
      <c r="T89" s="33">
        <v>10.37</v>
      </c>
      <c r="U89" s="33">
        <v>70.16</v>
      </c>
      <c r="V89" s="33">
        <v>72.97</v>
      </c>
      <c r="W89" s="33">
        <v>76.02</v>
      </c>
      <c r="X89" s="33">
        <v>79.27</v>
      </c>
      <c r="Y89" s="33">
        <v>82.78</v>
      </c>
      <c r="Z89" s="33">
        <v>86.69</v>
      </c>
      <c r="AA89" s="33">
        <v>90.97</v>
      </c>
      <c r="AB89" s="33">
        <v>95.48</v>
      </c>
      <c r="AC89" s="33">
        <v>100.62</v>
      </c>
      <c r="AD89" s="33">
        <v>110.4</v>
      </c>
      <c r="AE89" s="33">
        <v>120.88</v>
      </c>
      <c r="AF89" s="33">
        <v>136.36000000000001</v>
      </c>
      <c r="AG89" s="33">
        <v>154.72999999999999</v>
      </c>
      <c r="AH89" s="33">
        <v>244.35</v>
      </c>
      <c r="AI89" s="33">
        <v>345.37</v>
      </c>
      <c r="AJ89" s="33">
        <v>463.64</v>
      </c>
      <c r="AK89" s="33">
        <v>609.78</v>
      </c>
      <c r="AL89" s="33">
        <v>798.98</v>
      </c>
      <c r="AM89" s="33">
        <v>1010.43</v>
      </c>
      <c r="AN89" s="33">
        <v>1240.03</v>
      </c>
      <c r="AO89" s="33">
        <v>1455.72</v>
      </c>
      <c r="AP89" s="33">
        <v>1651.96</v>
      </c>
      <c r="AQ89" s="33">
        <v>1830.27</v>
      </c>
      <c r="AR89" s="33">
        <v>1979.73</v>
      </c>
      <c r="AS89" s="33">
        <v>2113.79</v>
      </c>
      <c r="AT89" s="33">
        <v>2234.4299999999998</v>
      </c>
      <c r="AU89" s="33">
        <v>2353.86</v>
      </c>
    </row>
    <row r="90" spans="1:47" s="33" customFormat="1" x14ac:dyDescent="0.35">
      <c r="A90" s="33" t="s">
        <v>81</v>
      </c>
      <c r="B90" s="33">
        <v>0</v>
      </c>
      <c r="C90" s="33">
        <v>0</v>
      </c>
      <c r="D90" s="33">
        <v>0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33">
        <v>0</v>
      </c>
      <c r="AL90" s="33">
        <v>0</v>
      </c>
      <c r="AM90" s="33">
        <v>0</v>
      </c>
      <c r="AN90" s="33">
        <v>0</v>
      </c>
      <c r="AO90" s="33">
        <v>0</v>
      </c>
      <c r="AP90" s="33">
        <v>0</v>
      </c>
      <c r="AQ90" s="33">
        <v>0</v>
      </c>
      <c r="AR90" s="33">
        <v>0</v>
      </c>
      <c r="AS90" s="33">
        <v>0</v>
      </c>
      <c r="AT90" s="33">
        <v>0</v>
      </c>
      <c r="AU90" s="33">
        <v>0</v>
      </c>
    </row>
    <row r="91" spans="1:47" s="33" customFormat="1" x14ac:dyDescent="0.35">
      <c r="A91" s="33" t="s">
        <v>82</v>
      </c>
      <c r="B91" s="33">
        <v>413.26</v>
      </c>
      <c r="C91" s="33">
        <v>316.98</v>
      </c>
      <c r="D91" s="33">
        <v>380.97</v>
      </c>
      <c r="E91" s="33">
        <v>380.18</v>
      </c>
      <c r="F91" s="33">
        <v>137.79</v>
      </c>
      <c r="G91" s="33">
        <v>43.57</v>
      </c>
      <c r="H91" s="33">
        <v>48.77</v>
      </c>
      <c r="I91" s="33">
        <v>50.54</v>
      </c>
      <c r="J91" s="33">
        <v>64.180000000000007</v>
      </c>
      <c r="K91" s="33">
        <v>67.62</v>
      </c>
      <c r="L91" s="33">
        <v>61.83</v>
      </c>
      <c r="M91" s="33">
        <v>27.48</v>
      </c>
      <c r="N91" s="33">
        <v>29.44</v>
      </c>
      <c r="O91" s="33">
        <v>4.91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33">
        <v>0</v>
      </c>
      <c r="AM91" s="33">
        <v>0</v>
      </c>
      <c r="AN91" s="33">
        <v>0</v>
      </c>
      <c r="AO91" s="33">
        <v>0</v>
      </c>
      <c r="AP91" s="33">
        <v>0</v>
      </c>
      <c r="AQ91" s="33">
        <v>0</v>
      </c>
      <c r="AR91" s="33">
        <v>0</v>
      </c>
      <c r="AS91" s="33">
        <v>0</v>
      </c>
      <c r="AT91" s="33">
        <v>0</v>
      </c>
      <c r="AU91" s="33">
        <v>0</v>
      </c>
    </row>
    <row r="92" spans="1:47" s="33" customFormat="1" x14ac:dyDescent="0.35">
      <c r="A92" s="33" t="s">
        <v>83</v>
      </c>
      <c r="B92" s="33">
        <v>41.65</v>
      </c>
      <c r="C92" s="33">
        <v>90.76</v>
      </c>
      <c r="D92" s="33">
        <v>172.59</v>
      </c>
      <c r="E92" s="33">
        <v>133.66</v>
      </c>
      <c r="F92" s="33">
        <v>129.41</v>
      </c>
      <c r="G92" s="33">
        <v>98.95</v>
      </c>
      <c r="H92" s="33">
        <v>109.3</v>
      </c>
      <c r="I92" s="33">
        <v>60.7</v>
      </c>
      <c r="J92" s="33">
        <v>30.49</v>
      </c>
      <c r="K92" s="33">
        <v>32.090000000000003</v>
      </c>
      <c r="L92" s="33">
        <v>119.35</v>
      </c>
      <c r="M92" s="33">
        <v>69.02</v>
      </c>
      <c r="N92" s="33">
        <v>70.72</v>
      </c>
      <c r="O92" s="33">
        <v>51.46</v>
      </c>
      <c r="P92" s="33">
        <v>39.9</v>
      </c>
      <c r="Q92" s="33">
        <v>247.24</v>
      </c>
      <c r="R92" s="33">
        <v>380.91</v>
      </c>
      <c r="S92" s="33">
        <v>151.19999999999999</v>
      </c>
      <c r="T92" s="33">
        <v>151.08000000000001</v>
      </c>
      <c r="U92" s="33">
        <v>116.1</v>
      </c>
      <c r="V92" s="33">
        <v>150.65</v>
      </c>
      <c r="W92" s="33">
        <v>115.51</v>
      </c>
      <c r="X92" s="33">
        <v>115.51</v>
      </c>
      <c r="Y92" s="33">
        <v>57.19</v>
      </c>
      <c r="Z92" s="33">
        <v>57.19</v>
      </c>
      <c r="AA92" s="33">
        <v>22.2</v>
      </c>
      <c r="AB92" s="33">
        <v>22.16</v>
      </c>
      <c r="AC92" s="33">
        <v>22.11</v>
      </c>
      <c r="AD92" s="33">
        <v>22.06</v>
      </c>
      <c r="AE92" s="33">
        <v>22.01</v>
      </c>
      <c r="AF92" s="33">
        <v>21.96</v>
      </c>
      <c r="AG92" s="33">
        <v>21.92</v>
      </c>
      <c r="AH92" s="33">
        <v>21.87</v>
      </c>
      <c r="AI92" s="33">
        <v>21.81</v>
      </c>
      <c r="AJ92" s="33">
        <v>21.75</v>
      </c>
      <c r="AK92" s="33">
        <v>21.7</v>
      </c>
      <c r="AL92" s="33">
        <v>21.7</v>
      </c>
      <c r="AM92" s="33">
        <v>21.7</v>
      </c>
      <c r="AN92" s="33">
        <v>21.7</v>
      </c>
      <c r="AO92" s="33">
        <v>21.69</v>
      </c>
      <c r="AP92" s="33">
        <v>21.69</v>
      </c>
      <c r="AQ92" s="33">
        <v>21.68</v>
      </c>
      <c r="AR92" s="33">
        <v>21.68</v>
      </c>
      <c r="AS92" s="33">
        <v>21.67</v>
      </c>
      <c r="AT92" s="33">
        <v>192.58</v>
      </c>
      <c r="AU92" s="33">
        <v>168.86</v>
      </c>
    </row>
    <row r="93" spans="1:47" s="33" customFormat="1" x14ac:dyDescent="0.35">
      <c r="A93" s="33" t="s">
        <v>84</v>
      </c>
      <c r="B93" s="33">
        <v>8.2899999999999991</v>
      </c>
      <c r="C93" s="33">
        <v>7.35</v>
      </c>
      <c r="D93" s="33">
        <v>10.64</v>
      </c>
      <c r="E93" s="33">
        <v>9.4499999999999993</v>
      </c>
      <c r="F93" s="33">
        <v>4.71</v>
      </c>
      <c r="G93" s="33">
        <v>2.37</v>
      </c>
      <c r="H93" s="33">
        <v>3.53</v>
      </c>
      <c r="I93" s="33">
        <v>2.65</v>
      </c>
      <c r="J93" s="33">
        <v>1.93</v>
      </c>
      <c r="K93" s="33">
        <v>6.79</v>
      </c>
      <c r="L93" s="33">
        <v>5.82</v>
      </c>
      <c r="M93" s="33">
        <v>2.5099999999999998</v>
      </c>
      <c r="N93" s="33">
        <v>2.84</v>
      </c>
      <c r="O93" s="33">
        <v>1.64</v>
      </c>
      <c r="P93" s="33">
        <v>1.1000000000000001</v>
      </c>
      <c r="Q93" s="33">
        <v>10.78</v>
      </c>
      <c r="R93" s="33">
        <v>19.850000000000001</v>
      </c>
      <c r="S93" s="33">
        <v>0.47</v>
      </c>
      <c r="T93" s="33">
        <v>0.6</v>
      </c>
      <c r="U93" s="33">
        <v>0.77</v>
      </c>
      <c r="V93" s="33">
        <v>1.02</v>
      </c>
      <c r="W93" s="33">
        <v>1.37</v>
      </c>
      <c r="X93" s="33">
        <v>1.37</v>
      </c>
      <c r="Y93" s="33">
        <v>1.37</v>
      </c>
      <c r="Z93" s="33">
        <v>1.37</v>
      </c>
      <c r="AA93" s="33">
        <v>1.38</v>
      </c>
      <c r="AB93" s="33">
        <v>1.41</v>
      </c>
      <c r="AC93" s="33">
        <v>1.46</v>
      </c>
      <c r="AD93" s="33">
        <v>1.51</v>
      </c>
      <c r="AE93" s="33">
        <v>1.56</v>
      </c>
      <c r="AF93" s="33">
        <v>1.61</v>
      </c>
      <c r="AG93" s="33">
        <v>1.66</v>
      </c>
      <c r="AH93" s="33">
        <v>1.71</v>
      </c>
      <c r="AI93" s="33">
        <v>1.76</v>
      </c>
      <c r="AJ93" s="33">
        <v>1.82</v>
      </c>
      <c r="AK93" s="33">
        <v>1.88</v>
      </c>
      <c r="AL93" s="33">
        <v>1.87</v>
      </c>
      <c r="AM93" s="33">
        <v>1.87</v>
      </c>
      <c r="AN93" s="33">
        <v>1.87</v>
      </c>
      <c r="AO93" s="33">
        <v>1.88</v>
      </c>
      <c r="AP93" s="33">
        <v>1.89</v>
      </c>
      <c r="AQ93" s="33">
        <v>1.89</v>
      </c>
      <c r="AR93" s="33">
        <v>1.9</v>
      </c>
      <c r="AS93" s="33">
        <v>1.91</v>
      </c>
      <c r="AT93" s="33">
        <v>33.93</v>
      </c>
      <c r="AU93" s="33">
        <v>24.1</v>
      </c>
    </row>
    <row r="94" spans="1:47" s="33" customFormat="1" x14ac:dyDescent="0.35"/>
    <row r="95" spans="1:47" s="33" customFormat="1" ht="18.5" x14ac:dyDescent="0.45">
      <c r="A95" s="49" t="s">
        <v>92</v>
      </c>
    </row>
    <row r="96" spans="1:47" s="33" customFormat="1" x14ac:dyDescent="0.35">
      <c r="A96" s="33" t="s">
        <v>40</v>
      </c>
      <c r="B96" s="33" t="s">
        <v>41</v>
      </c>
      <c r="C96" s="33" t="s">
        <v>42</v>
      </c>
      <c r="D96" s="33" t="s">
        <v>43</v>
      </c>
      <c r="E96" s="33" t="s">
        <v>44</v>
      </c>
      <c r="F96" s="33" t="s">
        <v>45</v>
      </c>
      <c r="G96" s="33" t="s">
        <v>46</v>
      </c>
      <c r="H96" s="33" t="s">
        <v>47</v>
      </c>
      <c r="I96" s="33" t="s">
        <v>48</v>
      </c>
      <c r="J96" s="33" t="s">
        <v>49</v>
      </c>
      <c r="K96" s="33" t="s">
        <v>50</v>
      </c>
      <c r="L96" s="33" t="s">
        <v>51</v>
      </c>
      <c r="M96" s="33" t="s">
        <v>52</v>
      </c>
      <c r="N96" s="33" t="s">
        <v>53</v>
      </c>
      <c r="O96" s="33" t="s">
        <v>54</v>
      </c>
      <c r="P96" s="33" t="s">
        <v>55</v>
      </c>
      <c r="Q96" s="33" t="s">
        <v>56</v>
      </c>
      <c r="R96" s="33" t="s">
        <v>57</v>
      </c>
      <c r="S96" s="33" t="s">
        <v>58</v>
      </c>
      <c r="T96" s="33" t="s">
        <v>59</v>
      </c>
      <c r="U96" s="33" t="s">
        <v>60</v>
      </c>
      <c r="V96" s="33" t="s">
        <v>61</v>
      </c>
      <c r="W96" s="33" t="s">
        <v>62</v>
      </c>
      <c r="X96" s="33" t="s">
        <v>63</v>
      </c>
      <c r="Y96" s="33" t="s">
        <v>64</v>
      </c>
      <c r="Z96" s="33" t="s">
        <v>65</v>
      </c>
      <c r="AA96" s="33" t="s">
        <v>66</v>
      </c>
      <c r="AB96" s="33" t="s">
        <v>67</v>
      </c>
      <c r="AC96" s="33" t="s">
        <v>68</v>
      </c>
      <c r="AD96" s="33" t="s">
        <v>69</v>
      </c>
      <c r="AE96" s="33" t="s">
        <v>70</v>
      </c>
      <c r="AF96" s="33" t="s">
        <v>71</v>
      </c>
      <c r="AG96" s="33" t="s">
        <v>72</v>
      </c>
      <c r="AH96" s="33" t="s">
        <v>73</v>
      </c>
      <c r="AI96" s="33" t="s">
        <v>74</v>
      </c>
      <c r="AJ96" s="33" t="s">
        <v>75</v>
      </c>
      <c r="AK96" s="33" t="s">
        <v>76</v>
      </c>
      <c r="AL96" s="33" t="s">
        <v>333</v>
      </c>
      <c r="AM96" s="33" t="s">
        <v>334</v>
      </c>
      <c r="AN96" s="33" t="s">
        <v>335</v>
      </c>
      <c r="AO96" s="33" t="s">
        <v>336</v>
      </c>
      <c r="AP96" s="33" t="s">
        <v>337</v>
      </c>
      <c r="AQ96" s="33" t="s">
        <v>338</v>
      </c>
      <c r="AR96" s="33" t="s">
        <v>339</v>
      </c>
      <c r="AS96" s="33" t="s">
        <v>340</v>
      </c>
      <c r="AT96" s="33" t="s">
        <v>341</v>
      </c>
      <c r="AU96" s="33" t="s">
        <v>342</v>
      </c>
    </row>
    <row r="97" spans="1:47" s="33" customFormat="1" x14ac:dyDescent="0.35">
      <c r="A97" s="33" t="s">
        <v>77</v>
      </c>
      <c r="B97" s="33">
        <v>2316</v>
      </c>
      <c r="C97" s="33">
        <v>1966</v>
      </c>
      <c r="D97" s="33">
        <v>2113</v>
      </c>
      <c r="E97" s="33">
        <v>2150</v>
      </c>
      <c r="F97" s="33">
        <v>1695</v>
      </c>
      <c r="G97" s="33">
        <v>1620</v>
      </c>
      <c r="H97" s="33">
        <v>2036</v>
      </c>
      <c r="I97" s="33">
        <v>2319</v>
      </c>
      <c r="J97" s="33">
        <v>2028</v>
      </c>
      <c r="K97" s="33">
        <v>1821.38</v>
      </c>
      <c r="L97" s="33">
        <v>1977</v>
      </c>
      <c r="M97" s="33">
        <v>1971</v>
      </c>
      <c r="N97" s="33">
        <v>2062</v>
      </c>
      <c r="O97" s="33">
        <v>1991</v>
      </c>
      <c r="P97" s="33">
        <v>2043</v>
      </c>
      <c r="Q97" s="33">
        <v>2043.02</v>
      </c>
      <c r="R97" s="33">
        <v>2042.98</v>
      </c>
      <c r="S97" s="33">
        <v>2034.64</v>
      </c>
      <c r="T97" s="33">
        <v>1733.2</v>
      </c>
      <c r="U97" s="33">
        <v>1752.85</v>
      </c>
      <c r="V97" s="33">
        <v>1749.79</v>
      </c>
      <c r="W97" s="33">
        <v>1749.74</v>
      </c>
      <c r="X97" s="33">
        <v>1730.78</v>
      </c>
      <c r="Y97" s="33">
        <v>1306.46</v>
      </c>
      <c r="Z97" s="33">
        <v>800.58</v>
      </c>
      <c r="AA97" s="33">
        <v>1083.69</v>
      </c>
      <c r="AB97" s="33">
        <v>908.48</v>
      </c>
      <c r="AC97" s="33">
        <v>722.81</v>
      </c>
      <c r="AD97" s="33">
        <v>685.25</v>
      </c>
      <c r="AE97" s="33">
        <v>666.41</v>
      </c>
      <c r="AF97" s="33">
        <v>634.45000000000005</v>
      </c>
      <c r="AG97" s="33">
        <v>622.97</v>
      </c>
      <c r="AH97" s="33">
        <v>622.1</v>
      </c>
      <c r="AI97" s="33">
        <v>596.49</v>
      </c>
      <c r="AJ97" s="33">
        <v>599.95000000000005</v>
      </c>
      <c r="AK97" s="33">
        <v>554</v>
      </c>
      <c r="AL97" s="33">
        <v>557.14</v>
      </c>
      <c r="AM97" s="33">
        <v>529.51</v>
      </c>
      <c r="AN97" s="33">
        <v>524.26</v>
      </c>
      <c r="AO97" s="33">
        <v>508.21</v>
      </c>
      <c r="AP97" s="33">
        <v>493.01</v>
      </c>
      <c r="AQ97" s="33">
        <v>480.62</v>
      </c>
      <c r="AR97" s="33">
        <v>486.98</v>
      </c>
      <c r="AS97" s="33">
        <v>478.84</v>
      </c>
      <c r="AT97" s="33">
        <v>491.28</v>
      </c>
      <c r="AU97" s="33">
        <v>505.55</v>
      </c>
    </row>
    <row r="98" spans="1:47" s="33" customFormat="1" x14ac:dyDescent="0.35">
      <c r="A98" s="33" t="s">
        <v>78</v>
      </c>
      <c r="B98" s="33">
        <v>741</v>
      </c>
      <c r="C98" s="33">
        <v>921</v>
      </c>
      <c r="D98" s="33">
        <v>1430</v>
      </c>
      <c r="E98" s="33">
        <v>1473</v>
      </c>
      <c r="F98" s="33">
        <v>1558</v>
      </c>
      <c r="G98" s="33">
        <v>1629</v>
      </c>
      <c r="H98" s="33">
        <v>2372</v>
      </c>
      <c r="I98" s="33">
        <v>2601</v>
      </c>
      <c r="J98" s="33">
        <v>3058</v>
      </c>
      <c r="K98" s="33">
        <v>3518.87</v>
      </c>
      <c r="L98" s="33">
        <v>4089</v>
      </c>
      <c r="M98" s="33">
        <v>4586</v>
      </c>
      <c r="N98" s="33">
        <v>4634</v>
      </c>
      <c r="O98" s="33">
        <v>4119</v>
      </c>
      <c r="P98" s="33">
        <v>4206</v>
      </c>
      <c r="Q98" s="33">
        <v>4206</v>
      </c>
      <c r="R98" s="33">
        <v>4206.1099999999997</v>
      </c>
      <c r="S98" s="33">
        <v>15769.94</v>
      </c>
      <c r="T98" s="33">
        <v>15347.17</v>
      </c>
      <c r="U98" s="33">
        <v>15301.37</v>
      </c>
      <c r="V98" s="33">
        <v>15129.24</v>
      </c>
      <c r="W98" s="33">
        <v>15071.71</v>
      </c>
      <c r="X98" s="33">
        <v>21206.05</v>
      </c>
      <c r="Y98" s="33">
        <v>23490.57</v>
      </c>
      <c r="Z98" s="33">
        <v>27204.89</v>
      </c>
      <c r="AA98" s="33">
        <v>29182.71</v>
      </c>
      <c r="AB98" s="33">
        <v>30569.98</v>
      </c>
      <c r="AC98" s="33">
        <v>31781.22</v>
      </c>
      <c r="AD98" s="33">
        <v>30619.53</v>
      </c>
      <c r="AE98" s="33">
        <v>30246.01</v>
      </c>
      <c r="AF98" s="33">
        <v>29004.62</v>
      </c>
      <c r="AG98" s="33">
        <v>29035.8</v>
      </c>
      <c r="AH98" s="33">
        <v>29254.17</v>
      </c>
      <c r="AI98" s="33">
        <v>29980.02</v>
      </c>
      <c r="AJ98" s="33">
        <v>30361.1</v>
      </c>
      <c r="AK98" s="33">
        <v>30113.61</v>
      </c>
      <c r="AL98" s="33">
        <v>30451.95</v>
      </c>
      <c r="AM98" s="33">
        <v>31252.58</v>
      </c>
      <c r="AN98" s="33">
        <v>30938.7</v>
      </c>
      <c r="AO98" s="33">
        <v>32060.54</v>
      </c>
      <c r="AP98" s="33">
        <v>31143.439999999999</v>
      </c>
      <c r="AQ98" s="33">
        <v>32308.49</v>
      </c>
      <c r="AR98" s="33">
        <v>32693.200000000001</v>
      </c>
      <c r="AS98" s="33">
        <v>34076.6</v>
      </c>
      <c r="AT98" s="33">
        <v>34900.14</v>
      </c>
      <c r="AU98" s="33">
        <v>35844.17</v>
      </c>
    </row>
    <row r="99" spans="1:47" s="33" customFormat="1" x14ac:dyDescent="0.35">
      <c r="A99" s="33" t="s">
        <v>79</v>
      </c>
      <c r="B99" s="33">
        <v>1725.17</v>
      </c>
      <c r="C99" s="33">
        <v>1855.17</v>
      </c>
      <c r="D99" s="33">
        <v>1870.36</v>
      </c>
      <c r="E99" s="33">
        <v>1917.39</v>
      </c>
      <c r="F99" s="33">
        <v>1861.5</v>
      </c>
      <c r="G99" s="33">
        <v>1908.78</v>
      </c>
      <c r="H99" s="33">
        <v>1972.19</v>
      </c>
      <c r="I99" s="33">
        <v>2089.12</v>
      </c>
      <c r="J99" s="33">
        <v>2250.1</v>
      </c>
      <c r="K99" s="33">
        <v>3497.7</v>
      </c>
      <c r="L99" s="33">
        <v>2120.3000000000002</v>
      </c>
      <c r="M99" s="33">
        <v>2127.4499999999998</v>
      </c>
      <c r="N99" s="33">
        <v>1158.51</v>
      </c>
      <c r="O99" s="33">
        <v>1837.13</v>
      </c>
      <c r="P99" s="33">
        <v>1844.11</v>
      </c>
      <c r="Q99" s="33">
        <v>1631.82</v>
      </c>
      <c r="R99" s="33">
        <v>1631.82</v>
      </c>
      <c r="S99" s="33">
        <v>1807.02</v>
      </c>
      <c r="T99" s="33">
        <v>1788.06</v>
      </c>
      <c r="U99" s="33">
        <v>1785.96</v>
      </c>
      <c r="V99" s="33">
        <v>1778.17</v>
      </c>
      <c r="W99" s="33">
        <v>1775.53</v>
      </c>
      <c r="X99" s="33">
        <v>1743</v>
      </c>
      <c r="Y99" s="33">
        <v>1671.79</v>
      </c>
      <c r="Z99" s="33">
        <v>1606.43</v>
      </c>
      <c r="AA99" s="33">
        <v>1482.13</v>
      </c>
      <c r="AB99" s="33">
        <v>1419.91</v>
      </c>
      <c r="AC99" s="33">
        <v>1353.69</v>
      </c>
      <c r="AD99" s="33">
        <v>1340.59</v>
      </c>
      <c r="AE99" s="33">
        <v>1333.82</v>
      </c>
      <c r="AF99" s="33">
        <v>1322.39</v>
      </c>
      <c r="AG99" s="33">
        <v>1318.26</v>
      </c>
      <c r="AH99" s="33">
        <v>1317.95</v>
      </c>
      <c r="AI99" s="33">
        <v>1308.77</v>
      </c>
      <c r="AJ99" s="33">
        <v>1310.01</v>
      </c>
      <c r="AK99" s="33">
        <v>1295.6300000000001</v>
      </c>
      <c r="AL99" s="33">
        <v>1296.79</v>
      </c>
      <c r="AM99" s="33">
        <v>1286.81</v>
      </c>
      <c r="AN99" s="33">
        <v>1284.92</v>
      </c>
      <c r="AO99" s="33">
        <v>1279.1199999999999</v>
      </c>
      <c r="AP99" s="33">
        <v>1273.6300000000001</v>
      </c>
      <c r="AQ99" s="33">
        <v>1269.1400000000001</v>
      </c>
      <c r="AR99" s="33">
        <v>1271.44</v>
      </c>
      <c r="AS99" s="33">
        <v>1268.5</v>
      </c>
      <c r="AT99" s="33">
        <v>1273</v>
      </c>
      <c r="AU99" s="33">
        <v>1278.17</v>
      </c>
    </row>
    <row r="100" spans="1:47" s="33" customFormat="1" x14ac:dyDescent="0.35">
      <c r="A100" s="33" t="s">
        <v>80</v>
      </c>
      <c r="B100" s="33">
        <v>0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2</v>
      </c>
      <c r="N100" s="33">
        <v>2</v>
      </c>
      <c r="O100" s="33">
        <v>25</v>
      </c>
      <c r="P100" s="33">
        <v>23</v>
      </c>
      <c r="Q100" s="33">
        <v>23</v>
      </c>
      <c r="R100" s="33">
        <v>319.41000000000003</v>
      </c>
      <c r="S100" s="33">
        <v>912.5</v>
      </c>
      <c r="T100" s="33">
        <v>888.66</v>
      </c>
      <c r="U100" s="33">
        <v>886.52</v>
      </c>
      <c r="V100" s="33">
        <v>876.85</v>
      </c>
      <c r="W100" s="33">
        <v>1015.56</v>
      </c>
      <c r="X100" s="33">
        <v>1102.56</v>
      </c>
      <c r="Y100" s="33">
        <v>989.34</v>
      </c>
      <c r="Z100" s="33">
        <v>1780.21</v>
      </c>
      <c r="AA100" s="33">
        <v>2017.55</v>
      </c>
      <c r="AB100" s="33">
        <v>2303.0100000000002</v>
      </c>
      <c r="AC100" s="33">
        <v>2376.67</v>
      </c>
      <c r="AD100" s="33">
        <v>2755.79</v>
      </c>
      <c r="AE100" s="33">
        <v>3185.11</v>
      </c>
      <c r="AF100" s="33">
        <v>4935.75</v>
      </c>
      <c r="AG100" s="33">
        <v>5068.67</v>
      </c>
      <c r="AH100" s="33">
        <v>5262.64</v>
      </c>
      <c r="AI100" s="33">
        <v>5271.81</v>
      </c>
      <c r="AJ100" s="33">
        <v>5422.67</v>
      </c>
      <c r="AK100" s="33">
        <v>7129.05</v>
      </c>
      <c r="AL100" s="33">
        <v>7325.38</v>
      </c>
      <c r="AM100" s="33">
        <v>7135.43</v>
      </c>
      <c r="AN100" s="33">
        <v>7082.7</v>
      </c>
      <c r="AO100" s="33">
        <v>6935.56</v>
      </c>
      <c r="AP100" s="33">
        <v>8459.59</v>
      </c>
      <c r="AQ100" s="33">
        <v>8325.4699999999993</v>
      </c>
      <c r="AR100" s="33">
        <v>8455.52</v>
      </c>
      <c r="AS100" s="33">
        <v>8385.52</v>
      </c>
      <c r="AT100" s="33">
        <v>8617.1299999999992</v>
      </c>
      <c r="AU100" s="33">
        <v>8876.16</v>
      </c>
    </row>
    <row r="101" spans="1:47" s="33" customFormat="1" x14ac:dyDescent="0.35">
      <c r="A101" s="33" t="s">
        <v>81</v>
      </c>
      <c r="B101" s="33">
        <v>0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  <c r="AA101" s="33">
        <v>0</v>
      </c>
      <c r="AB101" s="33">
        <v>0</v>
      </c>
      <c r="AC101" s="33">
        <v>0</v>
      </c>
      <c r="AD101" s="33">
        <v>0</v>
      </c>
      <c r="AE101" s="33">
        <v>0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33">
        <v>0</v>
      </c>
      <c r="AL101" s="33">
        <v>0</v>
      </c>
      <c r="AM101" s="33">
        <v>0</v>
      </c>
      <c r="AN101" s="33">
        <v>0</v>
      </c>
      <c r="AO101" s="33">
        <v>0</v>
      </c>
      <c r="AP101" s="33">
        <v>0</v>
      </c>
      <c r="AQ101" s="33">
        <v>0</v>
      </c>
      <c r="AR101" s="33">
        <v>0</v>
      </c>
      <c r="AS101" s="33">
        <v>0</v>
      </c>
      <c r="AT101" s="33">
        <v>0</v>
      </c>
      <c r="AU101" s="33">
        <v>0</v>
      </c>
    </row>
    <row r="102" spans="1:47" s="33" customFormat="1" x14ac:dyDescent="0.35">
      <c r="A102" s="33" t="s">
        <v>82</v>
      </c>
      <c r="B102" s="33">
        <v>43581.07</v>
      </c>
      <c r="C102" s="33">
        <v>44117.04</v>
      </c>
      <c r="D102" s="33">
        <v>43868.23</v>
      </c>
      <c r="E102" s="33">
        <v>42131.1</v>
      </c>
      <c r="F102" s="33">
        <v>40805</v>
      </c>
      <c r="G102" s="33">
        <v>37566.910000000003</v>
      </c>
      <c r="H102" s="33">
        <v>38509.519999999997</v>
      </c>
      <c r="I102" s="33">
        <v>38070.06</v>
      </c>
      <c r="J102" s="33">
        <v>38933.51</v>
      </c>
      <c r="K102" s="33">
        <v>43727.18</v>
      </c>
      <c r="L102" s="33">
        <v>38468.68</v>
      </c>
      <c r="M102" s="33">
        <v>38222.75</v>
      </c>
      <c r="N102" s="33">
        <v>36385.089999999997</v>
      </c>
      <c r="O102" s="33">
        <v>28913.59</v>
      </c>
      <c r="P102" s="33">
        <v>27252.84</v>
      </c>
      <c r="Q102" s="33">
        <v>23554.78</v>
      </c>
      <c r="R102" s="33">
        <v>27816.82</v>
      </c>
      <c r="S102" s="33">
        <v>11779.94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33">
        <v>0</v>
      </c>
      <c r="AL102" s="33">
        <v>0</v>
      </c>
      <c r="AM102" s="33">
        <v>0</v>
      </c>
      <c r="AN102" s="33">
        <v>0</v>
      </c>
      <c r="AO102" s="33">
        <v>0</v>
      </c>
      <c r="AP102" s="33">
        <v>0</v>
      </c>
      <c r="AQ102" s="33">
        <v>0</v>
      </c>
      <c r="AR102" s="33">
        <v>0</v>
      </c>
      <c r="AS102" s="33">
        <v>0</v>
      </c>
      <c r="AT102" s="33">
        <v>0</v>
      </c>
      <c r="AU102" s="33">
        <v>0</v>
      </c>
    </row>
    <row r="103" spans="1:47" s="33" customFormat="1" x14ac:dyDescent="0.35">
      <c r="A103" s="33" t="s">
        <v>83</v>
      </c>
      <c r="B103" s="33">
        <v>19568.759999999998</v>
      </c>
      <c r="C103" s="33">
        <v>22063.15</v>
      </c>
      <c r="D103" s="33">
        <v>22337.97</v>
      </c>
      <c r="E103" s="33">
        <v>23347.1</v>
      </c>
      <c r="F103" s="33">
        <v>26233.32</v>
      </c>
      <c r="G103" s="33">
        <v>27594.87</v>
      </c>
      <c r="H103" s="33">
        <v>28106.9</v>
      </c>
      <c r="I103" s="33">
        <v>29938.05</v>
      </c>
      <c r="J103" s="33">
        <v>31739.48</v>
      </c>
      <c r="K103" s="33">
        <v>31585.45</v>
      </c>
      <c r="L103" s="33">
        <v>33998.07</v>
      </c>
      <c r="M103" s="33">
        <v>31541.040000000001</v>
      </c>
      <c r="N103" s="33">
        <v>36050.99</v>
      </c>
      <c r="O103" s="33">
        <v>38692.25</v>
      </c>
      <c r="P103" s="33">
        <v>40690.339999999997</v>
      </c>
      <c r="Q103" s="33">
        <v>45033.64</v>
      </c>
      <c r="R103" s="33">
        <v>44597.279999999999</v>
      </c>
      <c r="S103" s="33">
        <v>48861.02</v>
      </c>
      <c r="T103" s="33">
        <v>62823.519999999997</v>
      </c>
      <c r="U103" s="33">
        <v>63023.13</v>
      </c>
      <c r="V103" s="33">
        <v>62955.26</v>
      </c>
      <c r="W103" s="33">
        <v>62878.33</v>
      </c>
      <c r="X103" s="33">
        <v>57075.95</v>
      </c>
      <c r="Y103" s="33">
        <v>55581.21</v>
      </c>
      <c r="Z103" s="33">
        <v>52228.42</v>
      </c>
      <c r="AA103" s="33">
        <v>50221.23</v>
      </c>
      <c r="AB103" s="33">
        <v>49182.05</v>
      </c>
      <c r="AC103" s="33">
        <v>48479.39</v>
      </c>
      <c r="AD103" s="33">
        <v>49363.9</v>
      </c>
      <c r="AE103" s="33">
        <v>49454.04</v>
      </c>
      <c r="AF103" s="33">
        <v>49209.95</v>
      </c>
      <c r="AG103" s="33">
        <v>49402.66</v>
      </c>
      <c r="AH103" s="33">
        <v>49388.26</v>
      </c>
      <c r="AI103" s="33">
        <v>49331.63</v>
      </c>
      <c r="AJ103" s="33">
        <v>49391.519999999997</v>
      </c>
      <c r="AK103" s="33">
        <v>48698.59</v>
      </c>
      <c r="AL103" s="33">
        <v>48755.519999999997</v>
      </c>
      <c r="AM103" s="33">
        <v>48744.78</v>
      </c>
      <c r="AN103" s="33">
        <v>49579.11</v>
      </c>
      <c r="AO103" s="33">
        <v>49257.11</v>
      </c>
      <c r="AP103" s="33">
        <v>49388.85</v>
      </c>
      <c r="AQ103" s="33">
        <v>49129.14</v>
      </c>
      <c r="AR103" s="33">
        <v>49479.16</v>
      </c>
      <c r="AS103" s="33">
        <v>49305.120000000003</v>
      </c>
      <c r="AT103" s="33">
        <v>49573.04</v>
      </c>
      <c r="AU103" s="33">
        <v>49880.18</v>
      </c>
    </row>
    <row r="104" spans="1:47" s="33" customFormat="1" x14ac:dyDescent="0.35">
      <c r="A104" s="33" t="s">
        <v>84</v>
      </c>
      <c r="B104" s="33">
        <v>509.44</v>
      </c>
      <c r="C104" s="33">
        <v>860.08</v>
      </c>
      <c r="D104" s="33">
        <v>922.06</v>
      </c>
      <c r="E104" s="33">
        <v>635.87</v>
      </c>
      <c r="F104" s="33">
        <v>14.15</v>
      </c>
      <c r="G104" s="33">
        <v>26.51</v>
      </c>
      <c r="H104" s="33">
        <v>25.4</v>
      </c>
      <c r="I104" s="33">
        <v>28.93</v>
      </c>
      <c r="J104" s="33">
        <v>27</v>
      </c>
      <c r="K104" s="33">
        <v>78.41</v>
      </c>
      <c r="L104" s="33">
        <v>80.239999999999995</v>
      </c>
      <c r="M104" s="33">
        <v>48.21</v>
      </c>
      <c r="N104" s="33">
        <v>98.92</v>
      </c>
      <c r="O104" s="33">
        <v>38.159999999999997</v>
      </c>
      <c r="P104" s="33">
        <v>63.82</v>
      </c>
      <c r="Q104" s="33">
        <v>55.32</v>
      </c>
      <c r="R104" s="33">
        <v>117.3</v>
      </c>
      <c r="S104" s="33">
        <v>80.62</v>
      </c>
      <c r="T104" s="33">
        <v>82.7</v>
      </c>
      <c r="U104" s="33">
        <v>92.57</v>
      </c>
      <c r="V104" s="33">
        <v>101.95</v>
      </c>
      <c r="W104" s="33">
        <v>112.55</v>
      </c>
      <c r="X104" s="33">
        <v>103.49</v>
      </c>
      <c r="Y104" s="33">
        <v>89.13</v>
      </c>
      <c r="Z104" s="33">
        <v>75.930000000000007</v>
      </c>
      <c r="AA104" s="33">
        <v>54.75</v>
      </c>
      <c r="AB104" s="33">
        <v>46.32</v>
      </c>
      <c r="AC104" s="33">
        <v>37.94</v>
      </c>
      <c r="AD104" s="33">
        <v>36.9</v>
      </c>
      <c r="AE104" s="33">
        <v>36.14</v>
      </c>
      <c r="AF104" s="33">
        <v>34.270000000000003</v>
      </c>
      <c r="AG104" s="33">
        <v>33.31</v>
      </c>
      <c r="AH104" s="33">
        <v>33</v>
      </c>
      <c r="AI104" s="33">
        <v>31.58</v>
      </c>
      <c r="AJ104" s="33">
        <v>31.64</v>
      </c>
      <c r="AK104" s="33">
        <v>29.45</v>
      </c>
      <c r="AL104" s="33">
        <v>28.4</v>
      </c>
      <c r="AM104" s="33">
        <v>26.02</v>
      </c>
      <c r="AN104" s="33">
        <v>24.87</v>
      </c>
      <c r="AO104" s="33">
        <v>23.42</v>
      </c>
      <c r="AP104" s="33">
        <v>22.02</v>
      </c>
      <c r="AQ104" s="33">
        <v>20.74</v>
      </c>
      <c r="AR104" s="33">
        <v>20.36</v>
      </c>
      <c r="AS104" s="33">
        <v>19.41</v>
      </c>
      <c r="AT104" s="33">
        <v>19.25</v>
      </c>
      <c r="AU104" s="33">
        <v>19.079999999999998</v>
      </c>
    </row>
    <row r="105" spans="1:47" s="33" customFormat="1" x14ac:dyDescent="0.35"/>
    <row r="106" spans="1:47" s="33" customFormat="1" ht="18.5" x14ac:dyDescent="0.45">
      <c r="A106" s="49" t="s">
        <v>93</v>
      </c>
    </row>
    <row r="107" spans="1:47" s="33" customFormat="1" x14ac:dyDescent="0.35">
      <c r="A107" s="33" t="s">
        <v>40</v>
      </c>
      <c r="B107" s="33" t="s">
        <v>41</v>
      </c>
      <c r="C107" s="33" t="s">
        <v>42</v>
      </c>
      <c r="D107" s="33" t="s">
        <v>43</v>
      </c>
      <c r="E107" s="33" t="s">
        <v>44</v>
      </c>
      <c r="F107" s="33" t="s">
        <v>45</v>
      </c>
      <c r="G107" s="33" t="s">
        <v>46</v>
      </c>
      <c r="H107" s="33" t="s">
        <v>47</v>
      </c>
      <c r="I107" s="33" t="s">
        <v>48</v>
      </c>
      <c r="J107" s="33" t="s">
        <v>49</v>
      </c>
      <c r="K107" s="33" t="s">
        <v>50</v>
      </c>
      <c r="L107" s="33" t="s">
        <v>51</v>
      </c>
      <c r="M107" s="33" t="s">
        <v>52</v>
      </c>
      <c r="N107" s="33" t="s">
        <v>53</v>
      </c>
      <c r="O107" s="33" t="s">
        <v>54</v>
      </c>
      <c r="P107" s="33" t="s">
        <v>55</v>
      </c>
      <c r="Q107" s="33" t="s">
        <v>56</v>
      </c>
      <c r="R107" s="33" t="s">
        <v>57</v>
      </c>
      <c r="S107" s="33" t="s">
        <v>58</v>
      </c>
      <c r="T107" s="33" t="s">
        <v>59</v>
      </c>
      <c r="U107" s="33" t="s">
        <v>60</v>
      </c>
      <c r="V107" s="33" t="s">
        <v>61</v>
      </c>
      <c r="W107" s="33" t="s">
        <v>62</v>
      </c>
      <c r="X107" s="33" t="s">
        <v>63</v>
      </c>
      <c r="Y107" s="33" t="s">
        <v>64</v>
      </c>
      <c r="Z107" s="33" t="s">
        <v>65</v>
      </c>
      <c r="AA107" s="33" t="s">
        <v>66</v>
      </c>
      <c r="AB107" s="33" t="s">
        <v>67</v>
      </c>
      <c r="AC107" s="33" t="s">
        <v>68</v>
      </c>
      <c r="AD107" s="33" t="s">
        <v>69</v>
      </c>
      <c r="AE107" s="33" t="s">
        <v>70</v>
      </c>
      <c r="AF107" s="33" t="s">
        <v>71</v>
      </c>
      <c r="AG107" s="33" t="s">
        <v>72</v>
      </c>
      <c r="AH107" s="33" t="s">
        <v>73</v>
      </c>
      <c r="AI107" s="33" t="s">
        <v>74</v>
      </c>
      <c r="AJ107" s="33" t="s">
        <v>75</v>
      </c>
      <c r="AK107" s="33" t="s">
        <v>76</v>
      </c>
      <c r="AL107" s="33" t="s">
        <v>333</v>
      </c>
      <c r="AM107" s="33" t="s">
        <v>334</v>
      </c>
      <c r="AN107" s="33" t="s">
        <v>335</v>
      </c>
      <c r="AO107" s="33" t="s">
        <v>336</v>
      </c>
      <c r="AP107" s="33" t="s">
        <v>337</v>
      </c>
      <c r="AQ107" s="33" t="s">
        <v>338</v>
      </c>
      <c r="AR107" s="33" t="s">
        <v>339</v>
      </c>
      <c r="AS107" s="33" t="s">
        <v>340</v>
      </c>
      <c r="AT107" s="33" t="s">
        <v>341</v>
      </c>
      <c r="AU107" s="33" t="s">
        <v>342</v>
      </c>
    </row>
    <row r="108" spans="1:47" s="33" customFormat="1" x14ac:dyDescent="0.35">
      <c r="A108" s="33" t="s">
        <v>77</v>
      </c>
      <c r="B108" s="33">
        <v>60327</v>
      </c>
      <c r="C108" s="33">
        <v>53902.91</v>
      </c>
      <c r="D108" s="33">
        <v>64015.8</v>
      </c>
      <c r="E108" s="33">
        <v>58525.63</v>
      </c>
      <c r="F108" s="33">
        <v>56298.400000000001</v>
      </c>
      <c r="G108" s="33">
        <v>53970.879999999997</v>
      </c>
      <c r="H108" s="33">
        <v>60772.07</v>
      </c>
      <c r="I108" s="33">
        <v>64477.04</v>
      </c>
      <c r="J108" s="33">
        <v>58666.27</v>
      </c>
      <c r="K108" s="33">
        <v>57572.87</v>
      </c>
      <c r="L108" s="33">
        <v>64999.01</v>
      </c>
      <c r="M108" s="33">
        <v>61840</v>
      </c>
      <c r="N108" s="33">
        <v>66503.02</v>
      </c>
      <c r="O108" s="33">
        <v>61791</v>
      </c>
      <c r="P108" s="33">
        <v>56107.99</v>
      </c>
      <c r="Q108" s="33">
        <v>56127.08</v>
      </c>
      <c r="R108" s="33">
        <v>56127.05</v>
      </c>
      <c r="S108" s="33">
        <v>72486.33</v>
      </c>
      <c r="T108" s="33">
        <v>72486.34</v>
      </c>
      <c r="U108" s="33">
        <v>72486.27</v>
      </c>
      <c r="V108" s="33">
        <v>77593.37</v>
      </c>
      <c r="W108" s="33">
        <v>77593.429999999993</v>
      </c>
      <c r="X108" s="33">
        <v>77593.41</v>
      </c>
      <c r="Y108" s="33">
        <v>77593.440000000002</v>
      </c>
      <c r="Z108" s="33">
        <v>77593.48</v>
      </c>
      <c r="AA108" s="33">
        <v>77954.070000000007</v>
      </c>
      <c r="AB108" s="33">
        <v>78316.42</v>
      </c>
      <c r="AC108" s="33">
        <v>78680.710000000006</v>
      </c>
      <c r="AD108" s="33">
        <v>79046.679999999993</v>
      </c>
      <c r="AE108" s="33">
        <v>79414.53</v>
      </c>
      <c r="AF108" s="33">
        <v>80144.73</v>
      </c>
      <c r="AG108" s="33">
        <v>80840.679999999993</v>
      </c>
      <c r="AH108" s="33">
        <v>81506.09</v>
      </c>
      <c r="AI108" s="33">
        <v>82144.13</v>
      </c>
      <c r="AJ108" s="33">
        <v>82521.279999999999</v>
      </c>
      <c r="AK108" s="33">
        <v>82900.36</v>
      </c>
      <c r="AL108" s="33">
        <v>83281.259999999995</v>
      </c>
      <c r="AM108" s="33">
        <v>83664.05</v>
      </c>
      <c r="AN108" s="33">
        <v>84048.87</v>
      </c>
      <c r="AO108" s="33">
        <v>84435.520000000004</v>
      </c>
      <c r="AP108" s="33">
        <v>84824.08</v>
      </c>
      <c r="AQ108" s="33">
        <v>85214.98</v>
      </c>
      <c r="AR108" s="33">
        <v>85607.39</v>
      </c>
      <c r="AS108" s="33">
        <v>86001.7</v>
      </c>
      <c r="AT108" s="33">
        <v>85654.5</v>
      </c>
      <c r="AU108" s="33">
        <v>86796.58</v>
      </c>
    </row>
    <row r="109" spans="1:47" s="33" customFormat="1" x14ac:dyDescent="0.35">
      <c r="A109" s="33" t="s">
        <v>78</v>
      </c>
      <c r="B109" s="33">
        <v>0</v>
      </c>
      <c r="C109" s="33">
        <v>0</v>
      </c>
      <c r="D109" s="33">
        <v>0</v>
      </c>
      <c r="E109" s="33">
        <v>0</v>
      </c>
      <c r="F109" s="33">
        <v>34</v>
      </c>
      <c r="G109" s="33">
        <v>123</v>
      </c>
      <c r="H109" s="33">
        <v>484.6</v>
      </c>
      <c r="I109" s="33">
        <v>507.98</v>
      </c>
      <c r="J109" s="33">
        <v>860</v>
      </c>
      <c r="K109" s="33">
        <v>1071.1400000000001</v>
      </c>
      <c r="L109" s="33">
        <v>868</v>
      </c>
      <c r="M109" s="33">
        <v>1223</v>
      </c>
      <c r="N109" s="33">
        <v>1631</v>
      </c>
      <c r="O109" s="33">
        <v>1724</v>
      </c>
      <c r="P109" s="33">
        <v>1693</v>
      </c>
      <c r="Q109" s="33">
        <v>1693</v>
      </c>
      <c r="R109" s="33">
        <v>1693.86</v>
      </c>
      <c r="S109" s="33">
        <v>1695.92</v>
      </c>
      <c r="T109" s="33">
        <v>1698.09</v>
      </c>
      <c r="U109" s="33">
        <v>1990.71</v>
      </c>
      <c r="V109" s="33">
        <v>2290.09</v>
      </c>
      <c r="W109" s="33">
        <v>2299.2399999999998</v>
      </c>
      <c r="X109" s="33">
        <v>2634.67</v>
      </c>
      <c r="Y109" s="33">
        <v>2987.27</v>
      </c>
      <c r="Z109" s="33">
        <v>3337.63</v>
      </c>
      <c r="AA109" s="33">
        <v>3740.1</v>
      </c>
      <c r="AB109" s="33">
        <v>4174.42</v>
      </c>
      <c r="AC109" s="33">
        <v>4651.75</v>
      </c>
      <c r="AD109" s="33">
        <v>5187.16</v>
      </c>
      <c r="AE109" s="33">
        <v>5769.82</v>
      </c>
      <c r="AF109" s="33">
        <v>6938.97</v>
      </c>
      <c r="AG109" s="33">
        <v>8308.9</v>
      </c>
      <c r="AH109" s="33">
        <v>9632.6299999999992</v>
      </c>
      <c r="AI109" s="33">
        <v>11012.51</v>
      </c>
      <c r="AJ109" s="33">
        <v>12317.75</v>
      </c>
      <c r="AK109" s="33">
        <v>13408.14</v>
      </c>
      <c r="AL109" s="33">
        <v>13982.74</v>
      </c>
      <c r="AM109" s="33">
        <v>14505.43</v>
      </c>
      <c r="AN109" s="33">
        <v>15136.01</v>
      </c>
      <c r="AO109" s="33">
        <v>15792.09</v>
      </c>
      <c r="AP109" s="33">
        <v>16357.15</v>
      </c>
      <c r="AQ109" s="33">
        <v>16932</v>
      </c>
      <c r="AR109" s="33">
        <v>17519.91</v>
      </c>
      <c r="AS109" s="33">
        <v>18122.060000000001</v>
      </c>
      <c r="AT109" s="33">
        <v>18753.169999999998</v>
      </c>
      <c r="AU109" s="33">
        <v>19386.72</v>
      </c>
    </row>
    <row r="110" spans="1:47" s="33" customFormat="1" x14ac:dyDescent="0.35">
      <c r="A110" s="33" t="s">
        <v>79</v>
      </c>
      <c r="B110" s="33">
        <v>2863.41</v>
      </c>
      <c r="C110" s="33">
        <v>2948.7</v>
      </c>
      <c r="D110" s="33">
        <v>2948.7</v>
      </c>
      <c r="E110" s="33">
        <v>2467.38</v>
      </c>
      <c r="F110" s="33">
        <v>2162.84</v>
      </c>
      <c r="G110" s="33">
        <v>3810.74</v>
      </c>
      <c r="H110" s="33">
        <v>4111</v>
      </c>
      <c r="I110" s="33">
        <v>4034.09</v>
      </c>
      <c r="J110" s="33">
        <v>3821.9</v>
      </c>
      <c r="K110" s="33">
        <v>5856.07</v>
      </c>
      <c r="L110" s="33">
        <v>3658.62</v>
      </c>
      <c r="M110" s="33">
        <v>4486.41</v>
      </c>
      <c r="N110" s="33">
        <v>1858.06</v>
      </c>
      <c r="O110" s="33">
        <v>3319.56</v>
      </c>
      <c r="P110" s="33">
        <v>3275.15</v>
      </c>
      <c r="Q110" s="33">
        <v>3275.54</v>
      </c>
      <c r="R110" s="33">
        <v>3310.29</v>
      </c>
      <c r="S110" s="33">
        <v>3292.73</v>
      </c>
      <c r="T110" s="33">
        <v>3288.62</v>
      </c>
      <c r="U110" s="33">
        <v>3287.18</v>
      </c>
      <c r="V110" s="33">
        <v>3285.82</v>
      </c>
      <c r="W110" s="33">
        <v>3284.92</v>
      </c>
      <c r="X110" s="33">
        <v>3281.87</v>
      </c>
      <c r="Y110" s="33">
        <v>3278.72</v>
      </c>
      <c r="Z110" s="33">
        <v>3274.56</v>
      </c>
      <c r="AA110" s="33">
        <v>3269.22</v>
      </c>
      <c r="AB110" s="33">
        <v>3268.4</v>
      </c>
      <c r="AC110" s="33">
        <v>3269.72</v>
      </c>
      <c r="AD110" s="33">
        <v>3270.62</v>
      </c>
      <c r="AE110" s="33">
        <v>3269.51</v>
      </c>
      <c r="AF110" s="33">
        <v>3266.8</v>
      </c>
      <c r="AG110" s="33">
        <v>3262.89</v>
      </c>
      <c r="AH110" s="33">
        <v>3258.86</v>
      </c>
      <c r="AI110" s="33">
        <v>3255.35</v>
      </c>
      <c r="AJ110" s="33">
        <v>3251.12</v>
      </c>
      <c r="AK110" s="33">
        <v>3246.78</v>
      </c>
      <c r="AL110" s="33">
        <v>3237.46</v>
      </c>
      <c r="AM110" s="33">
        <v>3228.3</v>
      </c>
      <c r="AN110" s="33">
        <v>3218.65</v>
      </c>
      <c r="AO110" s="33">
        <v>3209.34</v>
      </c>
      <c r="AP110" s="33">
        <v>3198.75</v>
      </c>
      <c r="AQ110" s="33">
        <v>3186.73</v>
      </c>
      <c r="AR110" s="33">
        <v>3174.13</v>
      </c>
      <c r="AS110" s="33">
        <v>3161</v>
      </c>
      <c r="AT110" s="33">
        <v>3146.22</v>
      </c>
      <c r="AU110" s="33">
        <v>3129.69</v>
      </c>
    </row>
    <row r="111" spans="1:47" s="33" customFormat="1" x14ac:dyDescent="0.35">
      <c r="A111" s="33" t="s">
        <v>80</v>
      </c>
      <c r="B111" s="33">
        <v>0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2</v>
      </c>
      <c r="P111" s="33">
        <v>2</v>
      </c>
      <c r="Q111" s="33">
        <v>19.54</v>
      </c>
      <c r="R111" s="33">
        <v>20.37</v>
      </c>
      <c r="S111" s="33">
        <v>22.15</v>
      </c>
      <c r="T111" s="33">
        <v>59.19</v>
      </c>
      <c r="U111" s="33">
        <v>61.25</v>
      </c>
      <c r="V111" s="33">
        <v>63.61</v>
      </c>
      <c r="W111" s="33">
        <v>102.16</v>
      </c>
      <c r="X111" s="33">
        <v>105.69</v>
      </c>
      <c r="Y111" s="33">
        <v>109.38</v>
      </c>
      <c r="Z111" s="33">
        <v>149.29</v>
      </c>
      <c r="AA111" s="33">
        <v>164.97</v>
      </c>
      <c r="AB111" s="33">
        <v>387.48</v>
      </c>
      <c r="AC111" s="33">
        <v>657.83</v>
      </c>
      <c r="AD111" s="33">
        <v>1007.56</v>
      </c>
      <c r="AE111" s="33">
        <v>1364.51</v>
      </c>
      <c r="AF111" s="33">
        <v>2282.84</v>
      </c>
      <c r="AG111" s="33">
        <v>2904.97</v>
      </c>
      <c r="AH111" s="33">
        <v>3515.96</v>
      </c>
      <c r="AI111" s="33">
        <v>4136.49</v>
      </c>
      <c r="AJ111" s="33">
        <v>4731.88</v>
      </c>
      <c r="AK111" s="33">
        <v>5110.41</v>
      </c>
      <c r="AL111" s="33">
        <v>5445.8</v>
      </c>
      <c r="AM111" s="33">
        <v>5730.04</v>
      </c>
      <c r="AN111" s="33">
        <v>6109.41</v>
      </c>
      <c r="AO111" s="33">
        <v>6514.28</v>
      </c>
      <c r="AP111" s="33">
        <v>6842.57</v>
      </c>
      <c r="AQ111" s="33">
        <v>7170.24</v>
      </c>
      <c r="AR111" s="33">
        <v>7508.62</v>
      </c>
      <c r="AS111" s="33">
        <v>7856.21</v>
      </c>
      <c r="AT111" s="33">
        <v>8235.89</v>
      </c>
      <c r="AU111" s="33">
        <v>8396.49</v>
      </c>
    </row>
    <row r="112" spans="1:47" s="33" customFormat="1" x14ac:dyDescent="0.35">
      <c r="A112" s="33" t="s">
        <v>81</v>
      </c>
      <c r="B112" s="33">
        <v>0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</row>
    <row r="113" spans="1:47" s="33" customFormat="1" x14ac:dyDescent="0.35">
      <c r="A113" s="33" t="s">
        <v>82</v>
      </c>
      <c r="B113" s="33">
        <v>0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3">
        <v>0</v>
      </c>
      <c r="AE113" s="33">
        <v>0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</row>
    <row r="114" spans="1:47" s="33" customFormat="1" x14ac:dyDescent="0.35">
      <c r="A114" s="33" t="s">
        <v>83</v>
      </c>
      <c r="B114" s="33">
        <v>2382.92</v>
      </c>
      <c r="C114" s="33">
        <v>2388.62</v>
      </c>
      <c r="D114" s="33">
        <v>2388.62</v>
      </c>
      <c r="E114" s="33">
        <v>2635.13</v>
      </c>
      <c r="F114" s="33">
        <v>1635.69</v>
      </c>
      <c r="G114" s="33">
        <v>2089</v>
      </c>
      <c r="H114" s="33">
        <v>3214.86</v>
      </c>
      <c r="I114" s="33">
        <v>2557.92</v>
      </c>
      <c r="J114" s="33">
        <v>1520.03</v>
      </c>
      <c r="K114" s="33">
        <v>1689.2</v>
      </c>
      <c r="L114" s="33">
        <v>1768.08</v>
      </c>
      <c r="M114" s="33">
        <v>1872.05</v>
      </c>
      <c r="N114" s="33">
        <v>3761.41</v>
      </c>
      <c r="O114" s="33">
        <v>2122.27</v>
      </c>
      <c r="P114" s="33">
        <v>2948.6</v>
      </c>
      <c r="Q114" s="33">
        <v>1330.82</v>
      </c>
      <c r="R114" s="33">
        <v>1290.78</v>
      </c>
      <c r="S114" s="33">
        <v>1300.28</v>
      </c>
      <c r="T114" s="33">
        <v>1304.49</v>
      </c>
      <c r="U114" s="33">
        <v>1276.8399999999999</v>
      </c>
      <c r="V114" s="33">
        <v>1541</v>
      </c>
      <c r="W114" s="33">
        <v>1541.01</v>
      </c>
      <c r="X114" s="33">
        <v>1866.74</v>
      </c>
      <c r="Y114" s="33">
        <v>1896.39</v>
      </c>
      <c r="Z114" s="33">
        <v>1900.35</v>
      </c>
      <c r="AA114" s="33">
        <v>1951.78</v>
      </c>
      <c r="AB114" s="33">
        <v>2342.35</v>
      </c>
      <c r="AC114" s="33">
        <v>2341.02</v>
      </c>
      <c r="AD114" s="33">
        <v>2340.12</v>
      </c>
      <c r="AE114" s="33">
        <v>2315.0300000000002</v>
      </c>
      <c r="AF114" s="33">
        <v>2317.73</v>
      </c>
      <c r="AG114" s="33">
        <v>2321.65</v>
      </c>
      <c r="AH114" s="33">
        <v>2294.4899999999998</v>
      </c>
      <c r="AI114" s="33">
        <v>2329.19</v>
      </c>
      <c r="AJ114" s="33">
        <v>2333.42</v>
      </c>
      <c r="AK114" s="33">
        <v>2337.7600000000002</v>
      </c>
      <c r="AL114" s="33">
        <v>2347.08</v>
      </c>
      <c r="AM114" s="33">
        <v>2341.27</v>
      </c>
      <c r="AN114" s="33">
        <v>2344.87</v>
      </c>
      <c r="AO114" s="33">
        <v>2354.17</v>
      </c>
      <c r="AP114" s="33">
        <v>2323.4299999999998</v>
      </c>
      <c r="AQ114" s="33">
        <v>2367.9899999999998</v>
      </c>
      <c r="AR114" s="33">
        <v>2370.1999999999998</v>
      </c>
      <c r="AS114" s="33">
        <v>2402.5100000000002</v>
      </c>
      <c r="AT114" s="33">
        <v>2391.25</v>
      </c>
      <c r="AU114" s="33">
        <v>2433.8200000000002</v>
      </c>
    </row>
    <row r="115" spans="1:47" s="33" customFormat="1" x14ac:dyDescent="0.35">
      <c r="A115" s="33" t="s">
        <v>84</v>
      </c>
      <c r="B115" s="33">
        <v>91.06</v>
      </c>
      <c r="C115" s="33">
        <v>35.56</v>
      </c>
      <c r="D115" s="33">
        <v>91.56</v>
      </c>
      <c r="E115" s="33">
        <v>94.57</v>
      </c>
      <c r="F115" s="33">
        <v>111.11</v>
      </c>
      <c r="G115" s="33">
        <v>107.1</v>
      </c>
      <c r="H115" s="33">
        <v>91.71</v>
      </c>
      <c r="I115" s="33">
        <v>46.18</v>
      </c>
      <c r="J115" s="33">
        <v>289.31</v>
      </c>
      <c r="K115" s="33">
        <v>556.96</v>
      </c>
      <c r="L115" s="33">
        <v>130.32</v>
      </c>
      <c r="M115" s="33">
        <v>187.96</v>
      </c>
      <c r="N115" s="33">
        <v>335.65</v>
      </c>
      <c r="O115" s="33">
        <v>276.77999999999997</v>
      </c>
      <c r="P115" s="33">
        <v>307.08</v>
      </c>
      <c r="Q115" s="33">
        <v>107</v>
      </c>
      <c r="R115" s="33">
        <v>107</v>
      </c>
      <c r="S115" s="33">
        <v>107</v>
      </c>
      <c r="T115" s="33">
        <v>107</v>
      </c>
      <c r="U115" s="33">
        <v>107</v>
      </c>
      <c r="V115" s="33">
        <v>107</v>
      </c>
      <c r="W115" s="33">
        <v>107</v>
      </c>
      <c r="X115" s="33">
        <v>107</v>
      </c>
      <c r="Y115" s="33">
        <v>123.44</v>
      </c>
      <c r="Z115" s="33">
        <v>131.18</v>
      </c>
      <c r="AA115" s="33">
        <v>171.47</v>
      </c>
      <c r="AB115" s="33">
        <v>171.47</v>
      </c>
      <c r="AC115" s="33">
        <v>171.47</v>
      </c>
      <c r="AD115" s="33">
        <v>171.47</v>
      </c>
      <c r="AE115" s="33">
        <v>171.47</v>
      </c>
      <c r="AF115" s="33">
        <v>171.47</v>
      </c>
      <c r="AG115" s="33">
        <v>147.87</v>
      </c>
      <c r="AH115" s="33">
        <v>131.18</v>
      </c>
      <c r="AI115" s="33">
        <v>171.47</v>
      </c>
      <c r="AJ115" s="33">
        <v>171.47</v>
      </c>
      <c r="AK115" s="33">
        <v>171.47</v>
      </c>
      <c r="AL115" s="33">
        <v>164.04</v>
      </c>
      <c r="AM115" s="33">
        <v>131.18</v>
      </c>
      <c r="AN115" s="33">
        <v>171.47</v>
      </c>
      <c r="AO115" s="33">
        <v>171.47</v>
      </c>
      <c r="AP115" s="33">
        <v>131.18</v>
      </c>
      <c r="AQ115" s="33">
        <v>133.22999999999999</v>
      </c>
      <c r="AR115" s="33">
        <v>131.18</v>
      </c>
      <c r="AS115" s="33">
        <v>152.63999999999999</v>
      </c>
      <c r="AT115" s="33">
        <v>131.18</v>
      </c>
      <c r="AU115" s="33">
        <v>171.47</v>
      </c>
    </row>
    <row r="116" spans="1:47" s="33" customFormat="1" x14ac:dyDescent="0.35"/>
    <row r="117" spans="1:47" s="33" customFormat="1" ht="18.5" x14ac:dyDescent="0.45">
      <c r="A117" s="49" t="s">
        <v>94</v>
      </c>
    </row>
    <row r="118" spans="1:47" s="33" customFormat="1" x14ac:dyDescent="0.35">
      <c r="A118" s="33" t="s">
        <v>40</v>
      </c>
      <c r="B118" s="33" t="s">
        <v>41</v>
      </c>
      <c r="C118" s="33" t="s">
        <v>42</v>
      </c>
      <c r="D118" s="33" t="s">
        <v>43</v>
      </c>
      <c r="E118" s="33" t="s">
        <v>44</v>
      </c>
      <c r="F118" s="33" t="s">
        <v>45</v>
      </c>
      <c r="G118" s="33" t="s">
        <v>46</v>
      </c>
      <c r="H118" s="33" t="s">
        <v>47</v>
      </c>
      <c r="I118" s="33" t="s">
        <v>48</v>
      </c>
      <c r="J118" s="33" t="s">
        <v>49</v>
      </c>
      <c r="K118" s="33" t="s">
        <v>50</v>
      </c>
      <c r="L118" s="33" t="s">
        <v>51</v>
      </c>
      <c r="M118" s="33" t="s">
        <v>52</v>
      </c>
      <c r="N118" s="33" t="s">
        <v>53</v>
      </c>
      <c r="O118" s="33" t="s">
        <v>54</v>
      </c>
      <c r="P118" s="33" t="s">
        <v>55</v>
      </c>
      <c r="Q118" s="33" t="s">
        <v>56</v>
      </c>
      <c r="R118" s="33" t="s">
        <v>57</v>
      </c>
      <c r="S118" s="33" t="s">
        <v>58</v>
      </c>
      <c r="T118" s="33" t="s">
        <v>59</v>
      </c>
      <c r="U118" s="33" t="s">
        <v>60</v>
      </c>
      <c r="V118" s="33" t="s">
        <v>61</v>
      </c>
      <c r="W118" s="33" t="s">
        <v>62</v>
      </c>
      <c r="X118" s="33" t="s">
        <v>63</v>
      </c>
      <c r="Y118" s="33" t="s">
        <v>64</v>
      </c>
      <c r="Z118" s="33" t="s">
        <v>65</v>
      </c>
      <c r="AA118" s="33" t="s">
        <v>66</v>
      </c>
      <c r="AB118" s="33" t="s">
        <v>67</v>
      </c>
      <c r="AC118" s="33" t="s">
        <v>68</v>
      </c>
      <c r="AD118" s="33" t="s">
        <v>69</v>
      </c>
      <c r="AE118" s="33" t="s">
        <v>70</v>
      </c>
      <c r="AF118" s="33" t="s">
        <v>71</v>
      </c>
      <c r="AG118" s="33" t="s">
        <v>72</v>
      </c>
      <c r="AH118" s="33" t="s">
        <v>73</v>
      </c>
      <c r="AI118" s="33" t="s">
        <v>74</v>
      </c>
      <c r="AJ118" s="33" t="s">
        <v>75</v>
      </c>
      <c r="AK118" s="33" t="s">
        <v>76</v>
      </c>
      <c r="AL118" s="33" t="s">
        <v>333</v>
      </c>
      <c r="AM118" s="33" t="s">
        <v>334</v>
      </c>
      <c r="AN118" s="33" t="s">
        <v>335</v>
      </c>
      <c r="AO118" s="33" t="s">
        <v>336</v>
      </c>
      <c r="AP118" s="33" t="s">
        <v>337</v>
      </c>
      <c r="AQ118" s="33" t="s">
        <v>338</v>
      </c>
      <c r="AR118" s="33" t="s">
        <v>339</v>
      </c>
      <c r="AS118" s="33" t="s">
        <v>340</v>
      </c>
      <c r="AT118" s="33" t="s">
        <v>341</v>
      </c>
      <c r="AU118" s="33" t="s">
        <v>342</v>
      </c>
    </row>
    <row r="119" spans="1:47" s="33" customFormat="1" x14ac:dyDescent="0.35">
      <c r="A119" s="33" t="s">
        <v>77</v>
      </c>
      <c r="B119" s="33">
        <v>4573</v>
      </c>
      <c r="C119" s="33">
        <v>4032</v>
      </c>
      <c r="D119" s="33">
        <v>4393</v>
      </c>
      <c r="E119" s="33">
        <v>4030</v>
      </c>
      <c r="F119" s="33">
        <v>2962</v>
      </c>
      <c r="G119" s="33">
        <v>3866</v>
      </c>
      <c r="H119" s="33">
        <v>4641</v>
      </c>
      <c r="I119" s="33">
        <v>4240</v>
      </c>
      <c r="J119" s="33">
        <v>4449</v>
      </c>
      <c r="K119" s="33">
        <v>4706.09</v>
      </c>
      <c r="L119" s="33">
        <v>3426</v>
      </c>
      <c r="M119" s="33">
        <v>3285</v>
      </c>
      <c r="N119" s="33">
        <v>3855</v>
      </c>
      <c r="O119" s="33">
        <v>3591</v>
      </c>
      <c r="P119" s="33">
        <v>3666</v>
      </c>
      <c r="Q119" s="33">
        <v>3660.45</v>
      </c>
      <c r="R119" s="33">
        <v>3660.45</v>
      </c>
      <c r="S119" s="33">
        <v>3660.43</v>
      </c>
      <c r="T119" s="33">
        <v>3660.43</v>
      </c>
      <c r="U119" s="33">
        <v>3696.35</v>
      </c>
      <c r="V119" s="33">
        <v>3799.28</v>
      </c>
      <c r="W119" s="33">
        <v>3831.52</v>
      </c>
      <c r="X119" s="33">
        <v>3831.53</v>
      </c>
      <c r="Y119" s="33">
        <v>3831.52</v>
      </c>
      <c r="Z119" s="33">
        <v>3831.52</v>
      </c>
      <c r="AA119" s="33">
        <v>3710.86</v>
      </c>
      <c r="AB119" s="33">
        <v>3551.85</v>
      </c>
      <c r="AC119" s="33">
        <v>3388.99</v>
      </c>
      <c r="AD119" s="33">
        <v>3367.25</v>
      </c>
      <c r="AE119" s="33">
        <v>3261.38</v>
      </c>
      <c r="AF119" s="33">
        <v>3235.49</v>
      </c>
      <c r="AG119" s="33">
        <v>3340.47</v>
      </c>
      <c r="AH119" s="33">
        <v>3329.75</v>
      </c>
      <c r="AI119" s="33">
        <v>2990.77</v>
      </c>
      <c r="AJ119" s="33">
        <v>2985.37</v>
      </c>
      <c r="AK119" s="33">
        <v>2723.05</v>
      </c>
      <c r="AL119" s="33">
        <v>2721.77</v>
      </c>
      <c r="AM119" s="33">
        <v>2584.88</v>
      </c>
      <c r="AN119" s="33">
        <v>2589.23</v>
      </c>
      <c r="AO119" s="33">
        <v>2453.96</v>
      </c>
      <c r="AP119" s="33">
        <v>2450.33</v>
      </c>
      <c r="AQ119" s="33">
        <v>2334.4499999999998</v>
      </c>
      <c r="AR119" s="33">
        <v>2348</v>
      </c>
      <c r="AS119" s="33">
        <v>2247.61</v>
      </c>
      <c r="AT119" s="33">
        <v>2265.33</v>
      </c>
      <c r="AU119" s="33">
        <v>2285.31</v>
      </c>
    </row>
    <row r="120" spans="1:47" s="33" customFormat="1" x14ac:dyDescent="0.35">
      <c r="A120" s="33" t="s">
        <v>78</v>
      </c>
      <c r="B120" s="33">
        <v>92</v>
      </c>
      <c r="C120" s="33">
        <v>573</v>
      </c>
      <c r="D120" s="33">
        <v>620</v>
      </c>
      <c r="E120" s="33">
        <v>574</v>
      </c>
      <c r="F120" s="33">
        <v>579</v>
      </c>
      <c r="G120" s="33">
        <v>507</v>
      </c>
      <c r="H120" s="33">
        <v>682</v>
      </c>
      <c r="I120" s="33">
        <v>655</v>
      </c>
      <c r="J120" s="33">
        <v>646</v>
      </c>
      <c r="K120" s="33">
        <v>615.26</v>
      </c>
      <c r="L120" s="33">
        <v>620</v>
      </c>
      <c r="M120" s="33">
        <v>746</v>
      </c>
      <c r="N120" s="33">
        <v>739</v>
      </c>
      <c r="O120" s="33">
        <v>694</v>
      </c>
      <c r="P120" s="33">
        <v>707</v>
      </c>
      <c r="Q120" s="33">
        <v>775.02</v>
      </c>
      <c r="R120" s="33">
        <v>775.18</v>
      </c>
      <c r="S120" s="33">
        <v>775.96</v>
      </c>
      <c r="T120" s="33">
        <v>858.01</v>
      </c>
      <c r="U120" s="33">
        <v>1295.3399999999999</v>
      </c>
      <c r="V120" s="33">
        <v>2669.78</v>
      </c>
      <c r="W120" s="33">
        <v>2754.88</v>
      </c>
      <c r="X120" s="33">
        <v>2839.03</v>
      </c>
      <c r="Y120" s="33">
        <v>3447.83</v>
      </c>
      <c r="Z120" s="33">
        <v>3531.97</v>
      </c>
      <c r="AA120" s="33">
        <v>4893.53</v>
      </c>
      <c r="AB120" s="33">
        <v>6439.58</v>
      </c>
      <c r="AC120" s="33">
        <v>7932.6</v>
      </c>
      <c r="AD120" s="33">
        <v>8004.52</v>
      </c>
      <c r="AE120" s="33">
        <v>8404.0300000000007</v>
      </c>
      <c r="AF120" s="33">
        <v>8435.99</v>
      </c>
      <c r="AG120" s="33">
        <v>8624.1299999999992</v>
      </c>
      <c r="AH120" s="33">
        <v>8683.15</v>
      </c>
      <c r="AI120" s="33">
        <v>9791.5400000000009</v>
      </c>
      <c r="AJ120" s="33">
        <v>9864.61</v>
      </c>
      <c r="AK120" s="33">
        <v>10597.5</v>
      </c>
      <c r="AL120" s="33">
        <v>10683.97</v>
      </c>
      <c r="AM120" s="33">
        <v>11204.44</v>
      </c>
      <c r="AN120" s="33">
        <v>11316.47</v>
      </c>
      <c r="AO120" s="33">
        <v>11872.76</v>
      </c>
      <c r="AP120" s="33">
        <v>11952.68</v>
      </c>
      <c r="AQ120" s="33">
        <v>12502.07</v>
      </c>
      <c r="AR120" s="33">
        <v>12673.16</v>
      </c>
      <c r="AS120" s="33">
        <v>13226.64</v>
      </c>
      <c r="AT120" s="33">
        <v>13434.76</v>
      </c>
      <c r="AU120" s="33">
        <v>13656.86</v>
      </c>
    </row>
    <row r="121" spans="1:47" s="33" customFormat="1" x14ac:dyDescent="0.35">
      <c r="A121" s="33" t="s">
        <v>79</v>
      </c>
      <c r="B121" s="33">
        <v>0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123</v>
      </c>
      <c r="P121" s="33">
        <v>109</v>
      </c>
      <c r="Q121" s="33">
        <v>109</v>
      </c>
      <c r="R121" s="33">
        <v>109</v>
      </c>
      <c r="S121" s="33">
        <v>109</v>
      </c>
      <c r="T121" s="33">
        <v>196.6</v>
      </c>
      <c r="U121" s="33">
        <v>196.6</v>
      </c>
      <c r="V121" s="33">
        <v>196.6</v>
      </c>
      <c r="W121" s="33">
        <v>199.26</v>
      </c>
      <c r="X121" s="33">
        <v>199.26</v>
      </c>
      <c r="Y121" s="33">
        <v>199.26</v>
      </c>
      <c r="Z121" s="33">
        <v>199.26</v>
      </c>
      <c r="AA121" s="33">
        <v>190.6</v>
      </c>
      <c r="AB121" s="33">
        <v>182.48</v>
      </c>
      <c r="AC121" s="33">
        <v>169.31</v>
      </c>
      <c r="AD121" s="33">
        <v>168.11</v>
      </c>
      <c r="AE121" s="33">
        <v>162.66999999999999</v>
      </c>
      <c r="AF121" s="33">
        <v>161.22999999999999</v>
      </c>
      <c r="AG121" s="33">
        <v>163.19</v>
      </c>
      <c r="AH121" s="33">
        <v>162.69999999999999</v>
      </c>
      <c r="AI121" s="33">
        <v>145.75</v>
      </c>
      <c r="AJ121" s="33">
        <v>145.63999999999999</v>
      </c>
      <c r="AK121" s="33">
        <v>132.77000000000001</v>
      </c>
      <c r="AL121" s="33">
        <v>132.91</v>
      </c>
      <c r="AM121" s="33">
        <v>126.29</v>
      </c>
      <c r="AN121" s="33">
        <v>126.7</v>
      </c>
      <c r="AO121" s="33">
        <v>120.17</v>
      </c>
      <c r="AP121" s="33">
        <v>120.17</v>
      </c>
      <c r="AQ121" s="33">
        <v>114.58</v>
      </c>
      <c r="AR121" s="33">
        <v>115.41</v>
      </c>
      <c r="AS121" s="33">
        <v>110.58</v>
      </c>
      <c r="AT121" s="33">
        <v>111.61</v>
      </c>
      <c r="AU121" s="33">
        <v>112.74</v>
      </c>
    </row>
    <row r="122" spans="1:47" s="33" customFormat="1" x14ac:dyDescent="0.35">
      <c r="A122" s="33" t="s">
        <v>80</v>
      </c>
      <c r="B122" s="3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38.049999999999997</v>
      </c>
      <c r="R122" s="33">
        <v>73.2</v>
      </c>
      <c r="S122" s="33">
        <v>149.37</v>
      </c>
      <c r="T122" s="33">
        <v>192.9</v>
      </c>
      <c r="U122" s="33">
        <v>235.49</v>
      </c>
      <c r="V122" s="33">
        <v>278.02</v>
      </c>
      <c r="W122" s="33">
        <v>495.19</v>
      </c>
      <c r="X122" s="33">
        <v>535.09</v>
      </c>
      <c r="Y122" s="33">
        <v>536.09</v>
      </c>
      <c r="Z122" s="33">
        <v>537.84</v>
      </c>
      <c r="AA122" s="33">
        <v>608.52</v>
      </c>
      <c r="AB122" s="33">
        <v>667.82</v>
      </c>
      <c r="AC122" s="33">
        <v>701.74</v>
      </c>
      <c r="AD122" s="33">
        <v>779.84</v>
      </c>
      <c r="AE122" s="33">
        <v>911.2</v>
      </c>
      <c r="AF122" s="33">
        <v>1086.07</v>
      </c>
      <c r="AG122" s="33">
        <v>1125.01</v>
      </c>
      <c r="AH122" s="33">
        <v>1146.08</v>
      </c>
      <c r="AI122" s="33">
        <v>1066.2</v>
      </c>
      <c r="AJ122" s="33">
        <v>1084.43</v>
      </c>
      <c r="AK122" s="33">
        <v>1139.72</v>
      </c>
      <c r="AL122" s="33">
        <v>1154.78</v>
      </c>
      <c r="AM122" s="33">
        <v>1119.76</v>
      </c>
      <c r="AN122" s="33">
        <v>1135.74</v>
      </c>
      <c r="AO122" s="33">
        <v>1103.92</v>
      </c>
      <c r="AP122" s="33">
        <v>1225.4100000000001</v>
      </c>
      <c r="AQ122" s="33">
        <v>1196.76</v>
      </c>
      <c r="AR122" s="33">
        <v>1218.8</v>
      </c>
      <c r="AS122" s="33">
        <v>1197.92</v>
      </c>
      <c r="AT122" s="33">
        <v>1224</v>
      </c>
      <c r="AU122" s="33">
        <v>1251.07</v>
      </c>
    </row>
    <row r="123" spans="1:47" s="33" customFormat="1" x14ac:dyDescent="0.35">
      <c r="A123" s="33" t="s">
        <v>81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  <c r="Q123" s="33">
        <v>0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3">
        <v>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3">
        <v>0</v>
      </c>
      <c r="AE123" s="33">
        <v>0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>
        <v>0</v>
      </c>
      <c r="AM123" s="33">
        <v>0</v>
      </c>
      <c r="AN123" s="33">
        <v>0</v>
      </c>
      <c r="AO123" s="33">
        <v>0</v>
      </c>
      <c r="AP123" s="33">
        <v>0</v>
      </c>
      <c r="AQ123" s="33">
        <v>0</v>
      </c>
      <c r="AR123" s="33">
        <v>0</v>
      </c>
      <c r="AS123" s="33">
        <v>0</v>
      </c>
      <c r="AT123" s="33">
        <v>0</v>
      </c>
      <c r="AU123" s="33">
        <v>0</v>
      </c>
    </row>
    <row r="124" spans="1:47" s="33" customFormat="1" x14ac:dyDescent="0.35">
      <c r="A124" s="33" t="s">
        <v>82</v>
      </c>
      <c r="B124" s="33">
        <v>13157.72</v>
      </c>
      <c r="C124" s="33">
        <v>12734.72</v>
      </c>
      <c r="D124" s="33">
        <v>13706.72</v>
      </c>
      <c r="E124" s="33">
        <v>14055.07</v>
      </c>
      <c r="F124" s="33">
        <v>14446.21</v>
      </c>
      <c r="G124" s="33">
        <v>13510.41</v>
      </c>
      <c r="H124" s="33">
        <v>13181.21</v>
      </c>
      <c r="I124" s="33">
        <v>13089.82</v>
      </c>
      <c r="J124" s="33">
        <v>13578.27</v>
      </c>
      <c r="K124" s="33">
        <v>11726.75</v>
      </c>
      <c r="L124" s="33">
        <v>12023.56</v>
      </c>
      <c r="M124" s="33">
        <v>11974.82</v>
      </c>
      <c r="N124" s="33">
        <v>11915.14</v>
      </c>
      <c r="O124" s="33">
        <v>10290.84</v>
      </c>
      <c r="P124" s="33">
        <v>9981.5</v>
      </c>
      <c r="Q124" s="33">
        <v>1706.95</v>
      </c>
      <c r="R124" s="33">
        <v>1575.51</v>
      </c>
      <c r="S124" s="33">
        <v>1444.06</v>
      </c>
      <c r="T124" s="33">
        <v>1444.06</v>
      </c>
      <c r="U124" s="33">
        <v>1444.06</v>
      </c>
      <c r="V124" s="33">
        <v>1444.07</v>
      </c>
      <c r="W124" s="33">
        <v>1221.6500000000001</v>
      </c>
      <c r="X124" s="33">
        <v>799.55</v>
      </c>
      <c r="Y124" s="33">
        <v>361</v>
      </c>
      <c r="Z124" s="33">
        <v>361</v>
      </c>
      <c r="AA124" s="33">
        <v>194.47</v>
      </c>
      <c r="AB124" s="33">
        <v>159.91</v>
      </c>
      <c r="AC124" s="33">
        <v>133.08000000000001</v>
      </c>
      <c r="AD124" s="33">
        <v>132.13999999999999</v>
      </c>
      <c r="AE124" s="33">
        <v>127.86</v>
      </c>
      <c r="AF124" s="33">
        <v>126.73</v>
      </c>
      <c r="AG124" s="33">
        <v>128.27000000000001</v>
      </c>
      <c r="AH124" s="33">
        <v>127.89</v>
      </c>
      <c r="AI124" s="33">
        <v>114.56</v>
      </c>
      <c r="AJ124" s="33">
        <v>114.48</v>
      </c>
      <c r="AK124" s="33">
        <v>104.37</v>
      </c>
      <c r="AL124" s="33">
        <v>104.48</v>
      </c>
      <c r="AM124" s="33">
        <v>99.27</v>
      </c>
      <c r="AN124" s="33">
        <v>99.59</v>
      </c>
      <c r="AO124" s="33">
        <v>94.46</v>
      </c>
      <c r="AP124" s="33">
        <v>94.46</v>
      </c>
      <c r="AQ124" s="33">
        <v>90.07</v>
      </c>
      <c r="AR124" s="33">
        <v>90.72</v>
      </c>
      <c r="AS124" s="33">
        <v>86.92</v>
      </c>
      <c r="AT124" s="33">
        <v>87.73</v>
      </c>
      <c r="AU124" s="33">
        <v>88.62</v>
      </c>
    </row>
    <row r="125" spans="1:47" s="33" customFormat="1" x14ac:dyDescent="0.35">
      <c r="A125" s="33" t="s">
        <v>83</v>
      </c>
      <c r="B125" s="33">
        <v>1896.28</v>
      </c>
      <c r="C125" s="33">
        <v>2247.2800000000002</v>
      </c>
      <c r="D125" s="33">
        <v>1869.28</v>
      </c>
      <c r="E125" s="33">
        <v>3083.94</v>
      </c>
      <c r="F125" s="33">
        <v>2763.79</v>
      </c>
      <c r="G125" s="33">
        <v>2503.59</v>
      </c>
      <c r="H125" s="33">
        <v>2678.79</v>
      </c>
      <c r="I125" s="33">
        <v>3253.18</v>
      </c>
      <c r="J125" s="33">
        <v>4493.7299999999996</v>
      </c>
      <c r="K125" s="33">
        <v>6022.45</v>
      </c>
      <c r="L125" s="33">
        <v>7348.4</v>
      </c>
      <c r="M125" s="33">
        <v>8613.18</v>
      </c>
      <c r="N125" s="33">
        <v>9045.8700000000008</v>
      </c>
      <c r="O125" s="33">
        <v>9436.16</v>
      </c>
      <c r="P125" s="33">
        <v>9714.5</v>
      </c>
      <c r="Q125" s="33">
        <v>14877.15</v>
      </c>
      <c r="R125" s="33">
        <v>14977.46</v>
      </c>
      <c r="S125" s="33">
        <v>14512.86</v>
      </c>
      <c r="T125" s="33">
        <v>14644.4</v>
      </c>
      <c r="U125" s="33">
        <v>14979.18</v>
      </c>
      <c r="V125" s="33">
        <v>13924.21</v>
      </c>
      <c r="W125" s="33">
        <v>13847.29</v>
      </c>
      <c r="X125" s="33">
        <v>13951.26</v>
      </c>
      <c r="Y125" s="33">
        <v>13650.46</v>
      </c>
      <c r="Z125" s="33">
        <v>13253.71</v>
      </c>
      <c r="AA125" s="33">
        <v>12503.35</v>
      </c>
      <c r="AB125" s="33">
        <v>11109.27</v>
      </c>
      <c r="AC125" s="33">
        <v>9809.23</v>
      </c>
      <c r="AD125" s="33">
        <v>9673.07</v>
      </c>
      <c r="AE125" s="33">
        <v>9248.89</v>
      </c>
      <c r="AF125" s="33">
        <v>9135.48</v>
      </c>
      <c r="AG125" s="33">
        <v>8839.84</v>
      </c>
      <c r="AH125" s="33">
        <v>8814.1299999999992</v>
      </c>
      <c r="AI125" s="33">
        <v>8235.0300000000007</v>
      </c>
      <c r="AJ125" s="33">
        <v>8231.7099999999991</v>
      </c>
      <c r="AK125" s="33">
        <v>7828.55</v>
      </c>
      <c r="AL125" s="33">
        <v>7832.91</v>
      </c>
      <c r="AM125" s="33">
        <v>7625.5</v>
      </c>
      <c r="AN125" s="33">
        <v>7638.28</v>
      </c>
      <c r="AO125" s="33">
        <v>7433.7</v>
      </c>
      <c r="AP125" s="33">
        <v>7433.6</v>
      </c>
      <c r="AQ125" s="33">
        <v>7258.6</v>
      </c>
      <c r="AR125" s="33">
        <v>7284.47</v>
      </c>
      <c r="AS125" s="33">
        <v>7133.12</v>
      </c>
      <c r="AT125" s="33">
        <v>7165.4</v>
      </c>
      <c r="AU125" s="33">
        <v>7200.9</v>
      </c>
    </row>
    <row r="126" spans="1:47" s="33" customFormat="1" x14ac:dyDescent="0.35">
      <c r="A126" s="33" t="s">
        <v>84</v>
      </c>
      <c r="B126" s="33">
        <v>17.899999999999999</v>
      </c>
      <c r="C126" s="33">
        <v>19.5</v>
      </c>
      <c r="D126" s="33">
        <v>25.9</v>
      </c>
      <c r="E126" s="33">
        <v>22.6</v>
      </c>
      <c r="F126" s="33">
        <v>17.899999999999999</v>
      </c>
      <c r="G126" s="33">
        <v>20.8</v>
      </c>
      <c r="H126" s="33">
        <v>12.3</v>
      </c>
      <c r="I126" s="33">
        <v>11.3</v>
      </c>
      <c r="J126" s="33">
        <v>15</v>
      </c>
      <c r="K126" s="33">
        <v>12.4</v>
      </c>
      <c r="L126" s="33">
        <v>2</v>
      </c>
      <c r="M126" s="33">
        <v>1</v>
      </c>
      <c r="N126" s="33">
        <v>1</v>
      </c>
      <c r="O126" s="33">
        <v>1</v>
      </c>
      <c r="P126" s="33">
        <v>1</v>
      </c>
      <c r="Q126" s="33">
        <v>17.03</v>
      </c>
      <c r="R126" s="33">
        <v>25.9</v>
      </c>
      <c r="S126" s="33">
        <v>25.9</v>
      </c>
      <c r="T126" s="33">
        <v>24.72</v>
      </c>
      <c r="U126" s="33">
        <v>8.1999999999999993</v>
      </c>
      <c r="V126" s="33">
        <v>8.1999999999999993</v>
      </c>
      <c r="W126" s="33">
        <v>8.1999999999999993</v>
      </c>
      <c r="X126" s="33">
        <v>8.1999999999999993</v>
      </c>
      <c r="Y126" s="33">
        <v>8.1999999999999993</v>
      </c>
      <c r="Z126" s="33">
        <v>8.1999999999999993</v>
      </c>
      <c r="AA126" s="33">
        <v>7.95</v>
      </c>
      <c r="AB126" s="33">
        <v>7.61</v>
      </c>
      <c r="AC126" s="33">
        <v>7.06</v>
      </c>
      <c r="AD126" s="33">
        <v>7.01</v>
      </c>
      <c r="AE126" s="33">
        <v>6.78</v>
      </c>
      <c r="AF126" s="33">
        <v>6.72</v>
      </c>
      <c r="AG126" s="33">
        <v>6.81</v>
      </c>
      <c r="AH126" s="33">
        <v>6.79</v>
      </c>
      <c r="AI126" s="33">
        <v>6.08</v>
      </c>
      <c r="AJ126" s="33">
        <v>6.07</v>
      </c>
      <c r="AK126" s="33">
        <v>5.54</v>
      </c>
      <c r="AL126" s="33">
        <v>5.54</v>
      </c>
      <c r="AM126" s="33">
        <v>5.27</v>
      </c>
      <c r="AN126" s="33">
        <v>5.28</v>
      </c>
      <c r="AO126" s="33">
        <v>5.01</v>
      </c>
      <c r="AP126" s="33">
        <v>5.01</v>
      </c>
      <c r="AQ126" s="33">
        <v>4.78</v>
      </c>
      <c r="AR126" s="33">
        <v>4.8099999999999996</v>
      </c>
      <c r="AS126" s="33">
        <v>4.6100000000000003</v>
      </c>
      <c r="AT126" s="33">
        <v>4.6500000000000004</v>
      </c>
      <c r="AU126" s="33">
        <v>4.7</v>
      </c>
    </row>
    <row r="127" spans="1:47" s="33" customFormat="1" x14ac:dyDescent="0.35"/>
    <row r="128" spans="1:47" s="33" customFormat="1" ht="18.5" x14ac:dyDescent="0.45">
      <c r="A128" s="49" t="s">
        <v>95</v>
      </c>
    </row>
    <row r="129" spans="1:47" s="33" customFormat="1" x14ac:dyDescent="0.35">
      <c r="A129" s="33" t="s">
        <v>40</v>
      </c>
      <c r="B129" s="33" t="s">
        <v>41</v>
      </c>
      <c r="C129" s="33" t="s">
        <v>42</v>
      </c>
      <c r="D129" s="33" t="s">
        <v>43</v>
      </c>
      <c r="E129" s="33" t="s">
        <v>44</v>
      </c>
      <c r="F129" s="33" t="s">
        <v>45</v>
      </c>
      <c r="G129" s="33" t="s">
        <v>46</v>
      </c>
      <c r="H129" s="33" t="s">
        <v>47</v>
      </c>
      <c r="I129" s="33" t="s">
        <v>48</v>
      </c>
      <c r="J129" s="33" t="s">
        <v>49</v>
      </c>
      <c r="K129" s="33" t="s">
        <v>50</v>
      </c>
      <c r="L129" s="33" t="s">
        <v>51</v>
      </c>
      <c r="M129" s="33" t="s">
        <v>52</v>
      </c>
      <c r="N129" s="33" t="s">
        <v>53</v>
      </c>
      <c r="O129" s="33" t="s">
        <v>54</v>
      </c>
      <c r="P129" s="33" t="s">
        <v>55</v>
      </c>
      <c r="Q129" s="33" t="s">
        <v>56</v>
      </c>
      <c r="R129" s="33" t="s">
        <v>57</v>
      </c>
      <c r="S129" s="33" t="s">
        <v>58</v>
      </c>
      <c r="T129" s="33" t="s">
        <v>59</v>
      </c>
      <c r="U129" s="33" t="s">
        <v>60</v>
      </c>
      <c r="V129" s="33" t="s">
        <v>61</v>
      </c>
      <c r="W129" s="33" t="s">
        <v>62</v>
      </c>
      <c r="X129" s="33" t="s">
        <v>63</v>
      </c>
      <c r="Y129" s="33" t="s">
        <v>64</v>
      </c>
      <c r="Z129" s="33" t="s">
        <v>65</v>
      </c>
      <c r="AA129" s="33" t="s">
        <v>66</v>
      </c>
      <c r="AB129" s="33" t="s">
        <v>67</v>
      </c>
      <c r="AC129" s="33" t="s">
        <v>68</v>
      </c>
      <c r="AD129" s="33" t="s">
        <v>69</v>
      </c>
      <c r="AE129" s="33" t="s">
        <v>70</v>
      </c>
      <c r="AF129" s="33" t="s">
        <v>71</v>
      </c>
      <c r="AG129" s="33" t="s">
        <v>72</v>
      </c>
      <c r="AH129" s="33" t="s">
        <v>73</v>
      </c>
      <c r="AI129" s="33" t="s">
        <v>74</v>
      </c>
      <c r="AJ129" s="33" t="s">
        <v>75</v>
      </c>
      <c r="AK129" s="33" t="s">
        <v>76</v>
      </c>
      <c r="AL129" s="33" t="s">
        <v>333</v>
      </c>
      <c r="AM129" s="33" t="s">
        <v>334</v>
      </c>
      <c r="AN129" s="33" t="s">
        <v>335</v>
      </c>
      <c r="AO129" s="33" t="s">
        <v>336</v>
      </c>
      <c r="AP129" s="33" t="s">
        <v>337</v>
      </c>
      <c r="AQ129" s="33" t="s">
        <v>338</v>
      </c>
      <c r="AR129" s="33" t="s">
        <v>339</v>
      </c>
      <c r="AS129" s="33" t="s">
        <v>340</v>
      </c>
      <c r="AT129" s="33" t="s">
        <v>341</v>
      </c>
      <c r="AU129" s="33" t="s">
        <v>342</v>
      </c>
    </row>
    <row r="130" spans="1:47" s="33" customFormat="1" x14ac:dyDescent="0.35">
      <c r="A130" s="33" t="s">
        <v>77</v>
      </c>
      <c r="B130" s="33">
        <v>330.63</v>
      </c>
      <c r="C130" s="33">
        <v>330.63</v>
      </c>
      <c r="D130" s="33">
        <v>330.63</v>
      </c>
      <c r="E130" s="33">
        <v>348.29</v>
      </c>
      <c r="F130" s="33">
        <v>379.06</v>
      </c>
      <c r="G130" s="33">
        <v>380.43</v>
      </c>
      <c r="H130" s="33">
        <v>388.07</v>
      </c>
      <c r="I130" s="33">
        <v>430.19</v>
      </c>
      <c r="J130" s="33">
        <v>347.19</v>
      </c>
      <c r="K130" s="33">
        <v>410.67</v>
      </c>
      <c r="L130" s="33">
        <v>422</v>
      </c>
      <c r="M130" s="33">
        <v>419</v>
      </c>
      <c r="N130" s="33">
        <v>448</v>
      </c>
      <c r="O130" s="33">
        <v>419</v>
      </c>
      <c r="P130" s="33">
        <v>376</v>
      </c>
      <c r="Q130" s="33">
        <v>375.99</v>
      </c>
      <c r="R130" s="33">
        <v>376.02</v>
      </c>
      <c r="S130" s="33">
        <v>419.59</v>
      </c>
      <c r="T130" s="33">
        <v>419.58</v>
      </c>
      <c r="U130" s="33">
        <v>419.57</v>
      </c>
      <c r="V130" s="33">
        <v>472.09</v>
      </c>
      <c r="W130" s="33">
        <v>472.07</v>
      </c>
      <c r="X130" s="33">
        <v>603.39</v>
      </c>
      <c r="Y130" s="33">
        <v>653.54</v>
      </c>
      <c r="Z130" s="33">
        <v>642.04</v>
      </c>
      <c r="AA130" s="33">
        <v>634.28</v>
      </c>
      <c r="AB130" s="33">
        <v>541.6</v>
      </c>
      <c r="AC130" s="33">
        <v>442.31</v>
      </c>
      <c r="AD130" s="33">
        <v>439.25</v>
      </c>
      <c r="AE130" s="33">
        <v>443.84</v>
      </c>
      <c r="AF130" s="33">
        <v>398.65</v>
      </c>
      <c r="AG130" s="33">
        <v>400.66</v>
      </c>
      <c r="AH130" s="33">
        <v>403.11</v>
      </c>
      <c r="AI130" s="33">
        <v>402.94</v>
      </c>
      <c r="AJ130" s="33">
        <v>408.32</v>
      </c>
      <c r="AK130" s="33">
        <v>411.7</v>
      </c>
      <c r="AL130" s="33">
        <v>415.42</v>
      </c>
      <c r="AM130" s="33">
        <v>420.13</v>
      </c>
      <c r="AN130" s="33">
        <v>427</v>
      </c>
      <c r="AO130" s="33">
        <v>429.87</v>
      </c>
      <c r="AP130" s="33">
        <v>437.06</v>
      </c>
      <c r="AQ130" s="33">
        <v>444.32</v>
      </c>
      <c r="AR130" s="33">
        <v>450.64</v>
      </c>
      <c r="AS130" s="33">
        <v>456.64</v>
      </c>
      <c r="AT130" s="33">
        <v>464.14</v>
      </c>
      <c r="AU130" s="33">
        <v>471.9</v>
      </c>
    </row>
    <row r="131" spans="1:47" s="33" customFormat="1" x14ac:dyDescent="0.35">
      <c r="A131" s="33" t="s">
        <v>78</v>
      </c>
      <c r="B131" s="33">
        <v>0.41</v>
      </c>
      <c r="C131" s="33">
        <v>0.41</v>
      </c>
      <c r="D131" s="33">
        <v>0.41</v>
      </c>
      <c r="E131" s="33">
        <v>0.44</v>
      </c>
      <c r="F131" s="33">
        <v>0.23</v>
      </c>
      <c r="G131" s="33">
        <v>0.09</v>
      </c>
      <c r="H131" s="33">
        <v>0.4</v>
      </c>
      <c r="I131" s="33">
        <v>0.45</v>
      </c>
      <c r="J131" s="33">
        <v>0.28000000000000003</v>
      </c>
      <c r="K131" s="33">
        <v>0.33</v>
      </c>
      <c r="L131" s="33">
        <v>1</v>
      </c>
      <c r="M131" s="33">
        <v>1</v>
      </c>
      <c r="N131" s="3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0</v>
      </c>
      <c r="T131" s="33">
        <v>2.5099999999999998</v>
      </c>
      <c r="U131" s="33">
        <v>5.37</v>
      </c>
      <c r="V131" s="33">
        <v>52.05</v>
      </c>
      <c r="W131" s="33">
        <v>55.18</v>
      </c>
      <c r="X131" s="33">
        <v>58.8</v>
      </c>
      <c r="Y131" s="33">
        <v>62.09</v>
      </c>
      <c r="Z131" s="33">
        <v>65.3</v>
      </c>
      <c r="AA131" s="33">
        <v>68.58</v>
      </c>
      <c r="AB131" s="33">
        <v>68.25</v>
      </c>
      <c r="AC131" s="33">
        <v>60.82</v>
      </c>
      <c r="AD131" s="33">
        <v>60.48</v>
      </c>
      <c r="AE131" s="33">
        <v>61.17</v>
      </c>
      <c r="AF131" s="33">
        <v>56.88</v>
      </c>
      <c r="AG131" s="33">
        <v>57.18</v>
      </c>
      <c r="AH131" s="33">
        <v>57.53</v>
      </c>
      <c r="AI131" s="33">
        <v>57.49</v>
      </c>
      <c r="AJ131" s="33">
        <v>58.29</v>
      </c>
      <c r="AK131" s="33">
        <v>58.57</v>
      </c>
      <c r="AL131" s="33">
        <v>59.03</v>
      </c>
      <c r="AM131" s="33">
        <v>59.69</v>
      </c>
      <c r="AN131" s="33">
        <v>60.48</v>
      </c>
      <c r="AO131" s="33">
        <v>60.76</v>
      </c>
      <c r="AP131" s="33">
        <v>61.47</v>
      </c>
      <c r="AQ131" s="33">
        <v>62.11</v>
      </c>
      <c r="AR131" s="33">
        <v>62.74</v>
      </c>
      <c r="AS131" s="33">
        <v>63.37</v>
      </c>
      <c r="AT131" s="33">
        <v>64.010000000000005</v>
      </c>
      <c r="AU131" s="33">
        <v>64.64</v>
      </c>
    </row>
    <row r="132" spans="1:47" s="33" customFormat="1" x14ac:dyDescent="0.35">
      <c r="A132" s="33" t="s">
        <v>79</v>
      </c>
      <c r="B132" s="33">
        <v>0</v>
      </c>
      <c r="C132" s="33">
        <v>0</v>
      </c>
      <c r="D132" s="33">
        <v>0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3">
        <v>0</v>
      </c>
      <c r="AE132" s="33">
        <v>0</v>
      </c>
      <c r="AF132" s="33">
        <v>0</v>
      </c>
      <c r="AG132" s="33">
        <v>0</v>
      </c>
      <c r="AH132" s="33">
        <v>0</v>
      </c>
      <c r="AI132" s="33">
        <v>0</v>
      </c>
      <c r="AJ132" s="33">
        <v>0</v>
      </c>
      <c r="AK132" s="33">
        <v>0</v>
      </c>
      <c r="AL132" s="33">
        <v>0</v>
      </c>
      <c r="AM132" s="33">
        <v>0</v>
      </c>
      <c r="AN132" s="33">
        <v>0</v>
      </c>
      <c r="AO132" s="33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</row>
    <row r="133" spans="1:47" s="33" customFormat="1" x14ac:dyDescent="0.35">
      <c r="A133" s="33" t="s">
        <v>80</v>
      </c>
      <c r="B133" s="33">
        <v>0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>
        <v>0</v>
      </c>
      <c r="R133" s="33">
        <v>0</v>
      </c>
      <c r="S133" s="33">
        <v>1.3</v>
      </c>
      <c r="T133" s="33">
        <v>1.3</v>
      </c>
      <c r="U133" s="33">
        <v>2.79</v>
      </c>
      <c r="V133" s="33">
        <v>4.41</v>
      </c>
      <c r="W133" s="33">
        <v>6.28</v>
      </c>
      <c r="X133" s="33">
        <v>7.98</v>
      </c>
      <c r="Y133" s="33">
        <v>9.81</v>
      </c>
      <c r="Z133" s="33">
        <v>11.51</v>
      </c>
      <c r="AA133" s="33">
        <v>11.51</v>
      </c>
      <c r="AB133" s="33">
        <v>11.46</v>
      </c>
      <c r="AC133" s="33">
        <v>10.210000000000001</v>
      </c>
      <c r="AD133" s="33">
        <v>10.15</v>
      </c>
      <c r="AE133" s="33">
        <v>10.27</v>
      </c>
      <c r="AF133" s="33">
        <v>9.5500000000000007</v>
      </c>
      <c r="AG133" s="33">
        <v>9.6</v>
      </c>
      <c r="AH133" s="33">
        <v>9.66</v>
      </c>
      <c r="AI133" s="33">
        <v>9.65</v>
      </c>
      <c r="AJ133" s="33">
        <v>9.7799999999999994</v>
      </c>
      <c r="AK133" s="33">
        <v>9.83</v>
      </c>
      <c r="AL133" s="33">
        <v>9.91</v>
      </c>
      <c r="AM133" s="33">
        <v>10.02</v>
      </c>
      <c r="AN133" s="33">
        <v>10.15</v>
      </c>
      <c r="AO133" s="33">
        <v>10.199999999999999</v>
      </c>
      <c r="AP133" s="33">
        <v>10.32</v>
      </c>
      <c r="AQ133" s="33">
        <v>10.42</v>
      </c>
      <c r="AR133" s="33">
        <v>10.53</v>
      </c>
      <c r="AS133" s="33">
        <v>10.64</v>
      </c>
      <c r="AT133" s="33">
        <v>10.74</v>
      </c>
      <c r="AU133" s="33">
        <v>10.85</v>
      </c>
    </row>
    <row r="134" spans="1:47" s="33" customFormat="1" x14ac:dyDescent="0.35">
      <c r="A134" s="33" t="s">
        <v>81</v>
      </c>
      <c r="B134" s="3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33">
        <v>0</v>
      </c>
      <c r="AA134" s="33">
        <v>0</v>
      </c>
      <c r="AB134" s="33">
        <v>0</v>
      </c>
      <c r="AC134" s="33">
        <v>0</v>
      </c>
      <c r="AD134" s="33">
        <v>0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3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</row>
    <row r="135" spans="1:47" s="33" customFormat="1" x14ac:dyDescent="0.35">
      <c r="A135" s="33" t="s">
        <v>82</v>
      </c>
      <c r="B135" s="33">
        <v>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>
        <v>0</v>
      </c>
      <c r="R135" s="33">
        <v>0</v>
      </c>
      <c r="S135" s="33">
        <v>0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3">
        <v>0</v>
      </c>
      <c r="AE135" s="33">
        <v>0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33">
        <v>0</v>
      </c>
      <c r="AM135" s="33">
        <v>0</v>
      </c>
      <c r="AN135" s="33">
        <v>0</v>
      </c>
      <c r="AO135" s="33">
        <v>0</v>
      </c>
      <c r="AP135" s="33">
        <v>0</v>
      </c>
      <c r="AQ135" s="33">
        <v>0</v>
      </c>
      <c r="AR135" s="33">
        <v>0</v>
      </c>
      <c r="AS135" s="33">
        <v>0</v>
      </c>
      <c r="AT135" s="33">
        <v>0</v>
      </c>
      <c r="AU135" s="33">
        <v>0</v>
      </c>
    </row>
    <row r="136" spans="1:47" s="33" customFormat="1" x14ac:dyDescent="0.35">
      <c r="A136" s="33" t="s">
        <v>83</v>
      </c>
      <c r="B136" s="33">
        <v>0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26</v>
      </c>
      <c r="M136" s="33">
        <v>27</v>
      </c>
      <c r="N136" s="33">
        <v>37</v>
      </c>
      <c r="O136" s="33">
        <v>59</v>
      </c>
      <c r="P136" s="33">
        <v>92</v>
      </c>
      <c r="Q136" s="33">
        <v>117.86</v>
      </c>
      <c r="R136" s="33">
        <v>167.92</v>
      </c>
      <c r="S136" s="33">
        <v>146.97</v>
      </c>
      <c r="T136" s="33">
        <v>173.45</v>
      </c>
      <c r="U136" s="33">
        <v>173.45</v>
      </c>
      <c r="V136" s="33">
        <v>167.1</v>
      </c>
      <c r="W136" s="33">
        <v>153.49</v>
      </c>
      <c r="X136" s="33">
        <v>65.83</v>
      </c>
      <c r="Y136" s="33">
        <v>26.07</v>
      </c>
      <c r="Z136" s="33">
        <v>3.5</v>
      </c>
      <c r="AA136" s="33">
        <v>1.81</v>
      </c>
      <c r="AB136" s="33">
        <v>0</v>
      </c>
      <c r="AC136" s="33">
        <v>0</v>
      </c>
      <c r="AD136" s="33">
        <v>0</v>
      </c>
      <c r="AE136" s="33">
        <v>0</v>
      </c>
      <c r="AF136" s="33">
        <v>0</v>
      </c>
      <c r="AG136" s="33">
        <v>0</v>
      </c>
      <c r="AH136" s="33">
        <v>0</v>
      </c>
      <c r="AI136" s="33">
        <v>0</v>
      </c>
      <c r="AJ136" s="33">
        <v>0</v>
      </c>
      <c r="AK136" s="33">
        <v>0</v>
      </c>
      <c r="AL136" s="33">
        <v>0</v>
      </c>
      <c r="AM136" s="33">
        <v>0</v>
      </c>
      <c r="AN136" s="33">
        <v>0</v>
      </c>
      <c r="AO136" s="33">
        <v>0</v>
      </c>
      <c r="AP136" s="33">
        <v>0</v>
      </c>
      <c r="AQ136" s="33">
        <v>0</v>
      </c>
      <c r="AR136" s="33">
        <v>0</v>
      </c>
      <c r="AS136" s="33">
        <v>0</v>
      </c>
      <c r="AT136" s="33">
        <v>0</v>
      </c>
      <c r="AU136" s="33">
        <v>0</v>
      </c>
    </row>
    <row r="137" spans="1:47" s="33" customFormat="1" x14ac:dyDescent="0.35">
      <c r="A137" s="33" t="s">
        <v>84</v>
      </c>
      <c r="B137" s="33">
        <v>22.09</v>
      </c>
      <c r="C137" s="33">
        <v>22.09</v>
      </c>
      <c r="D137" s="33">
        <v>22.09</v>
      </c>
      <c r="E137" s="33">
        <v>22.33</v>
      </c>
      <c r="F137" s="33">
        <v>18.54</v>
      </c>
      <c r="G137" s="33">
        <v>24.78</v>
      </c>
      <c r="H137" s="33">
        <v>36.869999999999997</v>
      </c>
      <c r="I137" s="33">
        <v>24.37</v>
      </c>
      <c r="J137" s="33">
        <v>23.29</v>
      </c>
      <c r="K137" s="33">
        <v>23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>
        <v>5.2</v>
      </c>
      <c r="R137" s="33">
        <v>35.83</v>
      </c>
      <c r="S137" s="33">
        <v>23.56</v>
      </c>
      <c r="T137" s="33">
        <v>60.29</v>
      </c>
      <c r="U137" s="33">
        <v>164.84</v>
      </c>
      <c r="V137" s="33">
        <v>40.229999999999997</v>
      </c>
      <c r="W137" s="33">
        <v>31.34</v>
      </c>
      <c r="X137" s="33">
        <v>0.36</v>
      </c>
      <c r="Y137" s="33">
        <v>0</v>
      </c>
      <c r="Z137" s="33">
        <v>0</v>
      </c>
      <c r="AA137" s="33">
        <v>0</v>
      </c>
      <c r="AB137" s="33">
        <v>0</v>
      </c>
      <c r="AC137" s="33">
        <v>0</v>
      </c>
      <c r="AD137" s="33">
        <v>0</v>
      </c>
      <c r="AE137" s="33">
        <v>0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33">
        <v>0</v>
      </c>
      <c r="AM137" s="33">
        <v>0</v>
      </c>
      <c r="AN137" s="33">
        <v>0</v>
      </c>
      <c r="AO137" s="33">
        <v>0</v>
      </c>
      <c r="AP137" s="33">
        <v>0</v>
      </c>
      <c r="AQ137" s="33">
        <v>0</v>
      </c>
      <c r="AR137" s="33">
        <v>0</v>
      </c>
      <c r="AS137" s="33">
        <v>0</v>
      </c>
      <c r="AT137" s="33">
        <v>0</v>
      </c>
      <c r="AU137" s="33">
        <v>0</v>
      </c>
    </row>
    <row r="138" spans="1:47" s="33" customFormat="1" x14ac:dyDescent="0.35"/>
    <row r="139" spans="1:47" s="33" customFormat="1" ht="18.5" x14ac:dyDescent="0.45">
      <c r="A139" s="49" t="s">
        <v>96</v>
      </c>
    </row>
    <row r="140" spans="1:47" s="33" customFormat="1" x14ac:dyDescent="0.35">
      <c r="A140" s="33" t="s">
        <v>40</v>
      </c>
      <c r="B140" s="33" t="s">
        <v>41</v>
      </c>
      <c r="C140" s="33" t="s">
        <v>42</v>
      </c>
      <c r="D140" s="33" t="s">
        <v>43</v>
      </c>
      <c r="E140" s="33" t="s">
        <v>44</v>
      </c>
      <c r="F140" s="33" t="s">
        <v>45</v>
      </c>
      <c r="G140" s="33" t="s">
        <v>46</v>
      </c>
      <c r="H140" s="33" t="s">
        <v>47</v>
      </c>
      <c r="I140" s="33" t="s">
        <v>48</v>
      </c>
      <c r="J140" s="33" t="s">
        <v>49</v>
      </c>
      <c r="K140" s="33" t="s">
        <v>50</v>
      </c>
      <c r="L140" s="33" t="s">
        <v>51</v>
      </c>
      <c r="M140" s="33" t="s">
        <v>52</v>
      </c>
      <c r="N140" s="33" t="s">
        <v>53</v>
      </c>
      <c r="O140" s="33" t="s">
        <v>54</v>
      </c>
      <c r="P140" s="33" t="s">
        <v>55</v>
      </c>
      <c r="Q140" s="33" t="s">
        <v>56</v>
      </c>
      <c r="R140" s="33" t="s">
        <v>57</v>
      </c>
      <c r="S140" s="33" t="s">
        <v>58</v>
      </c>
      <c r="T140" s="33" t="s">
        <v>59</v>
      </c>
      <c r="U140" s="33" t="s">
        <v>60</v>
      </c>
      <c r="V140" s="33" t="s">
        <v>61</v>
      </c>
      <c r="W140" s="33" t="s">
        <v>62</v>
      </c>
      <c r="X140" s="33" t="s">
        <v>63</v>
      </c>
      <c r="Y140" s="33" t="s">
        <v>64</v>
      </c>
      <c r="Z140" s="33" t="s">
        <v>65</v>
      </c>
      <c r="AA140" s="33" t="s">
        <v>66</v>
      </c>
      <c r="AB140" s="33" t="s">
        <v>67</v>
      </c>
      <c r="AC140" s="33" t="s">
        <v>68</v>
      </c>
      <c r="AD140" s="33" t="s">
        <v>69</v>
      </c>
      <c r="AE140" s="33" t="s">
        <v>70</v>
      </c>
      <c r="AF140" s="33" t="s">
        <v>71</v>
      </c>
      <c r="AG140" s="33" t="s">
        <v>72</v>
      </c>
      <c r="AH140" s="33" t="s">
        <v>73</v>
      </c>
      <c r="AI140" s="33" t="s">
        <v>74</v>
      </c>
      <c r="AJ140" s="33" t="s">
        <v>75</v>
      </c>
      <c r="AK140" s="33" t="s">
        <v>76</v>
      </c>
      <c r="AL140" s="33" t="s">
        <v>333</v>
      </c>
      <c r="AM140" s="33" t="s">
        <v>334</v>
      </c>
      <c r="AN140" s="33" t="s">
        <v>335</v>
      </c>
      <c r="AO140" s="33" t="s">
        <v>336</v>
      </c>
      <c r="AP140" s="33" t="s">
        <v>337</v>
      </c>
      <c r="AQ140" s="33" t="s">
        <v>338</v>
      </c>
      <c r="AR140" s="33" t="s">
        <v>339</v>
      </c>
      <c r="AS140" s="33" t="s">
        <v>340</v>
      </c>
      <c r="AT140" s="33" t="s">
        <v>341</v>
      </c>
      <c r="AU140" s="33" t="s">
        <v>342</v>
      </c>
    </row>
    <row r="141" spans="1:47" s="33" customFormat="1" x14ac:dyDescent="0.35">
      <c r="A141" s="33" t="s">
        <v>77</v>
      </c>
      <c r="B141" s="33">
        <v>259.11</v>
      </c>
      <c r="C141" s="33">
        <v>251.87</v>
      </c>
      <c r="D141" s="33">
        <v>250.25</v>
      </c>
      <c r="E141" s="33">
        <v>246.58</v>
      </c>
      <c r="F141" s="33">
        <v>253.95</v>
      </c>
      <c r="G141" s="33">
        <v>253.95</v>
      </c>
      <c r="H141" s="33">
        <v>260.35000000000002</v>
      </c>
      <c r="I141" s="33">
        <v>255.2</v>
      </c>
      <c r="J141" s="33">
        <v>262.76</v>
      </c>
      <c r="K141" s="33">
        <v>233.82</v>
      </c>
      <c r="L141" s="33">
        <v>164</v>
      </c>
      <c r="M141" s="33">
        <v>243</v>
      </c>
      <c r="N141" s="33">
        <v>249</v>
      </c>
      <c r="O141" s="33">
        <v>253</v>
      </c>
      <c r="P141" s="33">
        <v>267</v>
      </c>
      <c r="Q141" s="33">
        <v>115.84</v>
      </c>
      <c r="R141" s="33">
        <v>114.72</v>
      </c>
      <c r="S141" s="33">
        <v>114</v>
      </c>
      <c r="T141" s="33">
        <v>112.95</v>
      </c>
      <c r="U141" s="33">
        <v>246.46</v>
      </c>
      <c r="V141" s="33">
        <v>277.14999999999998</v>
      </c>
      <c r="W141" s="33">
        <v>281.58999999999997</v>
      </c>
      <c r="X141" s="33">
        <v>286.38</v>
      </c>
      <c r="Y141" s="33">
        <v>287.41000000000003</v>
      </c>
      <c r="Z141" s="33">
        <v>308.39999999999998</v>
      </c>
      <c r="AA141" s="33">
        <v>308.39999999999998</v>
      </c>
      <c r="AB141" s="33">
        <v>307.25</v>
      </c>
      <c r="AC141" s="33">
        <v>307.11</v>
      </c>
      <c r="AD141" s="33">
        <v>306.97000000000003</v>
      </c>
      <c r="AE141" s="33">
        <v>306.82</v>
      </c>
      <c r="AF141" s="33">
        <v>306.69</v>
      </c>
      <c r="AG141" s="33">
        <v>305.58</v>
      </c>
      <c r="AH141" s="33">
        <v>304.77999999999997</v>
      </c>
      <c r="AI141" s="33">
        <v>303</v>
      </c>
      <c r="AJ141" s="33">
        <v>300.77</v>
      </c>
      <c r="AK141" s="33">
        <v>299.52</v>
      </c>
      <c r="AL141" s="33">
        <v>300.2</v>
      </c>
      <c r="AM141" s="33">
        <v>298.51</v>
      </c>
      <c r="AN141" s="33">
        <v>297.77999999999997</v>
      </c>
      <c r="AO141" s="33">
        <v>297.05</v>
      </c>
      <c r="AP141" s="33">
        <v>296.31</v>
      </c>
      <c r="AQ141" s="33">
        <v>297.45</v>
      </c>
      <c r="AR141" s="33">
        <v>294.82</v>
      </c>
      <c r="AS141" s="33">
        <v>295.02</v>
      </c>
      <c r="AT141" s="33">
        <v>294.29000000000002</v>
      </c>
      <c r="AU141" s="33">
        <v>294.02999999999997</v>
      </c>
    </row>
    <row r="142" spans="1:47" s="33" customFormat="1" x14ac:dyDescent="0.35">
      <c r="A142" s="33" t="s">
        <v>78</v>
      </c>
      <c r="B142" s="33">
        <v>0</v>
      </c>
      <c r="C142" s="33">
        <v>0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1.3</v>
      </c>
      <c r="J142" s="33">
        <v>1.6</v>
      </c>
      <c r="K142" s="33">
        <v>19.850000000000001</v>
      </c>
      <c r="L142" s="33">
        <v>21</v>
      </c>
      <c r="M142" s="33">
        <v>14</v>
      </c>
      <c r="N142" s="33">
        <v>17</v>
      </c>
      <c r="O142" s="33">
        <v>18</v>
      </c>
      <c r="P142" s="33">
        <v>17</v>
      </c>
      <c r="Q142" s="33">
        <v>6.8</v>
      </c>
      <c r="R142" s="33">
        <v>6.8</v>
      </c>
      <c r="S142" s="33">
        <v>20.82</v>
      </c>
      <c r="T142" s="33">
        <v>14.02</v>
      </c>
      <c r="U142" s="33">
        <v>11.17</v>
      </c>
      <c r="V142" s="33">
        <v>13.81</v>
      </c>
      <c r="W142" s="33">
        <v>14.55</v>
      </c>
      <c r="X142" s="33">
        <v>15.32</v>
      </c>
      <c r="Y142" s="33">
        <v>15.38</v>
      </c>
      <c r="Z142" s="33">
        <v>15.82</v>
      </c>
      <c r="AA142" s="33">
        <v>15.82</v>
      </c>
      <c r="AB142" s="33">
        <v>16.309999999999999</v>
      </c>
      <c r="AC142" s="33">
        <v>16.84</v>
      </c>
      <c r="AD142" s="33">
        <v>17.38</v>
      </c>
      <c r="AE142" s="33">
        <v>17.91</v>
      </c>
      <c r="AF142" s="33">
        <v>18.45</v>
      </c>
      <c r="AG142" s="33">
        <v>18.920000000000002</v>
      </c>
      <c r="AH142" s="33">
        <v>19.41</v>
      </c>
      <c r="AI142" s="33">
        <v>19.829999999999998</v>
      </c>
      <c r="AJ142" s="33">
        <v>20.22</v>
      </c>
      <c r="AK142" s="33">
        <v>20.67</v>
      </c>
      <c r="AL142" s="33">
        <v>21.24</v>
      </c>
      <c r="AM142" s="33">
        <v>21.65</v>
      </c>
      <c r="AN142" s="33">
        <v>22.13</v>
      </c>
      <c r="AO142" s="33">
        <v>22.6</v>
      </c>
      <c r="AP142" s="33">
        <v>23.06</v>
      </c>
      <c r="AQ142" s="33">
        <v>23.68</v>
      </c>
      <c r="AR142" s="33">
        <v>23.99</v>
      </c>
      <c r="AS142" s="33">
        <v>24.53</v>
      </c>
      <c r="AT142" s="33">
        <v>24.99</v>
      </c>
      <c r="AU142" s="33">
        <v>25.49</v>
      </c>
    </row>
    <row r="143" spans="1:47" s="33" customFormat="1" x14ac:dyDescent="0.35">
      <c r="A143" s="33" t="s">
        <v>79</v>
      </c>
      <c r="B143" s="33">
        <v>0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3">
        <v>0</v>
      </c>
      <c r="AE143" s="33">
        <v>0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33">
        <v>0</v>
      </c>
      <c r="AM143" s="33">
        <v>0</v>
      </c>
      <c r="AN143" s="33">
        <v>0</v>
      </c>
      <c r="AO143" s="33">
        <v>0</v>
      </c>
      <c r="AP143" s="33">
        <v>0</v>
      </c>
      <c r="AQ143" s="33">
        <v>0</v>
      </c>
      <c r="AR143" s="33">
        <v>0</v>
      </c>
      <c r="AS143" s="33">
        <v>0</v>
      </c>
      <c r="AT143" s="33">
        <v>0</v>
      </c>
      <c r="AU143" s="33">
        <v>0</v>
      </c>
    </row>
    <row r="144" spans="1:47" s="33" customFormat="1" x14ac:dyDescent="0.35">
      <c r="A144" s="33" t="s">
        <v>80</v>
      </c>
      <c r="B144" s="33">
        <v>0</v>
      </c>
      <c r="C144" s="33">
        <v>0</v>
      </c>
      <c r="D144" s="33">
        <v>0</v>
      </c>
      <c r="E144" s="33">
        <v>0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0</v>
      </c>
      <c r="O144" s="33">
        <v>0</v>
      </c>
      <c r="P144" s="33">
        <v>0</v>
      </c>
      <c r="Q144" s="33">
        <v>0</v>
      </c>
      <c r="R144" s="33">
        <v>0</v>
      </c>
      <c r="S144" s="33">
        <v>0</v>
      </c>
      <c r="T144" s="33">
        <v>0.73</v>
      </c>
      <c r="U144" s="33">
        <v>1.1200000000000001</v>
      </c>
      <c r="V144" s="33">
        <v>2.0299999999999998</v>
      </c>
      <c r="W144" s="33">
        <v>2.8</v>
      </c>
      <c r="X144" s="33">
        <v>2.85</v>
      </c>
      <c r="Y144" s="33">
        <v>2.86</v>
      </c>
      <c r="Z144" s="33">
        <v>2.94</v>
      </c>
      <c r="AA144" s="33">
        <v>2.94</v>
      </c>
      <c r="AB144" s="33">
        <v>2.93</v>
      </c>
      <c r="AC144" s="33">
        <v>2.93</v>
      </c>
      <c r="AD144" s="33">
        <v>2.93</v>
      </c>
      <c r="AE144" s="33">
        <v>2.92</v>
      </c>
      <c r="AF144" s="33">
        <v>2.92</v>
      </c>
      <c r="AG144" s="33">
        <v>3.81</v>
      </c>
      <c r="AH144" s="33">
        <v>4.7300000000000004</v>
      </c>
      <c r="AI144" s="33">
        <v>5.65</v>
      </c>
      <c r="AJ144" s="33">
        <v>5.61</v>
      </c>
      <c r="AK144" s="33">
        <v>5.58</v>
      </c>
      <c r="AL144" s="33">
        <v>5.6</v>
      </c>
      <c r="AM144" s="33">
        <v>6.41</v>
      </c>
      <c r="AN144" s="33">
        <v>7.26</v>
      </c>
      <c r="AO144" s="33">
        <v>8.1199999999999992</v>
      </c>
      <c r="AP144" s="33">
        <v>9.01</v>
      </c>
      <c r="AQ144" s="33">
        <v>9.98</v>
      </c>
      <c r="AR144" s="33">
        <v>10.82</v>
      </c>
      <c r="AS144" s="33">
        <v>11.76</v>
      </c>
      <c r="AT144" s="33">
        <v>12.65</v>
      </c>
      <c r="AU144" s="33">
        <v>12.64</v>
      </c>
    </row>
    <row r="145" spans="1:47" s="33" customFormat="1" x14ac:dyDescent="0.35">
      <c r="A145" s="33" t="s">
        <v>81</v>
      </c>
      <c r="B145" s="33">
        <v>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33">
        <v>0</v>
      </c>
      <c r="AA145" s="33">
        <v>0</v>
      </c>
      <c r="AB145" s="33">
        <v>0</v>
      </c>
      <c r="AC145" s="33">
        <v>0</v>
      </c>
      <c r="AD145" s="33">
        <v>0</v>
      </c>
      <c r="AE145" s="33">
        <v>0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33">
        <v>0</v>
      </c>
      <c r="AM145" s="33">
        <v>0</v>
      </c>
      <c r="AN145" s="33">
        <v>0</v>
      </c>
      <c r="AO145" s="33">
        <v>0</v>
      </c>
      <c r="AP145" s="33">
        <v>0</v>
      </c>
      <c r="AQ145" s="33">
        <v>0</v>
      </c>
      <c r="AR145" s="33">
        <v>0</v>
      </c>
      <c r="AS145" s="33">
        <v>0</v>
      </c>
      <c r="AT145" s="33">
        <v>0</v>
      </c>
      <c r="AU145" s="33">
        <v>0</v>
      </c>
    </row>
    <row r="146" spans="1:47" s="33" customFormat="1" x14ac:dyDescent="0.35">
      <c r="A146" s="33" t="s">
        <v>82</v>
      </c>
      <c r="B146" s="33">
        <v>0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33">
        <v>0</v>
      </c>
      <c r="AA146" s="33">
        <v>0</v>
      </c>
      <c r="AB146" s="33">
        <v>0</v>
      </c>
      <c r="AC146" s="33">
        <v>0</v>
      </c>
      <c r="AD146" s="33">
        <v>0</v>
      </c>
      <c r="AE146" s="33">
        <v>0</v>
      </c>
      <c r="AF146" s="33">
        <v>0</v>
      </c>
      <c r="AG146" s="33">
        <v>0</v>
      </c>
      <c r="AH146" s="33">
        <v>0</v>
      </c>
      <c r="AI146" s="33">
        <v>0</v>
      </c>
      <c r="AJ146" s="33">
        <v>0</v>
      </c>
      <c r="AK146" s="33">
        <v>0</v>
      </c>
      <c r="AL146" s="33">
        <v>0</v>
      </c>
      <c r="AM146" s="33">
        <v>0</v>
      </c>
      <c r="AN146" s="33">
        <v>0</v>
      </c>
      <c r="AO146" s="33">
        <v>0</v>
      </c>
      <c r="AP146" s="33">
        <v>0</v>
      </c>
      <c r="AQ146" s="33">
        <v>0</v>
      </c>
      <c r="AR146" s="33">
        <v>0</v>
      </c>
      <c r="AS146" s="33">
        <v>0</v>
      </c>
      <c r="AT146" s="33">
        <v>0</v>
      </c>
      <c r="AU146" s="33">
        <v>0</v>
      </c>
    </row>
    <row r="147" spans="1:47" s="33" customFormat="1" x14ac:dyDescent="0.35">
      <c r="A147" s="33" t="s">
        <v>83</v>
      </c>
      <c r="B147" s="33">
        <v>162.4</v>
      </c>
      <c r="C147" s="33">
        <v>169.77</v>
      </c>
      <c r="D147" s="33">
        <v>116.92</v>
      </c>
      <c r="E147" s="33">
        <v>171.91</v>
      </c>
      <c r="F147" s="33">
        <v>191.5</v>
      </c>
      <c r="G147" s="33">
        <v>97.44</v>
      </c>
      <c r="H147" s="33">
        <v>61.32</v>
      </c>
      <c r="I147" s="33">
        <v>34.270000000000003</v>
      </c>
      <c r="J147" s="33">
        <v>151.62</v>
      </c>
      <c r="K147" s="33">
        <v>35</v>
      </c>
      <c r="L147" s="33">
        <v>125.39</v>
      </c>
      <c r="M147" s="33">
        <v>124.29</v>
      </c>
      <c r="N147" s="33">
        <v>108.51</v>
      </c>
      <c r="O147" s="33">
        <v>110.64</v>
      </c>
      <c r="P147" s="33">
        <v>98.24</v>
      </c>
      <c r="Q147" s="33">
        <v>89.43</v>
      </c>
      <c r="R147" s="33">
        <v>89.34</v>
      </c>
      <c r="S147" s="33">
        <v>89.37</v>
      </c>
      <c r="T147" s="33">
        <v>89.33</v>
      </c>
      <c r="U147" s="33">
        <v>72.39</v>
      </c>
      <c r="V147" s="33">
        <v>86.98</v>
      </c>
      <c r="W147" s="33">
        <v>86.98</v>
      </c>
      <c r="X147" s="33">
        <v>86.98</v>
      </c>
      <c r="Y147" s="33">
        <v>86.99</v>
      </c>
      <c r="Z147" s="33">
        <v>89.59</v>
      </c>
      <c r="AA147" s="33">
        <v>89.59</v>
      </c>
      <c r="AB147" s="33">
        <v>88.37</v>
      </c>
      <c r="AC147" s="33">
        <v>88.2</v>
      </c>
      <c r="AD147" s="33">
        <v>88.03</v>
      </c>
      <c r="AE147" s="33">
        <v>87.86</v>
      </c>
      <c r="AF147" s="33">
        <v>87.7</v>
      </c>
      <c r="AG147" s="33">
        <v>86.98</v>
      </c>
      <c r="AH147" s="33">
        <v>86.98</v>
      </c>
      <c r="AI147" s="33">
        <v>86.98</v>
      </c>
      <c r="AJ147" s="33">
        <v>86.98</v>
      </c>
      <c r="AK147" s="33">
        <v>86.97</v>
      </c>
      <c r="AL147" s="33">
        <v>86.98</v>
      </c>
      <c r="AM147" s="33">
        <v>86.98</v>
      </c>
      <c r="AN147" s="33">
        <v>86.98</v>
      </c>
      <c r="AO147" s="33">
        <v>86.98</v>
      </c>
      <c r="AP147" s="33">
        <v>86.98</v>
      </c>
      <c r="AQ147" s="33">
        <v>86.98</v>
      </c>
      <c r="AR147" s="33">
        <v>86.8</v>
      </c>
      <c r="AS147" s="33">
        <v>86.61</v>
      </c>
      <c r="AT147" s="33">
        <v>86.41</v>
      </c>
      <c r="AU147" s="33">
        <v>86.34</v>
      </c>
    </row>
    <row r="148" spans="1:47" s="33" customFormat="1" x14ac:dyDescent="0.35">
      <c r="A148" s="33" t="s">
        <v>84</v>
      </c>
      <c r="B148" s="33">
        <v>71.63</v>
      </c>
      <c r="C148" s="33">
        <v>41.21</v>
      </c>
      <c r="D148" s="33">
        <v>60.64</v>
      </c>
      <c r="E148" s="33">
        <v>57.56</v>
      </c>
      <c r="F148" s="33">
        <v>61.1</v>
      </c>
      <c r="G148" s="33">
        <v>57.78</v>
      </c>
      <c r="H148" s="33">
        <v>59.13</v>
      </c>
      <c r="I148" s="33">
        <v>77.16</v>
      </c>
      <c r="J148" s="33">
        <v>78.73</v>
      </c>
      <c r="K148" s="33">
        <v>101.67</v>
      </c>
      <c r="L148" s="33">
        <v>429.61</v>
      </c>
      <c r="M148" s="33">
        <v>426.71</v>
      </c>
      <c r="N148" s="33">
        <v>373.49</v>
      </c>
      <c r="O148" s="33">
        <v>377.36</v>
      </c>
      <c r="P148" s="33">
        <v>335.76</v>
      </c>
      <c r="Q148" s="33">
        <v>277.33999999999997</v>
      </c>
      <c r="R148" s="33">
        <v>282.58</v>
      </c>
      <c r="S148" s="33">
        <v>275.63</v>
      </c>
      <c r="T148" s="33">
        <v>283.73</v>
      </c>
      <c r="U148" s="33">
        <v>197.18</v>
      </c>
      <c r="V148" s="33">
        <v>103.57</v>
      </c>
      <c r="W148" s="33">
        <v>108.63</v>
      </c>
      <c r="X148" s="33">
        <v>112.82</v>
      </c>
      <c r="Y148" s="33">
        <v>114.41</v>
      </c>
      <c r="Z148" s="33">
        <v>42.01</v>
      </c>
      <c r="AA148" s="33">
        <v>43.11</v>
      </c>
      <c r="AB148" s="33">
        <v>41.88</v>
      </c>
      <c r="AC148" s="33">
        <v>41.7</v>
      </c>
      <c r="AD148" s="33">
        <v>41.43</v>
      </c>
      <c r="AE148" s="33">
        <v>41.21</v>
      </c>
      <c r="AF148" s="33">
        <v>40.9</v>
      </c>
      <c r="AG148" s="33">
        <v>39.85</v>
      </c>
      <c r="AH148" s="33">
        <v>38.26</v>
      </c>
      <c r="AI148" s="33">
        <v>37.15</v>
      </c>
      <c r="AJ148" s="33">
        <v>35.25</v>
      </c>
      <c r="AK148" s="33">
        <v>34.409999999999997</v>
      </c>
      <c r="AL148" s="33">
        <v>34.67</v>
      </c>
      <c r="AM148" s="33">
        <v>33.72</v>
      </c>
      <c r="AN148" s="33">
        <v>33.24</v>
      </c>
      <c r="AO148" s="33">
        <v>32.75</v>
      </c>
      <c r="AP148" s="33">
        <v>32.69</v>
      </c>
      <c r="AQ148" s="33">
        <v>32.19</v>
      </c>
      <c r="AR148" s="33">
        <v>31.72</v>
      </c>
      <c r="AS148" s="33">
        <v>31.54</v>
      </c>
      <c r="AT148" s="33">
        <v>31.01</v>
      </c>
      <c r="AU148" s="33">
        <v>31.42</v>
      </c>
    </row>
    <row r="149" spans="1:47" s="33" customFormat="1" x14ac:dyDescent="0.35"/>
    <row r="150" spans="1:47" s="33" customFormat="1" ht="18.5" x14ac:dyDescent="0.45">
      <c r="A150" s="49" t="s">
        <v>97</v>
      </c>
    </row>
    <row r="151" spans="1:47" s="33" customFormat="1" x14ac:dyDescent="0.35">
      <c r="A151" s="33" t="s">
        <v>40</v>
      </c>
      <c r="B151" s="33" t="s">
        <v>41</v>
      </c>
      <c r="C151" s="33" t="s">
        <v>42</v>
      </c>
      <c r="D151" s="33" t="s">
        <v>43</v>
      </c>
      <c r="E151" s="33" t="s">
        <v>44</v>
      </c>
      <c r="F151" s="33" t="s">
        <v>45</v>
      </c>
      <c r="G151" s="33" t="s">
        <v>46</v>
      </c>
      <c r="H151" s="33" t="s">
        <v>47</v>
      </c>
      <c r="I151" s="33" t="s">
        <v>48</v>
      </c>
      <c r="J151" s="33" t="s">
        <v>49</v>
      </c>
      <c r="K151" s="33" t="s">
        <v>50</v>
      </c>
      <c r="L151" s="33" t="s">
        <v>51</v>
      </c>
      <c r="M151" s="33" t="s">
        <v>52</v>
      </c>
      <c r="N151" s="33" t="s">
        <v>53</v>
      </c>
      <c r="O151" s="33" t="s">
        <v>54</v>
      </c>
      <c r="P151" s="33" t="s">
        <v>55</v>
      </c>
      <c r="Q151" s="33" t="s">
        <v>56</v>
      </c>
      <c r="R151" s="33" t="s">
        <v>57</v>
      </c>
      <c r="S151" s="33" t="s">
        <v>58</v>
      </c>
      <c r="T151" s="33" t="s">
        <v>59</v>
      </c>
      <c r="U151" s="33" t="s">
        <v>60</v>
      </c>
      <c r="V151" s="33" t="s">
        <v>61</v>
      </c>
      <c r="W151" s="33" t="s">
        <v>62</v>
      </c>
      <c r="X151" s="33" t="s">
        <v>63</v>
      </c>
      <c r="Y151" s="33" t="s">
        <v>64</v>
      </c>
      <c r="Z151" s="33" t="s">
        <v>65</v>
      </c>
      <c r="AA151" s="33" t="s">
        <v>66</v>
      </c>
      <c r="AB151" s="33" t="s">
        <v>67</v>
      </c>
      <c r="AC151" s="33" t="s">
        <v>68</v>
      </c>
      <c r="AD151" s="33" t="s">
        <v>69</v>
      </c>
      <c r="AE151" s="33" t="s">
        <v>70</v>
      </c>
      <c r="AF151" s="33" t="s">
        <v>71</v>
      </c>
      <c r="AG151" s="33" t="s">
        <v>72</v>
      </c>
      <c r="AH151" s="33" t="s">
        <v>73</v>
      </c>
      <c r="AI151" s="33" t="s">
        <v>74</v>
      </c>
      <c r="AJ151" s="33" t="s">
        <v>75</v>
      </c>
      <c r="AK151" s="33" t="s">
        <v>76</v>
      </c>
      <c r="AL151" s="33" t="s">
        <v>333</v>
      </c>
      <c r="AM151" s="33" t="s">
        <v>334</v>
      </c>
      <c r="AN151" s="33" t="s">
        <v>335</v>
      </c>
      <c r="AO151" s="33" t="s">
        <v>336</v>
      </c>
      <c r="AP151" s="33" t="s">
        <v>337</v>
      </c>
      <c r="AQ151" s="33" t="s">
        <v>338</v>
      </c>
      <c r="AR151" s="33" t="s">
        <v>339</v>
      </c>
      <c r="AS151" s="33" t="s">
        <v>340</v>
      </c>
      <c r="AT151" s="33" t="s">
        <v>341</v>
      </c>
      <c r="AU151" s="33" t="s">
        <v>342</v>
      </c>
    </row>
    <row r="152" spans="1:47" s="33" customFormat="1" x14ac:dyDescent="0.35">
      <c r="A152" s="33" t="s">
        <v>77</v>
      </c>
      <c r="B152" s="33">
        <v>0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33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</row>
    <row r="153" spans="1:47" s="33" customFormat="1" x14ac:dyDescent="0.35">
      <c r="A153" s="33" t="s">
        <v>78</v>
      </c>
      <c r="B153" s="33">
        <v>0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0</v>
      </c>
      <c r="S153" s="33">
        <v>0</v>
      </c>
      <c r="T153" s="33">
        <v>0.9</v>
      </c>
      <c r="U153" s="33">
        <v>1.82</v>
      </c>
      <c r="V153" s="33">
        <v>2.75</v>
      </c>
      <c r="W153" s="33">
        <v>3.67</v>
      </c>
      <c r="X153" s="33">
        <v>4.59</v>
      </c>
      <c r="Y153" s="33">
        <v>5.51</v>
      </c>
      <c r="Z153" s="33">
        <v>6.43</v>
      </c>
      <c r="AA153" s="33">
        <v>7.36</v>
      </c>
      <c r="AB153" s="33">
        <v>8.33</v>
      </c>
      <c r="AC153" s="33">
        <v>9.26</v>
      </c>
      <c r="AD153" s="33">
        <v>10.24</v>
      </c>
      <c r="AE153" s="33">
        <v>11.16</v>
      </c>
      <c r="AF153" s="33">
        <v>12.14</v>
      </c>
      <c r="AG153" s="33">
        <v>13.13</v>
      </c>
      <c r="AH153" s="33">
        <v>14.05</v>
      </c>
      <c r="AI153" s="33">
        <v>15.03</v>
      </c>
      <c r="AJ153" s="33">
        <v>15.95</v>
      </c>
      <c r="AK153" s="33">
        <v>16.93</v>
      </c>
      <c r="AL153" s="33">
        <v>17.86</v>
      </c>
      <c r="AM153" s="33">
        <v>18.84</v>
      </c>
      <c r="AN153" s="33">
        <v>19.82</v>
      </c>
      <c r="AO153" s="33">
        <v>20.8</v>
      </c>
      <c r="AP153" s="33">
        <v>21.77</v>
      </c>
      <c r="AQ153" s="33">
        <v>22.75</v>
      </c>
      <c r="AR153" s="33">
        <v>23.73</v>
      </c>
      <c r="AS153" s="33">
        <v>24.71</v>
      </c>
      <c r="AT153" s="33">
        <v>25.69</v>
      </c>
      <c r="AU153" s="33">
        <v>26.73</v>
      </c>
    </row>
    <row r="154" spans="1:47" s="33" customFormat="1" x14ac:dyDescent="0.35">
      <c r="A154" s="33" t="s">
        <v>79</v>
      </c>
      <c r="B154" s="33">
        <v>0</v>
      </c>
      <c r="C154" s="33">
        <v>0</v>
      </c>
      <c r="D154" s="33">
        <v>0</v>
      </c>
      <c r="E154" s="33">
        <v>0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0</v>
      </c>
      <c r="Q154" s="33">
        <v>0</v>
      </c>
      <c r="R154" s="33">
        <v>0</v>
      </c>
      <c r="S154" s="33">
        <v>0</v>
      </c>
      <c r="T154" s="33">
        <v>0</v>
      </c>
      <c r="U154" s="33">
        <v>0</v>
      </c>
      <c r="V154" s="33">
        <v>0</v>
      </c>
      <c r="W154" s="33">
        <v>0</v>
      </c>
      <c r="X154" s="33">
        <v>0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3">
        <v>0</v>
      </c>
      <c r="AE154" s="33">
        <v>0</v>
      </c>
      <c r="AF154" s="33">
        <v>0</v>
      </c>
      <c r="AG154" s="33">
        <v>0</v>
      </c>
      <c r="AH154" s="33">
        <v>0</v>
      </c>
      <c r="AI154" s="33">
        <v>0</v>
      </c>
      <c r="AJ154" s="33">
        <v>0</v>
      </c>
      <c r="AK154" s="33">
        <v>0</v>
      </c>
      <c r="AL154" s="33">
        <v>0</v>
      </c>
      <c r="AM154" s="33">
        <v>0</v>
      </c>
      <c r="AN154" s="33">
        <v>0</v>
      </c>
      <c r="AO154" s="33">
        <v>0</v>
      </c>
      <c r="AP154" s="33">
        <v>0</v>
      </c>
      <c r="AQ154" s="33">
        <v>0</v>
      </c>
      <c r="AR154" s="33">
        <v>0</v>
      </c>
      <c r="AS154" s="33">
        <v>0</v>
      </c>
      <c r="AT154" s="33">
        <v>0</v>
      </c>
      <c r="AU154" s="33">
        <v>0</v>
      </c>
    </row>
    <row r="155" spans="1:47" s="33" customFormat="1" x14ac:dyDescent="0.35">
      <c r="A155" s="33" t="s">
        <v>80</v>
      </c>
      <c r="B155" s="33">
        <v>0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  <c r="O155" s="33">
        <v>0</v>
      </c>
      <c r="P155" s="33">
        <v>0</v>
      </c>
      <c r="Q155" s="33">
        <v>0</v>
      </c>
      <c r="R155" s="33">
        <v>0</v>
      </c>
      <c r="S155" s="33">
        <v>0.44</v>
      </c>
      <c r="T155" s="33">
        <v>0.94</v>
      </c>
      <c r="U155" s="33">
        <v>1.42</v>
      </c>
      <c r="V155" s="33">
        <v>1.9</v>
      </c>
      <c r="W155" s="33">
        <v>2.37</v>
      </c>
      <c r="X155" s="33">
        <v>2.85</v>
      </c>
      <c r="Y155" s="33">
        <v>3.34</v>
      </c>
      <c r="Z155" s="33">
        <v>3.82</v>
      </c>
      <c r="AA155" s="33">
        <v>4.3</v>
      </c>
      <c r="AB155" s="33">
        <v>4.8099999999999996</v>
      </c>
      <c r="AC155" s="33">
        <v>5.28</v>
      </c>
      <c r="AD155" s="33">
        <v>5.79</v>
      </c>
      <c r="AE155" s="33">
        <v>6.27</v>
      </c>
      <c r="AF155" s="33">
        <v>6.78</v>
      </c>
      <c r="AG155" s="33">
        <v>7.29</v>
      </c>
      <c r="AH155" s="33">
        <v>7.76</v>
      </c>
      <c r="AI155" s="33">
        <v>8.27</v>
      </c>
      <c r="AJ155" s="33">
        <v>8.75</v>
      </c>
      <c r="AK155" s="33">
        <v>9.26</v>
      </c>
      <c r="AL155" s="33">
        <v>9.74</v>
      </c>
      <c r="AM155" s="33">
        <v>10.25</v>
      </c>
      <c r="AN155" s="33">
        <v>10.76</v>
      </c>
      <c r="AO155" s="33">
        <v>11.27</v>
      </c>
      <c r="AP155" s="33">
        <v>11.78</v>
      </c>
      <c r="AQ155" s="33">
        <v>12.29</v>
      </c>
      <c r="AR155" s="33">
        <v>12.8</v>
      </c>
      <c r="AS155" s="33">
        <v>13.31</v>
      </c>
      <c r="AT155" s="33">
        <v>13.82</v>
      </c>
      <c r="AU155" s="33">
        <v>14.35</v>
      </c>
    </row>
    <row r="156" spans="1:47" s="33" customFormat="1" x14ac:dyDescent="0.35">
      <c r="A156" s="33" t="s">
        <v>81</v>
      </c>
      <c r="B156" s="33">
        <v>0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</row>
    <row r="157" spans="1:47" s="33" customFormat="1" x14ac:dyDescent="0.35">
      <c r="A157" s="33" t="s">
        <v>82</v>
      </c>
      <c r="B157" s="33">
        <v>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0</v>
      </c>
      <c r="U157" s="33">
        <v>0</v>
      </c>
      <c r="V157" s="33">
        <v>0</v>
      </c>
      <c r="W157" s="33">
        <v>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3">
        <v>0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</row>
    <row r="158" spans="1:47" s="33" customFormat="1" x14ac:dyDescent="0.35">
      <c r="A158" s="33" t="s">
        <v>83</v>
      </c>
      <c r="B158" s="33">
        <v>0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3">
        <v>0</v>
      </c>
      <c r="AC158" s="33">
        <v>0</v>
      </c>
      <c r="AD158" s="33">
        <v>0</v>
      </c>
      <c r="AE158" s="33">
        <v>0</v>
      </c>
      <c r="AF158" s="33">
        <v>0</v>
      </c>
      <c r="AG158" s="33">
        <v>0</v>
      </c>
      <c r="AH158" s="33">
        <v>0</v>
      </c>
      <c r="AI158" s="33">
        <v>0</v>
      </c>
      <c r="AJ158" s="33">
        <v>0</v>
      </c>
      <c r="AK158" s="33">
        <v>0</v>
      </c>
      <c r="AL158" s="33">
        <v>0</v>
      </c>
      <c r="AM158" s="33">
        <v>0</v>
      </c>
      <c r="AN158" s="33">
        <v>0</v>
      </c>
      <c r="AO158" s="33">
        <v>0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</row>
    <row r="159" spans="1:47" s="33" customFormat="1" x14ac:dyDescent="0.35">
      <c r="A159" s="33" t="s">
        <v>84</v>
      </c>
      <c r="B159" s="33">
        <v>142</v>
      </c>
      <c r="C159" s="33">
        <v>145</v>
      </c>
      <c r="D159" s="33">
        <v>149</v>
      </c>
      <c r="E159" s="33">
        <v>182</v>
      </c>
      <c r="F159" s="33">
        <v>162</v>
      </c>
      <c r="G159" s="33">
        <v>162</v>
      </c>
      <c r="H159" s="33">
        <v>98</v>
      </c>
      <c r="I159" s="33">
        <v>98</v>
      </c>
      <c r="J159" s="33">
        <v>98</v>
      </c>
      <c r="K159" s="33">
        <v>157.6</v>
      </c>
      <c r="L159" s="33">
        <v>191.06</v>
      </c>
      <c r="M159" s="33">
        <v>251.38</v>
      </c>
      <c r="N159" s="33">
        <v>252.89</v>
      </c>
      <c r="O159" s="33">
        <v>255.89</v>
      </c>
      <c r="P159" s="33">
        <v>254.39</v>
      </c>
      <c r="Q159" s="33">
        <v>265.98</v>
      </c>
      <c r="R159" s="33">
        <v>274.74</v>
      </c>
      <c r="S159" s="33">
        <v>277.11</v>
      </c>
      <c r="T159" s="33">
        <v>274.08999999999997</v>
      </c>
      <c r="U159" s="33">
        <v>272.69</v>
      </c>
      <c r="V159" s="33">
        <v>272.89999999999998</v>
      </c>
      <c r="W159" s="33">
        <v>274.64999999999998</v>
      </c>
      <c r="X159" s="33">
        <v>277.37</v>
      </c>
      <c r="Y159" s="33">
        <v>277.89999999999998</v>
      </c>
      <c r="Z159" s="33">
        <v>276.63</v>
      </c>
      <c r="AA159" s="33">
        <v>279.08</v>
      </c>
      <c r="AB159" s="33">
        <v>277.67</v>
      </c>
      <c r="AC159" s="33">
        <v>278.91000000000003</v>
      </c>
      <c r="AD159" s="33">
        <v>277.99</v>
      </c>
      <c r="AE159" s="33">
        <v>276.02</v>
      </c>
      <c r="AF159" s="33">
        <v>274.97000000000003</v>
      </c>
      <c r="AG159" s="33">
        <v>273.48</v>
      </c>
      <c r="AH159" s="33">
        <v>272.08</v>
      </c>
      <c r="AI159" s="33">
        <v>273.47000000000003</v>
      </c>
      <c r="AJ159" s="33">
        <v>276.81</v>
      </c>
      <c r="AK159" s="33">
        <v>275.89</v>
      </c>
      <c r="AL159" s="33">
        <v>277.10000000000002</v>
      </c>
      <c r="AM159" s="33">
        <v>278.69</v>
      </c>
      <c r="AN159" s="33">
        <v>282.19</v>
      </c>
      <c r="AO159" s="33">
        <v>283.60000000000002</v>
      </c>
      <c r="AP159" s="33">
        <v>285.60000000000002</v>
      </c>
      <c r="AQ159" s="33">
        <v>288.98</v>
      </c>
      <c r="AR159" s="33">
        <v>290.51</v>
      </c>
      <c r="AS159" s="33">
        <v>296.20999999999998</v>
      </c>
      <c r="AT159" s="33">
        <v>295.89999999999998</v>
      </c>
      <c r="AU159" s="33">
        <v>301.89999999999998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9"/>
  <sheetViews>
    <sheetView workbookViewId="0">
      <selection activeCell="B10" sqref="B10:AF10"/>
    </sheetView>
  </sheetViews>
  <sheetFormatPr defaultRowHeight="14.5" x14ac:dyDescent="0.35"/>
  <cols>
    <col min="1" max="1" width="26" style="2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5" t="s">
        <v>98</v>
      </c>
      <c r="B2">
        <f>'Canada Electricity Generation'!Q14/B19</f>
        <v>4.9871278142029192E-2</v>
      </c>
      <c r="C2" s="33">
        <f>'Canada Electricity Generation'!R14/C19</f>
        <v>5.5704589921295226E-2</v>
      </c>
      <c r="D2" s="33">
        <f>'Canada Electricity Generation'!S14/D19</f>
        <v>2.9406679106728929E-2</v>
      </c>
      <c r="E2" s="33">
        <f>'Canada Electricity Generation'!T14/E19</f>
        <v>8.2914781472480572E-3</v>
      </c>
      <c r="F2" s="33">
        <f>'Canada Electricity Generation'!U14/F19</f>
        <v>8.3106362030141052E-3</v>
      </c>
      <c r="G2" s="33">
        <f>'Canada Electricity Generation'!V14/G19</f>
        <v>7.3348873394934854E-3</v>
      </c>
      <c r="H2" s="33">
        <f>'Canada Electricity Generation'!W14/H19</f>
        <v>7.0243910826967562E-3</v>
      </c>
      <c r="I2" s="33">
        <f>'Canada Electricity Generation'!X14/I19</f>
        <v>6.3780498485313201E-3</v>
      </c>
      <c r="J2" s="33">
        <f>'Canada Electricity Generation'!Y14/J19</f>
        <v>5.6812528778928603E-3</v>
      </c>
      <c r="K2" s="33">
        <f>'Canada Electricity Generation'!Z14/K19</f>
        <v>5.6507966115477495E-3</v>
      </c>
      <c r="L2" s="33">
        <f>'Canada Electricity Generation'!AA14/L19</f>
        <v>5.2797247705204048E-3</v>
      </c>
      <c r="M2" s="33">
        <f>'Canada Electricity Generation'!AB14/M19</f>
        <v>5.2025081431352075E-3</v>
      </c>
      <c r="N2" s="33">
        <f>'Canada Electricity Generation'!AC14/N19</f>
        <v>3.5763559034527096E-3</v>
      </c>
      <c r="O2" s="33">
        <f>'Canada Electricity Generation'!AD14/O19</f>
        <v>3.6145248848575848E-3</v>
      </c>
      <c r="P2" s="33">
        <f>'Canada Electricity Generation'!AE14/P19</f>
        <v>3.6058485035946834E-3</v>
      </c>
      <c r="Q2" s="33">
        <f>'Canada Electricity Generation'!AF14/Q19</f>
        <v>3.3168139728096263E-3</v>
      </c>
      <c r="R2" s="33">
        <f>'Canada Electricity Generation'!AG14/R19</f>
        <v>3.3892033822795278E-3</v>
      </c>
      <c r="S2" s="33">
        <f>'Canada Electricity Generation'!AH14/S19</f>
        <v>3.4080886603463341E-3</v>
      </c>
      <c r="T2" s="33">
        <f>'Canada Electricity Generation'!AI14/T19</f>
        <v>3.328672161184838E-3</v>
      </c>
      <c r="U2" s="33">
        <f>'Canada Electricity Generation'!AJ14/U19</f>
        <v>2.7953046170256938E-3</v>
      </c>
      <c r="V2" s="33">
        <f>'Canada Electricity Generation'!AK14/V19</f>
        <v>2.6998348178661961E-3</v>
      </c>
      <c r="W2" s="33">
        <f>'Canada Electricity Generation'!AL14/W19</f>
        <v>1.349270515113851E-4</v>
      </c>
      <c r="X2" s="33">
        <f>'Canada Electricity Generation'!AM14/X19</f>
        <v>1.2618570646314115E-4</v>
      </c>
      <c r="Y2" s="33">
        <f>'Canada Electricity Generation'!AN14/Y19</f>
        <v>1.2449340876841366E-4</v>
      </c>
      <c r="Z2" s="33">
        <f>'Canada Electricity Generation'!AO14/Z19</f>
        <v>1.1557098274695049E-4</v>
      </c>
      <c r="AA2" s="33">
        <f>'Canada Electricity Generation'!AP14/AA19</f>
        <v>1.1392034632943061E-4</v>
      </c>
      <c r="AB2" s="33">
        <f>'Canada Electricity Generation'!AQ14/AB19</f>
        <v>1.069877682346795E-4</v>
      </c>
      <c r="AC2" s="33">
        <f>'Canada Electricity Generation'!AR14/AC19</f>
        <v>1.0659373424358493E-4</v>
      </c>
      <c r="AD2" s="33">
        <f>'Canada Electricity Generation'!AS14/AD19</f>
        <v>1.0098463035303353E-4</v>
      </c>
      <c r="AE2" s="33">
        <f>'Canada Electricity Generation'!AT14/AE19</f>
        <v>1.0106671639399485E-4</v>
      </c>
      <c r="AF2" s="33">
        <f>'Canada Electricity Generation'!AU14/AF19</f>
        <v>1.0117144477412501E-4</v>
      </c>
    </row>
    <row r="3" spans="1:32" x14ac:dyDescent="0.35">
      <c r="A3" s="5" t="s">
        <v>99</v>
      </c>
      <c r="B3">
        <f>'Canada Electricity Generation'!Q15/B19</f>
        <v>0.11931950721968618</v>
      </c>
      <c r="C3" s="33">
        <f>'Canada Electricity Generation'!R15/C19</f>
        <v>0.12123838264333037</v>
      </c>
      <c r="D3" s="33">
        <f>'Canada Electricity Generation'!S15/D19</f>
        <v>0.12674523524245324</v>
      </c>
      <c r="E3" s="33">
        <f>'Canada Electricity Generation'!T15/E19</f>
        <v>0.15407303232349756</v>
      </c>
      <c r="F3" s="33">
        <f>'Canada Electricity Generation'!U15/F19</f>
        <v>0.14362158253336557</v>
      </c>
      <c r="G3" s="33">
        <f>'Canada Electricity Generation'!V15/G19</f>
        <v>0.14780039115190183</v>
      </c>
      <c r="H3" s="33">
        <f>'Canada Electricity Generation'!W15/H19</f>
        <v>0.15484956386769214</v>
      </c>
      <c r="I3" s="33">
        <f>'Canada Electricity Generation'!X15/I19</f>
        <v>0.14191709842660924</v>
      </c>
      <c r="J3" s="33">
        <f>'Canada Electricity Generation'!Y15/J19</f>
        <v>0.13574155873368407</v>
      </c>
      <c r="K3" s="33">
        <f>'Canada Electricity Generation'!Z15/K19</f>
        <v>0.13802985109599053</v>
      </c>
      <c r="L3" s="33">
        <f>'Canada Electricity Generation'!AA15/L19</f>
        <v>0.1252978912313312</v>
      </c>
      <c r="M3" s="33">
        <f>'Canada Electricity Generation'!AB15/M19</f>
        <v>0.12839225262107326</v>
      </c>
      <c r="N3" s="33">
        <f>'Canada Electricity Generation'!AC15/N19</f>
        <v>0.11828633927453848</v>
      </c>
      <c r="O3" s="33">
        <f>'Canada Electricity Generation'!AD15/O19</f>
        <v>0.11806884762786572</v>
      </c>
      <c r="P3" s="33">
        <f>'Canada Electricity Generation'!AE15/P19</f>
        <v>0.11208930714732067</v>
      </c>
      <c r="Q3" s="33">
        <f>'Canada Electricity Generation'!AF15/Q19</f>
        <v>0.11015258759552601</v>
      </c>
      <c r="R3" s="33">
        <f>'Canada Electricity Generation'!AG15/R19</f>
        <v>9.5377794672017208E-2</v>
      </c>
      <c r="S3" s="33">
        <f>'Canada Electricity Generation'!AH15/S19</f>
        <v>9.4273261099804662E-2</v>
      </c>
      <c r="T3" s="33">
        <f>'Canada Electricity Generation'!AI15/T19</f>
        <v>9.0882740888485719E-2</v>
      </c>
      <c r="U3" s="33">
        <f>'Canada Electricity Generation'!AJ15/U19</f>
        <v>9.0475144964132781E-2</v>
      </c>
      <c r="V3" s="33">
        <f>'Canada Electricity Generation'!AK15/V19</f>
        <v>8.7444354254035281E-2</v>
      </c>
      <c r="W3" s="33">
        <f>'Canada Electricity Generation'!AL15/W19</f>
        <v>8.6868677998360816E-2</v>
      </c>
      <c r="X3" s="33">
        <f>'Canada Electricity Generation'!AM15/X19</f>
        <v>8.5808822667656104E-2</v>
      </c>
      <c r="Y3" s="33">
        <f>'Canada Electricity Generation'!AN15/Y19</f>
        <v>8.5817335605291159E-2</v>
      </c>
      <c r="Z3" s="33">
        <f>'Canada Electricity Generation'!AO15/Z19</f>
        <v>8.3042877531989134E-2</v>
      </c>
      <c r="AA3" s="33">
        <f>'Canada Electricity Generation'!AP15/AA19</f>
        <v>8.2252841782596564E-2</v>
      </c>
      <c r="AB3" s="33">
        <f>'Canada Electricity Generation'!AQ15/AB19</f>
        <v>8.0649534417312929E-2</v>
      </c>
      <c r="AC3" s="33">
        <f>'Canada Electricity Generation'!AR15/AC19</f>
        <v>8.045320713662911E-2</v>
      </c>
      <c r="AD3" s="33">
        <f>'Canada Electricity Generation'!AS15/AD19</f>
        <v>7.9051296102643873E-2</v>
      </c>
      <c r="AE3" s="33">
        <f>'Canada Electricity Generation'!AT15/AE19</f>
        <v>7.9045024248696596E-2</v>
      </c>
      <c r="AF3" s="33">
        <f>'Canada Electricity Generation'!AU15/AF19</f>
        <v>7.8949231684960305E-2</v>
      </c>
    </row>
    <row r="4" spans="1:32" x14ac:dyDescent="0.35">
      <c r="A4" s="5" t="s">
        <v>100</v>
      </c>
      <c r="B4">
        <f>'Canada Electricity Generation'!Q13/B19</f>
        <v>0.13371460966050103</v>
      </c>
      <c r="C4" s="33">
        <f>'Canada Electricity Generation'!R13/C19</f>
        <v>0.12383202835856633</v>
      </c>
      <c r="D4" s="33">
        <f>'Canada Electricity Generation'!S13/D19</f>
        <v>0.12240882315606512</v>
      </c>
      <c r="E4" s="33">
        <f>'Canada Electricity Generation'!T13/E19</f>
        <v>0.10569685974687398</v>
      </c>
      <c r="F4" s="33">
        <f>'Canada Electricity Generation'!U13/F19</f>
        <v>0.1198808645161618</v>
      </c>
      <c r="G4" s="33">
        <f>'Canada Electricity Generation'!V13/G19</f>
        <v>0.10876038429899992</v>
      </c>
      <c r="H4" s="33">
        <f>'Canada Electricity Generation'!W13/H19</f>
        <v>0.10017686556275403</v>
      </c>
      <c r="I4" s="33">
        <f>'Canada Electricity Generation'!X13/I19</f>
        <v>0.10896654277272515</v>
      </c>
      <c r="J4" s="33">
        <f>'Canada Electricity Generation'!Y13/J19</f>
        <v>0.11749990719759185</v>
      </c>
      <c r="K4" s="33">
        <f>'Canada Electricity Generation'!Z13/K19</f>
        <v>0.10941478841103205</v>
      </c>
      <c r="L4" s="33">
        <f>'Canada Electricity Generation'!AA13/L19</f>
        <v>0.11676741679135853</v>
      </c>
      <c r="M4" s="33">
        <f>'Canada Electricity Generation'!AB13/M19</f>
        <v>0.10576840263781467</v>
      </c>
      <c r="N4" s="33">
        <f>'Canada Electricity Generation'!AC13/N19</f>
        <v>0.11459044545320857</v>
      </c>
      <c r="O4" s="33">
        <f>'Canada Electricity Generation'!AD13/O19</f>
        <v>0.11401216926459583</v>
      </c>
      <c r="P4" s="33">
        <f>'Canada Electricity Generation'!AE13/P19</f>
        <v>0.12229632593075128</v>
      </c>
      <c r="Q4" s="33">
        <f>'Canada Electricity Generation'!AF13/Q19</f>
        <v>0.12360863720738274</v>
      </c>
      <c r="R4" s="33">
        <f>'Canada Electricity Generation'!AG13/R19</f>
        <v>0.12411821548774156</v>
      </c>
      <c r="S4" s="33">
        <f>'Canada Electricity Generation'!AH13/S19</f>
        <v>0.12324912787994106</v>
      </c>
      <c r="T4" s="33">
        <f>'Canada Electricity Generation'!AI13/T19</f>
        <v>0.12188811653469891</v>
      </c>
      <c r="U4" s="33">
        <f>'Canada Electricity Generation'!AJ13/U19</f>
        <v>0.1208342669428305</v>
      </c>
      <c r="V4" s="33">
        <f>'Canada Electricity Generation'!AK13/V19</f>
        <v>0.11948673169936214</v>
      </c>
      <c r="W4" s="33">
        <f>'Canada Electricity Generation'!AL13/W19</f>
        <v>0.11241525814710213</v>
      </c>
      <c r="X4" s="33">
        <f>'Canada Electricity Generation'!AM13/X19</f>
        <v>0.11086158563125764</v>
      </c>
      <c r="Y4" s="33">
        <f>'Canada Electricity Generation'!AN13/Y19</f>
        <v>0.10923143439695507</v>
      </c>
      <c r="Z4" s="33">
        <f>'Canada Electricity Generation'!AO13/Z19</f>
        <v>0.11371405338378589</v>
      </c>
      <c r="AA4" s="33">
        <f>'Canada Electricity Generation'!AP13/AA19</f>
        <v>0.11234086231527368</v>
      </c>
      <c r="AB4" s="33">
        <f>'Canada Electricity Generation'!AQ13/AB19</f>
        <v>0.1111409414595764</v>
      </c>
      <c r="AC4" s="33">
        <f>'Canada Electricity Generation'!AR13/AC19</f>
        <v>0.11091605611831115</v>
      </c>
      <c r="AD4" s="33">
        <f>'Canada Electricity Generation'!AS13/AD19</f>
        <v>0.11064023419139753</v>
      </c>
      <c r="AE4" s="33">
        <f>'Canada Electricity Generation'!AT13/AE19</f>
        <v>0.11066653378499736</v>
      </c>
      <c r="AF4" s="33">
        <f>'Canada Electricity Generation'!AU13/AF19</f>
        <v>0.10966864742135086</v>
      </c>
    </row>
    <row r="5" spans="1:32" x14ac:dyDescent="0.35">
      <c r="A5" s="5" t="s">
        <v>102</v>
      </c>
      <c r="B5">
        <f>'Canada Electricity Generation'!Q9/B19</f>
        <v>0.61871683125154597</v>
      </c>
      <c r="C5" s="33">
        <f>'Canada Electricity Generation'!R9/C19</f>
        <v>0.61879795135640714</v>
      </c>
      <c r="D5" s="33">
        <f>'Canada Electricity Generation'!S9/D19</f>
        <v>0.62526483460811144</v>
      </c>
      <c r="E5" s="33">
        <f>'Canada Electricity Generation'!T9/E19</f>
        <v>0.63476648304384986</v>
      </c>
      <c r="F5" s="33">
        <f>'Canada Electricity Generation'!U9/F19</f>
        <v>0.62796530336560585</v>
      </c>
      <c r="G5" s="33">
        <f>'Canada Electricity Generation'!V9/G19</f>
        <v>0.63172002872468513</v>
      </c>
      <c r="H5" s="33">
        <f>'Canada Electricity Generation'!W9/H19</f>
        <v>0.62780156695848555</v>
      </c>
      <c r="I5" s="33">
        <f>'Canada Electricity Generation'!X9/I19</f>
        <v>0.62529832935560858</v>
      </c>
      <c r="J5" s="33">
        <f>'Canada Electricity Generation'!Y9/J19</f>
        <v>0.62057101234452394</v>
      </c>
      <c r="K5" s="33">
        <f>'Canada Electricity Generation'!Z9/K19</f>
        <v>0.61495297307938268</v>
      </c>
      <c r="L5" s="33">
        <f>'Canada Electricity Generation'!AA9/L19</f>
        <v>0.61399002214611165</v>
      </c>
      <c r="M5" s="33">
        <f>'Canada Electricity Generation'!AB9/M19</f>
        <v>0.60637578556610383</v>
      </c>
      <c r="N5" s="33">
        <f>'Canada Electricity Generation'!AC9/N19</f>
        <v>0.60262855303459517</v>
      </c>
      <c r="O5" s="33">
        <f>'Canada Electricity Generation'!AD9/O19</f>
        <v>0.59978045048994821</v>
      </c>
      <c r="P5" s="33">
        <f>'Canada Electricity Generation'!AE9/P19</f>
        <v>0.59576646938244726</v>
      </c>
      <c r="Q5" s="33">
        <f>'Canada Electricity Generation'!AF9/Q19</f>
        <v>0.59117715086048417</v>
      </c>
      <c r="R5" s="33">
        <f>'Canada Electricity Generation'!AG9/R19</f>
        <v>0.59579151731089552</v>
      </c>
      <c r="S5" s="33">
        <f>'Canada Electricity Generation'!AH9/S19</f>
        <v>0.59256989645731972</v>
      </c>
      <c r="T5" s="33">
        <f>'Canada Electricity Generation'!AI9/T19</f>
        <v>0.5866904811673489</v>
      </c>
      <c r="U5" s="33">
        <f>'Canada Electricity Generation'!AJ9/U19</f>
        <v>0.5816366952749753</v>
      </c>
      <c r="V5" s="33">
        <f>'Canada Electricity Generation'!AK9/V19</f>
        <v>0.57446993514176314</v>
      </c>
      <c r="W5" s="33">
        <f>'Canada Electricity Generation'!AL9/W19</f>
        <v>0.57123126164735372</v>
      </c>
      <c r="X5" s="33">
        <f>'Canada Electricity Generation'!AM9/X19</f>
        <v>0.56309726407474003</v>
      </c>
      <c r="Y5" s="33">
        <f>'Canada Electricity Generation'!AN9/Y19</f>
        <v>0.55430143353178896</v>
      </c>
      <c r="Z5" s="33">
        <f>'Canada Electricity Generation'!AO9/Z19</f>
        <v>0.54285878198583859</v>
      </c>
      <c r="AA5" s="33">
        <f>'Canada Electricity Generation'!AP9/AA19</f>
        <v>0.5356059272589766</v>
      </c>
      <c r="AB5" s="33">
        <f>'Canada Electricity Generation'!AQ9/AB19</f>
        <v>0.5279950297428847</v>
      </c>
      <c r="AC5" s="33">
        <f>'Canada Electricity Generation'!AR9/AC19</f>
        <v>0.52291217747875551</v>
      </c>
      <c r="AD5" s="33">
        <f>'Canada Electricity Generation'!AS9/AD19</f>
        <v>0.51753263736814248</v>
      </c>
      <c r="AE5" s="33">
        <f>'Canada Electricity Generation'!AT9/AE19</f>
        <v>0.51291698415858422</v>
      </c>
      <c r="AF5" s="33">
        <f>'Canada Electricity Generation'!AU9/AF19</f>
        <v>0.50968831317747454</v>
      </c>
    </row>
    <row r="6" spans="1:32" x14ac:dyDescent="0.35">
      <c r="A6" s="5" t="s">
        <v>101</v>
      </c>
      <c r="B6">
        <f>'Canada Electricity Generation'!Q10/B19</f>
        <v>5.6709045532674481E-2</v>
      </c>
      <c r="C6" s="33">
        <f>'Canada Electricity Generation'!R10/C19</f>
        <v>5.8589074556980071E-2</v>
      </c>
      <c r="D6" s="33">
        <f>'Canada Electricity Generation'!S10/D19</f>
        <v>7.3881479900736263E-2</v>
      </c>
      <c r="E6" s="33">
        <f>'Canada Electricity Generation'!T10/E19</f>
        <v>7.4124194630712181E-2</v>
      </c>
      <c r="F6" s="33">
        <f>'Canada Electricity Generation'!U10/F19</f>
        <v>7.773028895894421E-2</v>
      </c>
      <c r="G6" s="33">
        <f>'Canada Electricity Generation'!V10/G19</f>
        <v>8.0564412942766339E-2</v>
      </c>
      <c r="H6" s="33">
        <f>'Canada Electricity Generation'!W10/H19</f>
        <v>8.09164255781432E-2</v>
      </c>
      <c r="I6" s="33">
        <f>'Canada Electricity Generation'!X10/I19</f>
        <v>9.1008055488069214E-2</v>
      </c>
      <c r="J6" s="33">
        <f>'Canada Electricity Generation'!Y10/J19</f>
        <v>9.5874080572505321E-2</v>
      </c>
      <c r="K6" s="33">
        <f>'Canada Electricity Generation'!Z10/K19</f>
        <v>0.10192546656260679</v>
      </c>
      <c r="L6" s="33">
        <f>'Canada Electricity Generation'!AA10/L19</f>
        <v>0.11280592842283375</v>
      </c>
      <c r="M6" s="33">
        <f>'Canada Electricity Generation'!AB10/M19</f>
        <v>0.1210396931303637</v>
      </c>
      <c r="N6" s="33">
        <f>'Canada Electricity Generation'!AC10/N19</f>
        <v>0.12986394634153162</v>
      </c>
      <c r="O6" s="33">
        <f>'Canada Electricity Generation'!AD10/O19</f>
        <v>0.13037535646525977</v>
      </c>
      <c r="P6" s="33">
        <f>'Canada Electricity Generation'!AE10/P19</f>
        <v>0.13187594070725397</v>
      </c>
      <c r="Q6" s="33">
        <f>'Canada Electricity Generation'!AF10/Q19</f>
        <v>0.13294429762814183</v>
      </c>
      <c r="R6" s="33">
        <f>'Canada Electricity Generation'!AG10/R19</f>
        <v>0.13791119399485724</v>
      </c>
      <c r="S6" s="33">
        <f>'Canada Electricity Generation'!AH10/S19</f>
        <v>0.14143001982669176</v>
      </c>
      <c r="T6" s="33">
        <f>'Canada Electricity Generation'!AI10/T19</f>
        <v>0.15013455088175909</v>
      </c>
      <c r="U6" s="33">
        <f>'Canada Electricity Generation'!AJ10/U19</f>
        <v>0.15410454988491093</v>
      </c>
      <c r="V6" s="33">
        <f>'Canada Electricity Generation'!AK10/V19</f>
        <v>0.16147401364581557</v>
      </c>
      <c r="W6" s="33">
        <f>'Canada Electricity Generation'!AL10/W19</f>
        <v>0.16711277095261301</v>
      </c>
      <c r="X6" s="33">
        <f>'Canada Electricity Generation'!AM10/X19</f>
        <v>0.17632837499478518</v>
      </c>
      <c r="Y6" s="33">
        <f>'Canada Electricity Generation'!AN10/Y19</f>
        <v>0.18113049690620939</v>
      </c>
      <c r="Z6" s="33">
        <f>'Canada Electricity Generation'!AO10/Z19</f>
        <v>0.1898074150151666</v>
      </c>
      <c r="AA6" s="33">
        <f>'Canada Electricity Generation'!AP10/AA19</f>
        <v>0.19285755850221639</v>
      </c>
      <c r="AB6" s="33">
        <f>'Canada Electricity Generation'!AQ10/AB19</f>
        <v>0.20078146327100535</v>
      </c>
      <c r="AC6" s="33">
        <f>'Canada Electricity Generation'!AR10/AC19</f>
        <v>0.20375725993568283</v>
      </c>
      <c r="AD6" s="33">
        <f>'Canada Electricity Generation'!AS10/AD19</f>
        <v>0.21019761432756737</v>
      </c>
      <c r="AE6" s="33">
        <f>'Canada Electricity Generation'!AT10/AE19</f>
        <v>0.2128756508322705</v>
      </c>
      <c r="AF6" s="33">
        <f>'Canada Electricity Generation'!AU10/AF19</f>
        <v>0.21533169563912261</v>
      </c>
    </row>
    <row r="7" spans="1:32" x14ac:dyDescent="0.35">
      <c r="A7" s="5" t="s">
        <v>103</v>
      </c>
      <c r="B7">
        <f>'Canada Electricity Generation'!Q12/B19</f>
        <v>3.6116336161437714E-3</v>
      </c>
      <c r="C7" s="33">
        <f>'Canada Electricity Generation'!R12/C19</f>
        <v>4.079413875090439E-3</v>
      </c>
      <c r="D7" s="33">
        <f>'Canada Electricity Generation'!S12/D19</f>
        <v>5.2549408545795699E-3</v>
      </c>
      <c r="E7" s="33">
        <f>'Canada Electricity Generation'!T12/E19</f>
        <v>5.638378690569784E-3</v>
      </c>
      <c r="F7" s="33">
        <f>'Canada Electricity Generation'!U12/F19</f>
        <v>6.1239473103060675E-3</v>
      </c>
      <c r="G7" s="33">
        <f>'Canada Electricity Generation'!V12/G19</f>
        <v>6.4315758717683339E-3</v>
      </c>
      <c r="H7" s="33">
        <f>'Canada Electricity Generation'!W12/H19</f>
        <v>7.285367786871175E-3</v>
      </c>
      <c r="I7" s="33">
        <f>'Canada Electricity Generation'!X12/I19</f>
        <v>7.7602386561556524E-3</v>
      </c>
      <c r="J7" s="33">
        <f>'Canada Electricity Generation'!Y12/J19</f>
        <v>7.8585748319636387E-3</v>
      </c>
      <c r="K7" s="33">
        <f>'Canada Electricity Generation'!Z12/K19</f>
        <v>9.7758132111685891E-3</v>
      </c>
      <c r="L7" s="33">
        <f>'Canada Electricity Generation'!AA12/L19</f>
        <v>1.1009868398659839E-2</v>
      </c>
      <c r="M7" s="33">
        <f>'Canada Electricity Generation'!AB12/M19</f>
        <v>1.2155885536747004E-2</v>
      </c>
      <c r="N7" s="33">
        <f>'Canada Electricity Generation'!AC12/N19</f>
        <v>1.3591170719087399E-2</v>
      </c>
      <c r="O7" s="33">
        <f>'Canada Electricity Generation'!AD12/O19</f>
        <v>1.5447826584367819E-2</v>
      </c>
      <c r="P7" s="33">
        <f>'Canada Electricity Generation'!AE12/P19</f>
        <v>1.742844953667505E-2</v>
      </c>
      <c r="Q7" s="33">
        <f>'Canada Electricity Generation'!AF12/Q19</f>
        <v>2.2345762518863676E-2</v>
      </c>
      <c r="R7" s="33">
        <f>'Canada Electricity Generation'!AG12/R19</f>
        <v>2.4737996680401279E-2</v>
      </c>
      <c r="S7" s="33">
        <f>'Canada Electricity Generation'!AH12/S19</f>
        <v>2.709918850673692E-2</v>
      </c>
      <c r="T7" s="33">
        <f>'Canada Electricity Generation'!AI12/T19</f>
        <v>2.9438366203080227E-2</v>
      </c>
      <c r="U7" s="33">
        <f>'Canada Electricity Generation'!AJ12/U19</f>
        <v>3.2196317814260599E-2</v>
      </c>
      <c r="V7" s="33">
        <f>'Canada Electricity Generation'!AK12/V19</f>
        <v>3.752264848779191E-2</v>
      </c>
      <c r="W7" s="33">
        <f>'Canada Electricity Generation'!AL12/W19</f>
        <v>4.1961241145492961E-2</v>
      </c>
      <c r="X7" s="33">
        <f>'Canada Electricity Generation'!AM12/X19</f>
        <v>4.6415175558040943E-2</v>
      </c>
      <c r="Y7" s="33">
        <f>'Canada Electricity Generation'!AN12/Y19</f>
        <v>5.1458067328520575E-2</v>
      </c>
      <c r="Z7" s="33">
        <f>'Canada Electricity Generation'!AO12/Z19</f>
        <v>5.5779944529109365E-2</v>
      </c>
      <c r="AA7" s="33">
        <f>'Canada Electricity Generation'!AP12/AA19</f>
        <v>6.1681994235601542E-2</v>
      </c>
      <c r="AB7" s="33">
        <f>'Canada Electricity Generation'!AQ12/AB19</f>
        <v>6.4723026639894904E-2</v>
      </c>
      <c r="AC7" s="33">
        <f>'Canada Electricity Generation'!AR12/AC19</f>
        <v>6.6944871769805667E-2</v>
      </c>
      <c r="AD7" s="33">
        <f>'Canada Electricity Generation'!AS12/AD19</f>
        <v>6.8474712900184712E-2</v>
      </c>
      <c r="AE7" s="33">
        <f>'Canada Electricity Generation'!AT12/AE19</f>
        <v>6.999981233593866E-2</v>
      </c>
      <c r="AF7" s="33">
        <f>'Canada Electricity Generation'!AU12/AF19</f>
        <v>7.0986655392820466E-2</v>
      </c>
    </row>
    <row r="8" spans="1:32" x14ac:dyDescent="0.35">
      <c r="A8" s="5" t="s">
        <v>104</v>
      </c>
      <c r="B8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</row>
    <row r="9" spans="1:32" x14ac:dyDescent="0.35">
      <c r="A9" s="5" t="s">
        <v>105</v>
      </c>
      <c r="B9">
        <f>'Canada Electricity Generation'!Q11/B19</f>
        <v>1.243071958191949E-2</v>
      </c>
      <c r="C9" s="33">
        <f>'Canada Electricity Generation'!R11/C19</f>
        <v>1.2469397860761556E-2</v>
      </c>
      <c r="D9" s="33">
        <f>'Canada Electricity Generation'!S11/D19</f>
        <v>1.2211090805582763E-2</v>
      </c>
      <c r="E9" s="33">
        <f>'Canada Electricity Generation'!T11/E19</f>
        <v>1.2314068972331647E-2</v>
      </c>
      <c r="F9" s="33">
        <f>'Canada Electricity Generation'!U11/F19</f>
        <v>1.2202219149982331E-2</v>
      </c>
      <c r="G9" s="33">
        <f>'Canada Electricity Generation'!V11/G19</f>
        <v>1.2158165390429783E-2</v>
      </c>
      <c r="H9" s="33">
        <f>'Canada Electricity Generation'!W11/H19</f>
        <v>1.2114724988160946E-2</v>
      </c>
      <c r="I9" s="33">
        <f>'Canada Electricity Generation'!X11/I19</f>
        <v>1.1990309815470949E-2</v>
      </c>
      <c r="J9" s="33">
        <f>'Canada Electricity Generation'!Y11/J19</f>
        <v>1.1786720400133727E-2</v>
      </c>
      <c r="K9" s="33">
        <f>'Canada Electricity Generation'!Z11/K19</f>
        <v>1.1608163187099499E-2</v>
      </c>
      <c r="L9" s="33">
        <f>'Canada Electricity Generation'!AA11/L19</f>
        <v>1.1165732644009255E-2</v>
      </c>
      <c r="M9" s="33">
        <f>'Canada Electricity Generation'!AB11/M19</f>
        <v>1.09059984487914E-2</v>
      </c>
      <c r="N9" s="33">
        <f>'Canada Electricity Generation'!AC11/N19</f>
        <v>1.0639594132243331E-2</v>
      </c>
      <c r="O9" s="33">
        <f>'Canada Electricity Generation'!AD11/O19</f>
        <v>1.0580189540145111E-2</v>
      </c>
      <c r="P9" s="33">
        <f>'Canada Electricity Generation'!AE11/P19</f>
        <v>1.0429422611361212E-2</v>
      </c>
      <c r="Q9" s="33">
        <f>'Canada Electricity Generation'!AF11/Q19</f>
        <v>1.0309460592437127E-2</v>
      </c>
      <c r="R9" s="33">
        <f>'Canada Electricity Generation'!AG11/R19</f>
        <v>1.043303810270242E-2</v>
      </c>
      <c r="S9" s="33">
        <f>'Canada Electricity Generation'!AH11/S19</f>
        <v>1.0385035672836303E-2</v>
      </c>
      <c r="T9" s="33">
        <f>'Canada Electricity Generation'!AI11/T19</f>
        <v>1.0282748257198311E-2</v>
      </c>
      <c r="U9" s="33">
        <f>'Canada Electricity Generation'!AJ11/U19</f>
        <v>1.0232469951309222E-2</v>
      </c>
      <c r="V9" s="33">
        <f>'Canada Electricity Generation'!AK11/V19</f>
        <v>1.0092079494692423E-2</v>
      </c>
      <c r="W9" s="33">
        <f>'Canada Electricity Generation'!AL11/W19</f>
        <v>1.0050451068700896E-2</v>
      </c>
      <c r="X9" s="33">
        <f>'Canada Electricity Generation'!AM11/X19</f>
        <v>9.8826657244665012E-3</v>
      </c>
      <c r="Y9" s="33">
        <f>'Canada Electricity Generation'!AN11/Y19</f>
        <v>9.6809719831327488E-3</v>
      </c>
      <c r="Z9" s="33">
        <f>'Canada Electricity Generation'!AO11/Z19</f>
        <v>9.4466737610398518E-3</v>
      </c>
      <c r="AA9" s="33">
        <f>'Canada Electricity Generation'!AP11/AA19</f>
        <v>9.281360522017135E-3</v>
      </c>
      <c r="AB9" s="33">
        <f>'Canada Electricity Generation'!AQ11/AB19</f>
        <v>9.1612151843426456E-3</v>
      </c>
      <c r="AC9" s="33">
        <f>'Canada Electricity Generation'!AR11/AC19</f>
        <v>9.0494696444732379E-3</v>
      </c>
      <c r="AD9" s="33">
        <f>'Canada Electricity Generation'!AS11/AD19</f>
        <v>8.9230934887173721E-3</v>
      </c>
      <c r="AE9" s="33">
        <f>'Canada Electricity Generation'!AT11/AE19</f>
        <v>8.8360972386460276E-3</v>
      </c>
      <c r="AF9" s="33">
        <f>'Canada Electricity Generation'!AU11/AF19</f>
        <v>8.7433499639461149E-3</v>
      </c>
    </row>
    <row r="10" spans="1:32" x14ac:dyDescent="0.35">
      <c r="A10" s="5" t="s">
        <v>106</v>
      </c>
      <c r="B10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</row>
    <row r="11" spans="1:32" x14ac:dyDescent="0.35">
      <c r="A11" s="5" t="s">
        <v>107</v>
      </c>
      <c r="B11">
        <f>'Canada Electricity Generation'!Q16/B19</f>
        <v>5.6263749954996965E-3</v>
      </c>
      <c r="C11" s="33">
        <f>'Canada Electricity Generation'!R16/C19</f>
        <v>5.2891614275688802E-3</v>
      </c>
      <c r="D11" s="33">
        <f>'Canada Electricity Generation'!S16/D19</f>
        <v>4.8269163257429635E-3</v>
      </c>
      <c r="E11" s="33">
        <f>'Canada Electricity Generation'!T16/E19</f>
        <v>5.0955044449170562E-3</v>
      </c>
      <c r="F11" s="33">
        <f>'Canada Electricity Generation'!U16/F19</f>
        <v>4.1651579626201755E-3</v>
      </c>
      <c r="G11" s="33">
        <f>'Canada Electricity Generation'!V16/G19</f>
        <v>5.2301542799551215E-3</v>
      </c>
      <c r="H11" s="33">
        <f>'Canada Electricity Generation'!W16/H19</f>
        <v>9.831094175196356E-3</v>
      </c>
      <c r="I11" s="33">
        <f>'Canada Electricity Generation'!X16/I19</f>
        <v>6.6813756368298829E-3</v>
      </c>
      <c r="J11" s="33">
        <f>'Canada Electricity Generation'!Y16/J19</f>
        <v>4.9868930417045296E-3</v>
      </c>
      <c r="K11" s="33">
        <f>'Canada Electricity Generation'!Z16/K19</f>
        <v>8.6421478411720584E-3</v>
      </c>
      <c r="L11" s="33">
        <f>'Canada Electricity Generation'!AA16/L19</f>
        <v>3.6834155951753038E-3</v>
      </c>
      <c r="M11" s="33">
        <f>'Canada Electricity Generation'!AB16/M19</f>
        <v>1.0159473915970944E-2</v>
      </c>
      <c r="N11" s="33">
        <f>'Canada Electricity Generation'!AC16/N19</f>
        <v>6.8235951413425878E-3</v>
      </c>
      <c r="O11" s="33">
        <f>'Canada Electricity Generation'!AD16/O19</f>
        <v>8.1206351429600008E-3</v>
      </c>
      <c r="P11" s="33">
        <f>'Canada Electricity Generation'!AE16/P19</f>
        <v>6.508236180595834E-3</v>
      </c>
      <c r="Q11" s="33">
        <f>'Canada Electricity Generation'!AF16/Q19</f>
        <v>6.1452896243549193E-3</v>
      </c>
      <c r="R11" s="33">
        <f>'Canada Electricity Generation'!AG16/R19</f>
        <v>8.2410403691051386E-3</v>
      </c>
      <c r="S11" s="33">
        <f>'Canada Electricity Generation'!AH16/S19</f>
        <v>7.5853818963232678E-3</v>
      </c>
      <c r="T11" s="33">
        <f>'Canada Electricity Generation'!AI16/T19</f>
        <v>7.3543239062439925E-3</v>
      </c>
      <c r="U11" s="33">
        <f>'Canada Electricity Generation'!AJ16/U19</f>
        <v>7.7252505505549475E-3</v>
      </c>
      <c r="V11" s="33">
        <f>'Canada Electricity Generation'!AK16/V19</f>
        <v>6.810402458673431E-3</v>
      </c>
      <c r="W11" s="33">
        <f>'Canada Electricity Generation'!AL16/W19</f>
        <v>1.022541198886516E-2</v>
      </c>
      <c r="X11" s="33">
        <f>'Canada Electricity Generation'!AM16/X19</f>
        <v>7.4799256425905729E-3</v>
      </c>
      <c r="Y11" s="33">
        <f>'Canada Electricity Generation'!AN16/Y19</f>
        <v>8.2557668393336125E-3</v>
      </c>
      <c r="Z11" s="33">
        <f>'Canada Electricity Generation'!AO16/Z19</f>
        <v>5.2346828103236572E-3</v>
      </c>
      <c r="AA11" s="33">
        <f>'Canada Electricity Generation'!AP16/AA19</f>
        <v>5.8655350369888381E-3</v>
      </c>
      <c r="AB11" s="33">
        <f>'Canada Electricity Generation'!AQ16/AB19</f>
        <v>5.4418015167484977E-3</v>
      </c>
      <c r="AC11" s="33">
        <f>'Canada Electricity Generation'!AR16/AC19</f>
        <v>5.8603641820989451E-3</v>
      </c>
      <c r="AD11" s="33">
        <f>'Canada Electricity Generation'!AS16/AD19</f>
        <v>5.0794269909935465E-3</v>
      </c>
      <c r="AE11" s="33">
        <f>'Canada Electricity Generation'!AT16/AE19</f>
        <v>5.5588306844725792E-3</v>
      </c>
      <c r="AF11" s="33">
        <f>'Canada Electricity Generation'!AU16/AF19</f>
        <v>6.5309352755510818E-3</v>
      </c>
    </row>
    <row r="12" spans="1:32" x14ac:dyDescent="0.35">
      <c r="A12" s="5" t="s">
        <v>108</v>
      </c>
      <c r="B12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</row>
    <row r="13" spans="1:32" x14ac:dyDescent="0.35">
      <c r="A13" s="5" t="s">
        <v>109</v>
      </c>
      <c r="B1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</row>
    <row r="14" spans="1:32" x14ac:dyDescent="0.35">
      <c r="A14" s="5" t="s">
        <v>110</v>
      </c>
      <c r="B14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</row>
    <row r="15" spans="1:32" x14ac:dyDescent="0.35">
      <c r="A15" s="2" t="s">
        <v>130</v>
      </c>
      <c r="B15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</row>
    <row r="16" spans="1:32" x14ac:dyDescent="0.35">
      <c r="A16" s="2" t="s">
        <v>131</v>
      </c>
      <c r="B16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</row>
    <row r="17" spans="1:32" x14ac:dyDescent="0.35">
      <c r="A17" s="2" t="s">
        <v>132</v>
      </c>
      <c r="B17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</row>
    <row r="19" spans="1:32" x14ac:dyDescent="0.35">
      <c r="A19" s="2" t="s">
        <v>129</v>
      </c>
      <c r="B19">
        <f>SUM(Table15[2020])</f>
        <v>624124.77000000014</v>
      </c>
      <c r="C19" s="33">
        <f>SUM(Table15[2021])</f>
        <v>635025.05000000005</v>
      </c>
      <c r="D19" s="33">
        <f>SUM(Table15[2022])</f>
        <v>662134.94999999984</v>
      </c>
      <c r="E19" s="33">
        <f>SUM(Table15[2023])</f>
        <v>661479.15999999992</v>
      </c>
      <c r="F19" s="33">
        <f>SUM(Table15[2024])</f>
        <v>669724.89999999991</v>
      </c>
      <c r="G19" s="33">
        <f>SUM(Table15[2025])</f>
        <v>674750.65</v>
      </c>
      <c r="H19" s="33">
        <f>SUM(Table15[2026])</f>
        <v>679256.02999999991</v>
      </c>
      <c r="I19" s="33">
        <f>SUM(Table15[2027])</f>
        <v>682236.75</v>
      </c>
      <c r="J19" s="33">
        <f>SUM(Table15[2028])</f>
        <v>687482.16</v>
      </c>
      <c r="K19" s="33">
        <f>SUM(Table15[2029])</f>
        <v>693088.12</v>
      </c>
      <c r="L19" s="33">
        <f>SUM(Table15[2030])</f>
        <v>708052.06</v>
      </c>
      <c r="M19" s="33">
        <f>SUM(Table15[2031])</f>
        <v>718368.89</v>
      </c>
      <c r="N19" s="33">
        <f>SUM(Table15[2032])</f>
        <v>722783.21000000008</v>
      </c>
      <c r="O19" s="33">
        <f>SUM(Table15[2033])</f>
        <v>726806.45</v>
      </c>
      <c r="P19" s="33">
        <f>SUM(Table15[2034])</f>
        <v>733530.54</v>
      </c>
      <c r="Q19" s="33">
        <f>SUM(Table15[2035])</f>
        <v>740490.73</v>
      </c>
      <c r="R19" s="33">
        <f>SUM(Table15[2036])</f>
        <v>737450.58000000007</v>
      </c>
      <c r="S19" s="33">
        <f>SUM(Table15[2037])</f>
        <v>742988.29999999993</v>
      </c>
      <c r="T19" s="33">
        <f>SUM(Table15[2038])</f>
        <v>751284.56</v>
      </c>
      <c r="U19" s="33">
        <f>SUM(Table15[2039])</f>
        <v>758525.56</v>
      </c>
      <c r="V19" s="33">
        <f>SUM(Table15[2040])</f>
        <v>768472.94</v>
      </c>
      <c r="W19" s="33">
        <f>SUM(Table15[2041])</f>
        <v>774344.35</v>
      </c>
      <c r="X19" s="33">
        <f>SUM(Table15[2042])</f>
        <v>786697.65999999992</v>
      </c>
      <c r="Y19" s="33">
        <f>SUM(Table15[2043])</f>
        <v>799962.03</v>
      </c>
      <c r="Z19" s="33">
        <f>SUM(Table15[2044])</f>
        <v>817333.19</v>
      </c>
      <c r="AA19" s="33">
        <f>SUM(Table15[2045])</f>
        <v>829175.84999999986</v>
      </c>
      <c r="AB19" s="33">
        <f>SUM(Table15[2046])</f>
        <v>841871.94</v>
      </c>
      <c r="AC19" s="33">
        <f>SUM(Table15[2047])</f>
        <v>851081.91999999993</v>
      </c>
      <c r="AD19" s="33">
        <f>SUM(Table15[2048])</f>
        <v>860725.04</v>
      </c>
      <c r="AE19" s="33">
        <f>SUM(Table15[2049])</f>
        <v>868040.47000000009</v>
      </c>
      <c r="AF19" s="33">
        <f>SUM(Table15[2050])</f>
        <v>875938.85999999987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8FF3-D1D2-48C2-A082-25E8D6840FE0}">
  <dimension ref="A1:AG2841"/>
  <sheetViews>
    <sheetView topLeftCell="B1" workbookViewId="0">
      <selection sqref="A1:XFD1048576"/>
    </sheetView>
  </sheetViews>
  <sheetFormatPr defaultRowHeight="14.5" x14ac:dyDescent="0.35"/>
  <cols>
    <col min="1" max="1" width="21.36328125" style="33" hidden="1" customWidth="1"/>
    <col min="2" max="2" width="46.7265625" style="33" customWidth="1"/>
    <col min="3" max="16384" width="8.7265625" style="33"/>
  </cols>
  <sheetData>
    <row r="1" spans="1:33" ht="15" customHeight="1" thickBot="1" x14ac:dyDescent="0.4">
      <c r="B1" s="15" t="s">
        <v>314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35"/>
    <row r="3" spans="1:33" ht="15" customHeight="1" x14ac:dyDescent="0.35">
      <c r="C3" s="44" t="s">
        <v>36</v>
      </c>
      <c r="D3" s="44" t="s">
        <v>315</v>
      </c>
      <c r="E3" s="44"/>
      <c r="F3" s="44"/>
      <c r="G3" s="44"/>
    </row>
    <row r="4" spans="1:33" ht="15" customHeight="1" x14ac:dyDescent="0.35">
      <c r="C4" s="44" t="s">
        <v>35</v>
      </c>
      <c r="D4" s="44" t="s">
        <v>316</v>
      </c>
      <c r="E4" s="44"/>
      <c r="F4" s="44"/>
      <c r="G4" s="44" t="s">
        <v>317</v>
      </c>
    </row>
    <row r="5" spans="1:33" ht="15" customHeight="1" x14ac:dyDescent="0.35">
      <c r="C5" s="44" t="s">
        <v>33</v>
      </c>
      <c r="D5" s="44" t="s">
        <v>318</v>
      </c>
      <c r="E5" s="44"/>
      <c r="F5" s="44"/>
      <c r="G5" s="44"/>
    </row>
    <row r="6" spans="1:33" ht="15" customHeight="1" x14ac:dyDescent="0.35">
      <c r="C6" s="44" t="s">
        <v>32</v>
      </c>
      <c r="D6" s="44"/>
      <c r="E6" s="44" t="s">
        <v>319</v>
      </c>
      <c r="F6" s="44"/>
      <c r="G6" s="44"/>
    </row>
    <row r="10" spans="1:33" ht="15" customHeight="1" x14ac:dyDescent="0.35">
      <c r="A10" s="7" t="s">
        <v>139</v>
      </c>
      <c r="B10" s="17" t="s">
        <v>140</v>
      </c>
      <c r="AG10" s="45" t="s">
        <v>320</v>
      </c>
    </row>
    <row r="11" spans="1:33" ht="15" customHeight="1" x14ac:dyDescent="0.35">
      <c r="B11" s="15" t="s">
        <v>321</v>
      </c>
      <c r="AG11" s="45" t="s">
        <v>322</v>
      </c>
    </row>
    <row r="12" spans="1:33" ht="15" customHeight="1" x14ac:dyDescent="0.3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45" t="s">
        <v>323</v>
      </c>
    </row>
    <row r="13" spans="1:33" ht="15" customHeight="1" thickBot="1" x14ac:dyDescent="0.4">
      <c r="B13" s="16" t="s">
        <v>141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46" t="s">
        <v>324</v>
      </c>
    </row>
    <row r="14" spans="1:33" ht="15" customHeight="1" thickTop="1" x14ac:dyDescent="0.35"/>
    <row r="15" spans="1:33" ht="15" customHeight="1" x14ac:dyDescent="0.35">
      <c r="B15" s="18" t="s">
        <v>142</v>
      </c>
    </row>
    <row r="16" spans="1:33" ht="15" customHeight="1" x14ac:dyDescent="0.35">
      <c r="A16" s="7" t="s">
        <v>143</v>
      </c>
      <c r="B16" s="34" t="s">
        <v>144</v>
      </c>
      <c r="C16" s="35">
        <v>21.485128</v>
      </c>
      <c r="D16" s="35">
        <v>23.220642000000002</v>
      </c>
      <c r="E16" s="35">
        <v>22.999690999999999</v>
      </c>
      <c r="F16" s="35">
        <v>23.044048</v>
      </c>
      <c r="G16" s="35">
        <v>22.988008000000001</v>
      </c>
      <c r="H16" s="35">
        <v>23.073601</v>
      </c>
      <c r="I16" s="35">
        <v>23.387844000000001</v>
      </c>
      <c r="J16" s="35">
        <v>23.909302</v>
      </c>
      <c r="K16" s="35">
        <v>24.402353000000002</v>
      </c>
      <c r="L16" s="35">
        <v>24.912445000000002</v>
      </c>
      <c r="M16" s="35">
        <v>25.580082000000001</v>
      </c>
      <c r="N16" s="35">
        <v>26.018035999999999</v>
      </c>
      <c r="O16" s="35">
        <v>26.452085</v>
      </c>
      <c r="P16" s="35">
        <v>26.771090000000001</v>
      </c>
      <c r="Q16" s="35">
        <v>27.013059999999999</v>
      </c>
      <c r="R16" s="35">
        <v>27.244980000000002</v>
      </c>
      <c r="S16" s="35">
        <v>27.496624000000001</v>
      </c>
      <c r="T16" s="35">
        <v>27.743568</v>
      </c>
      <c r="U16" s="35">
        <v>27.926832000000001</v>
      </c>
      <c r="V16" s="35">
        <v>28.22287</v>
      </c>
      <c r="W16" s="35">
        <v>28.480588999999998</v>
      </c>
      <c r="X16" s="35">
        <v>28.620867000000001</v>
      </c>
      <c r="Y16" s="35">
        <v>28.824804</v>
      </c>
      <c r="Z16" s="35">
        <v>29.072638000000001</v>
      </c>
      <c r="AA16" s="35">
        <v>29.213709000000001</v>
      </c>
      <c r="AB16" s="35">
        <v>29.365524000000001</v>
      </c>
      <c r="AC16" s="35">
        <v>29.49081</v>
      </c>
      <c r="AD16" s="35">
        <v>29.580093000000002</v>
      </c>
      <c r="AE16" s="35">
        <v>29.612166999999999</v>
      </c>
      <c r="AF16" s="35">
        <v>29.615717</v>
      </c>
      <c r="AG16" s="36">
        <v>1.1129E-2</v>
      </c>
    </row>
    <row r="17" spans="1:33" ht="15" customHeight="1" x14ac:dyDescent="0.35">
      <c r="A17" s="7" t="s">
        <v>145</v>
      </c>
      <c r="B17" s="34" t="s">
        <v>146</v>
      </c>
      <c r="C17" s="35">
        <v>21.710046999999999</v>
      </c>
      <c r="D17" s="35">
        <v>22.032838999999999</v>
      </c>
      <c r="E17" s="35">
        <v>21.711088</v>
      </c>
      <c r="F17" s="35">
        <v>23.109434</v>
      </c>
      <c r="G17" s="35">
        <v>23.63899</v>
      </c>
      <c r="H17" s="35">
        <v>24.200704999999999</v>
      </c>
      <c r="I17" s="35">
        <v>24.844152000000001</v>
      </c>
      <c r="J17" s="35">
        <v>25.028134999999999</v>
      </c>
      <c r="K17" s="35">
        <v>25.149328000000001</v>
      </c>
      <c r="L17" s="35">
        <v>25.113147999999999</v>
      </c>
      <c r="M17" s="35">
        <v>25.387429999999998</v>
      </c>
      <c r="N17" s="35">
        <v>25.491672999999999</v>
      </c>
      <c r="O17" s="35">
        <v>25.554348000000001</v>
      </c>
      <c r="P17" s="35">
        <v>25.603569</v>
      </c>
      <c r="Q17" s="35">
        <v>25.682780999999999</v>
      </c>
      <c r="R17" s="35">
        <v>25.852264000000002</v>
      </c>
      <c r="S17" s="35">
        <v>26.068511999999998</v>
      </c>
      <c r="T17" s="35">
        <v>26.195640999999998</v>
      </c>
      <c r="U17" s="35">
        <v>26.263983</v>
      </c>
      <c r="V17" s="35">
        <v>26.487915000000001</v>
      </c>
      <c r="W17" s="35">
        <v>26.585122999999999</v>
      </c>
      <c r="X17" s="35">
        <v>26.597674999999999</v>
      </c>
      <c r="Y17" s="35">
        <v>26.824036</v>
      </c>
      <c r="Z17" s="35">
        <v>27.082211000000001</v>
      </c>
      <c r="AA17" s="35">
        <v>27.180675999999998</v>
      </c>
      <c r="AB17" s="35">
        <v>27.386578</v>
      </c>
      <c r="AC17" s="35">
        <v>27.415541000000001</v>
      </c>
      <c r="AD17" s="35">
        <v>27.337561000000001</v>
      </c>
      <c r="AE17" s="35">
        <v>27.322523</v>
      </c>
      <c r="AF17" s="35">
        <v>27.269739000000001</v>
      </c>
      <c r="AG17" s="36">
        <v>7.8930000000000007E-3</v>
      </c>
    </row>
    <row r="18" spans="1:33" ht="15" customHeight="1" x14ac:dyDescent="0.35">
      <c r="A18" s="7" t="s">
        <v>147</v>
      </c>
      <c r="B18" s="34" t="s">
        <v>148</v>
      </c>
      <c r="C18" s="35">
        <v>11.696033999999999</v>
      </c>
      <c r="D18" s="35">
        <v>12.122267000000001</v>
      </c>
      <c r="E18" s="35">
        <v>11.528950999999999</v>
      </c>
      <c r="F18" s="35">
        <v>11.062192</v>
      </c>
      <c r="G18" s="35">
        <v>10.771315</v>
      </c>
      <c r="H18" s="35">
        <v>10.616778</v>
      </c>
      <c r="I18" s="35">
        <v>10.537402</v>
      </c>
      <c r="J18" s="35">
        <v>10.646917</v>
      </c>
      <c r="K18" s="35">
        <v>10.824576</v>
      </c>
      <c r="L18" s="35">
        <v>10.905098000000001</v>
      </c>
      <c r="M18" s="35">
        <v>11.292854999999999</v>
      </c>
      <c r="N18" s="35">
        <v>11.340408999999999</v>
      </c>
      <c r="O18" s="35">
        <v>11.504001000000001</v>
      </c>
      <c r="P18" s="35">
        <v>11.545529</v>
      </c>
      <c r="Q18" s="35">
        <v>11.504292</v>
      </c>
      <c r="R18" s="35">
        <v>11.518138</v>
      </c>
      <c r="S18" s="35">
        <v>11.56793</v>
      </c>
      <c r="T18" s="35">
        <v>11.590919</v>
      </c>
      <c r="U18" s="35">
        <v>11.625859</v>
      </c>
      <c r="V18" s="35">
        <v>11.645576999999999</v>
      </c>
      <c r="W18" s="35">
        <v>11.668691000000001</v>
      </c>
      <c r="X18" s="35">
        <v>11.669537999999999</v>
      </c>
      <c r="Y18" s="35">
        <v>11.676612</v>
      </c>
      <c r="Z18" s="35">
        <v>11.659838000000001</v>
      </c>
      <c r="AA18" s="35">
        <v>11.678148</v>
      </c>
      <c r="AB18" s="35">
        <v>11.689731999999999</v>
      </c>
      <c r="AC18" s="35">
        <v>11.708876</v>
      </c>
      <c r="AD18" s="35">
        <v>11.711126999999999</v>
      </c>
      <c r="AE18" s="35">
        <v>11.743321999999999</v>
      </c>
      <c r="AF18" s="35">
        <v>11.754727000000001</v>
      </c>
      <c r="AG18" s="36">
        <v>1.73E-4</v>
      </c>
    </row>
    <row r="19" spans="1:33" ht="15" customHeight="1" x14ac:dyDescent="0.35">
      <c r="A19" s="7" t="s">
        <v>149</v>
      </c>
      <c r="B19" s="34" t="s">
        <v>150</v>
      </c>
      <c r="C19" s="35">
        <v>38.700668</v>
      </c>
      <c r="D19" s="35">
        <v>38.683822999999997</v>
      </c>
      <c r="E19" s="35">
        <v>38.432938</v>
      </c>
      <c r="F19" s="35">
        <v>37.651206999999999</v>
      </c>
      <c r="G19" s="35">
        <v>37.503177999999998</v>
      </c>
      <c r="H19" s="35">
        <v>37.488925999999999</v>
      </c>
      <c r="I19" s="35">
        <v>37.613093999999997</v>
      </c>
      <c r="J19" s="35">
        <v>37.781944000000003</v>
      </c>
      <c r="K19" s="35">
        <v>37.945563999999997</v>
      </c>
      <c r="L19" s="35">
        <v>38.048110999999999</v>
      </c>
      <c r="M19" s="35">
        <v>38.221657</v>
      </c>
      <c r="N19" s="35">
        <v>38.355888</v>
      </c>
      <c r="O19" s="35">
        <v>38.605601999999998</v>
      </c>
      <c r="P19" s="35">
        <v>38.787815000000002</v>
      </c>
      <c r="Q19" s="35">
        <v>38.625796999999999</v>
      </c>
      <c r="R19" s="35">
        <v>38.582565000000002</v>
      </c>
      <c r="S19" s="35">
        <v>38.429538999999998</v>
      </c>
      <c r="T19" s="35">
        <v>38.274307</v>
      </c>
      <c r="U19" s="35">
        <v>38.310004999999997</v>
      </c>
      <c r="V19" s="35">
        <v>38.323188999999999</v>
      </c>
      <c r="W19" s="35">
        <v>38.228904999999997</v>
      </c>
      <c r="X19" s="35">
        <v>38.248519999999999</v>
      </c>
      <c r="Y19" s="35">
        <v>38.184238000000001</v>
      </c>
      <c r="Z19" s="35">
        <v>37.968781</v>
      </c>
      <c r="AA19" s="35">
        <v>37.999619000000003</v>
      </c>
      <c r="AB19" s="35">
        <v>37.961509999999997</v>
      </c>
      <c r="AC19" s="35">
        <v>37.890331000000003</v>
      </c>
      <c r="AD19" s="35">
        <v>37.947651</v>
      </c>
      <c r="AE19" s="35">
        <v>37.872601000000003</v>
      </c>
      <c r="AF19" s="35">
        <v>37.628974999999997</v>
      </c>
      <c r="AG19" s="36">
        <v>-9.68E-4</v>
      </c>
    </row>
    <row r="20" spans="1:33" ht="15" customHeight="1" x14ac:dyDescent="0.35"/>
    <row r="21" spans="1:33" ht="15" customHeight="1" x14ac:dyDescent="0.35">
      <c r="B21" s="18" t="s">
        <v>151</v>
      </c>
    </row>
    <row r="22" spans="1:33" ht="15" customHeight="1" x14ac:dyDescent="0.35">
      <c r="A22" s="7" t="s">
        <v>152</v>
      </c>
      <c r="B22" s="34" t="s">
        <v>144</v>
      </c>
      <c r="C22" s="35">
        <v>18.792190999999999</v>
      </c>
      <c r="D22" s="35">
        <v>19.809529999999999</v>
      </c>
      <c r="E22" s="35">
        <v>18.257662</v>
      </c>
      <c r="F22" s="35">
        <v>18.183163</v>
      </c>
      <c r="G22" s="35">
        <v>18.057451</v>
      </c>
      <c r="H22" s="35">
        <v>18.189558000000002</v>
      </c>
      <c r="I22" s="35">
        <v>18.576150999999999</v>
      </c>
      <c r="J22" s="35">
        <v>19.119900000000001</v>
      </c>
      <c r="K22" s="35">
        <v>19.492462</v>
      </c>
      <c r="L22" s="35">
        <v>19.874980999999998</v>
      </c>
      <c r="M22" s="35">
        <v>20.462526</v>
      </c>
      <c r="N22" s="35">
        <v>20.742450999999999</v>
      </c>
      <c r="O22" s="35">
        <v>21.043579000000001</v>
      </c>
      <c r="P22" s="35">
        <v>21.208525000000002</v>
      </c>
      <c r="Q22" s="35">
        <v>21.319336</v>
      </c>
      <c r="R22" s="35">
        <v>21.465392999999999</v>
      </c>
      <c r="S22" s="35">
        <v>21.652833999999999</v>
      </c>
      <c r="T22" s="35">
        <v>21.827095</v>
      </c>
      <c r="U22" s="35">
        <v>21.916900999999999</v>
      </c>
      <c r="V22" s="35">
        <v>22.189544999999999</v>
      </c>
      <c r="W22" s="35">
        <v>22.361315000000001</v>
      </c>
      <c r="X22" s="35">
        <v>22.384726000000001</v>
      </c>
      <c r="Y22" s="35">
        <v>22.552931000000001</v>
      </c>
      <c r="Z22" s="35">
        <v>22.760984000000001</v>
      </c>
      <c r="AA22" s="35">
        <v>22.800674000000001</v>
      </c>
      <c r="AB22" s="35">
        <v>22.901783000000002</v>
      </c>
      <c r="AC22" s="35">
        <v>22.971985</v>
      </c>
      <c r="AD22" s="35">
        <v>23.008396000000001</v>
      </c>
      <c r="AE22" s="35">
        <v>22.989201999999999</v>
      </c>
      <c r="AF22" s="35">
        <v>22.964268000000001</v>
      </c>
      <c r="AG22" s="36">
        <v>6.9379999999999997E-3</v>
      </c>
    </row>
    <row r="23" spans="1:33" ht="15" customHeight="1" x14ac:dyDescent="0.35">
      <c r="A23" s="7" t="s">
        <v>153</v>
      </c>
      <c r="B23" s="34" t="s">
        <v>146</v>
      </c>
      <c r="C23" s="35">
        <v>21.78829</v>
      </c>
      <c r="D23" s="35">
        <v>22.115819999999999</v>
      </c>
      <c r="E23" s="35">
        <v>20.636704999999999</v>
      </c>
      <c r="F23" s="35">
        <v>20.993441000000001</v>
      </c>
      <c r="G23" s="35">
        <v>20.442965999999998</v>
      </c>
      <c r="H23" s="35">
        <v>19.930320999999999</v>
      </c>
      <c r="I23" s="35">
        <v>19.514250000000001</v>
      </c>
      <c r="J23" s="35">
        <v>19.704723000000001</v>
      </c>
      <c r="K23" s="35">
        <v>19.820495999999999</v>
      </c>
      <c r="L23" s="35">
        <v>19.787199000000001</v>
      </c>
      <c r="M23" s="35">
        <v>20.375021</v>
      </c>
      <c r="N23" s="35">
        <v>20.484597999999998</v>
      </c>
      <c r="O23" s="35">
        <v>20.597963</v>
      </c>
      <c r="P23" s="35">
        <v>20.651478000000001</v>
      </c>
      <c r="Q23" s="35">
        <v>20.744743</v>
      </c>
      <c r="R23" s="35">
        <v>20.917337</v>
      </c>
      <c r="S23" s="35">
        <v>21.135960000000001</v>
      </c>
      <c r="T23" s="35">
        <v>21.267199999999999</v>
      </c>
      <c r="U23" s="35">
        <v>21.335659</v>
      </c>
      <c r="V23" s="35">
        <v>21.542604000000001</v>
      </c>
      <c r="W23" s="35">
        <v>21.646664000000001</v>
      </c>
      <c r="X23" s="35">
        <v>21.662783000000001</v>
      </c>
      <c r="Y23" s="35">
        <v>21.908173000000001</v>
      </c>
      <c r="Z23" s="35">
        <v>22.184066999999999</v>
      </c>
      <c r="AA23" s="35">
        <v>22.29073</v>
      </c>
      <c r="AB23" s="35">
        <v>22.481456999999999</v>
      </c>
      <c r="AC23" s="35">
        <v>22.526695</v>
      </c>
      <c r="AD23" s="35">
        <v>22.467545000000001</v>
      </c>
      <c r="AE23" s="35">
        <v>22.446536999999999</v>
      </c>
      <c r="AF23" s="35">
        <v>22.373821</v>
      </c>
      <c r="AG23" s="36">
        <v>9.1500000000000001E-4</v>
      </c>
    </row>
    <row r="24" spans="1:33" ht="15" customHeight="1" x14ac:dyDescent="0.35">
      <c r="A24" s="7" t="s">
        <v>154</v>
      </c>
      <c r="B24" s="34" t="s">
        <v>155</v>
      </c>
      <c r="C24" s="35">
        <v>6.4996479999999996</v>
      </c>
      <c r="D24" s="35">
        <v>7.5450480000000004</v>
      </c>
      <c r="E24" s="35">
        <v>7.6690589999999998</v>
      </c>
      <c r="F24" s="35">
        <v>9.0069090000000003</v>
      </c>
      <c r="G24" s="35">
        <v>9.5448090000000008</v>
      </c>
      <c r="H24" s="35">
        <v>10.125247</v>
      </c>
      <c r="I24" s="35">
        <v>10.896315</v>
      </c>
      <c r="J24" s="35">
        <v>11.102005999999999</v>
      </c>
      <c r="K24" s="35">
        <v>11.199668000000001</v>
      </c>
      <c r="L24" s="35">
        <v>11.354663</v>
      </c>
      <c r="M24" s="35">
        <v>11.535468</v>
      </c>
      <c r="N24" s="35">
        <v>11.67625</v>
      </c>
      <c r="O24" s="35">
        <v>11.796419</v>
      </c>
      <c r="P24" s="35">
        <v>11.807185</v>
      </c>
      <c r="Q24" s="35">
        <v>11.825611</v>
      </c>
      <c r="R24" s="35">
        <v>11.775805999999999</v>
      </c>
      <c r="S24" s="35">
        <v>11.753822</v>
      </c>
      <c r="T24" s="35">
        <v>11.954192000000001</v>
      </c>
      <c r="U24" s="35">
        <v>11.781597</v>
      </c>
      <c r="V24" s="35">
        <v>12.306820999999999</v>
      </c>
      <c r="W24" s="35">
        <v>12.479194</v>
      </c>
      <c r="X24" s="35">
        <v>12.620229999999999</v>
      </c>
      <c r="Y24" s="35">
        <v>12.992585</v>
      </c>
      <c r="Z24" s="35">
        <v>13.26746</v>
      </c>
      <c r="AA24" s="35">
        <v>13.359688999999999</v>
      </c>
      <c r="AB24" s="35">
        <v>13.507016</v>
      </c>
      <c r="AC24" s="35">
        <v>13.623084</v>
      </c>
      <c r="AD24" s="35">
        <v>13.529958000000001</v>
      </c>
      <c r="AE24" s="35">
        <v>13.586679999999999</v>
      </c>
      <c r="AF24" s="35">
        <v>13.502329</v>
      </c>
      <c r="AG24" s="36">
        <v>2.5531000000000002E-2</v>
      </c>
    </row>
    <row r="25" spans="1:33" ht="15" customHeight="1" x14ac:dyDescent="0.35">
      <c r="A25" s="7" t="s">
        <v>156</v>
      </c>
      <c r="B25" s="34" t="s">
        <v>148</v>
      </c>
      <c r="C25" s="35">
        <v>8.4290780000000005</v>
      </c>
      <c r="D25" s="35">
        <v>8.7850509999999993</v>
      </c>
      <c r="E25" s="35">
        <v>8.5034050000000008</v>
      </c>
      <c r="F25" s="35">
        <v>8.2049640000000004</v>
      </c>
      <c r="G25" s="35">
        <v>8.0622430000000005</v>
      </c>
      <c r="H25" s="35">
        <v>8.0419160000000005</v>
      </c>
      <c r="I25" s="35">
        <v>8.0816490000000005</v>
      </c>
      <c r="J25" s="35">
        <v>8.1778670000000009</v>
      </c>
      <c r="K25" s="35">
        <v>8.3321850000000008</v>
      </c>
      <c r="L25" s="35">
        <v>8.3954400000000007</v>
      </c>
      <c r="M25" s="35">
        <v>8.6591430000000003</v>
      </c>
      <c r="N25" s="35">
        <v>8.672523</v>
      </c>
      <c r="O25" s="35">
        <v>8.7959219999999991</v>
      </c>
      <c r="P25" s="35">
        <v>8.822559</v>
      </c>
      <c r="Q25" s="35">
        <v>8.7731969999999997</v>
      </c>
      <c r="R25" s="35">
        <v>8.7777849999999997</v>
      </c>
      <c r="S25" s="35">
        <v>8.8182010000000002</v>
      </c>
      <c r="T25" s="35">
        <v>8.8345149999999997</v>
      </c>
      <c r="U25" s="35">
        <v>8.8616349999999997</v>
      </c>
      <c r="V25" s="35">
        <v>8.8764509999999994</v>
      </c>
      <c r="W25" s="35">
        <v>8.8914580000000001</v>
      </c>
      <c r="X25" s="35">
        <v>8.8864599999999996</v>
      </c>
      <c r="Y25" s="35">
        <v>8.8893559999999994</v>
      </c>
      <c r="Z25" s="35">
        <v>8.8661530000000006</v>
      </c>
      <c r="AA25" s="35">
        <v>8.8772649999999995</v>
      </c>
      <c r="AB25" s="35">
        <v>8.8843399999999999</v>
      </c>
      <c r="AC25" s="35">
        <v>8.8981619999999992</v>
      </c>
      <c r="AD25" s="35">
        <v>8.8989390000000004</v>
      </c>
      <c r="AE25" s="35">
        <v>8.9271860000000007</v>
      </c>
      <c r="AF25" s="35">
        <v>8.9351079999999996</v>
      </c>
      <c r="AG25" s="36">
        <v>2.0119999999999999E-3</v>
      </c>
    </row>
    <row r="26" spans="1:33" ht="15" customHeight="1" x14ac:dyDescent="0.35">
      <c r="A26" s="7" t="s">
        <v>157</v>
      </c>
      <c r="B26" s="34" t="s">
        <v>150</v>
      </c>
      <c r="C26" s="35">
        <v>33.181457999999999</v>
      </c>
      <c r="D26" s="35">
        <v>33.079517000000003</v>
      </c>
      <c r="E26" s="35">
        <v>32.241329</v>
      </c>
      <c r="F26" s="35">
        <v>31.373341</v>
      </c>
      <c r="G26" s="35">
        <v>31.228542000000001</v>
      </c>
      <c r="H26" s="35">
        <v>31.141624</v>
      </c>
      <c r="I26" s="35">
        <v>31.166391000000001</v>
      </c>
      <c r="J26" s="35">
        <v>31.216602000000002</v>
      </c>
      <c r="K26" s="35">
        <v>31.271526000000001</v>
      </c>
      <c r="L26" s="35">
        <v>31.261889</v>
      </c>
      <c r="M26" s="35">
        <v>31.351849000000001</v>
      </c>
      <c r="N26" s="35">
        <v>31.330065000000001</v>
      </c>
      <c r="O26" s="35">
        <v>31.495197000000001</v>
      </c>
      <c r="P26" s="35">
        <v>31.566262999999999</v>
      </c>
      <c r="Q26" s="35">
        <v>31.310928000000001</v>
      </c>
      <c r="R26" s="35">
        <v>31.178249000000001</v>
      </c>
      <c r="S26" s="35">
        <v>30.962544999999999</v>
      </c>
      <c r="T26" s="35">
        <v>30.724557999999998</v>
      </c>
      <c r="U26" s="35">
        <v>30.725908</v>
      </c>
      <c r="V26" s="35">
        <v>30.665172999999999</v>
      </c>
      <c r="W26" s="35">
        <v>30.47064</v>
      </c>
      <c r="X26" s="35">
        <v>30.415310000000002</v>
      </c>
      <c r="Y26" s="35">
        <v>30.327311000000002</v>
      </c>
      <c r="Z26" s="35">
        <v>30.021035999999999</v>
      </c>
      <c r="AA26" s="35">
        <v>30.000523000000001</v>
      </c>
      <c r="AB26" s="35">
        <v>29.920864000000002</v>
      </c>
      <c r="AC26" s="35">
        <v>29.756823000000001</v>
      </c>
      <c r="AD26" s="35">
        <v>29.778970999999999</v>
      </c>
      <c r="AE26" s="35">
        <v>29.682814</v>
      </c>
      <c r="AF26" s="35">
        <v>29.405483</v>
      </c>
      <c r="AG26" s="36">
        <v>-4.1570000000000001E-3</v>
      </c>
    </row>
    <row r="27" spans="1:33" ht="15" customHeight="1" x14ac:dyDescent="0.35"/>
    <row r="28" spans="1:33" ht="15" customHeight="1" x14ac:dyDescent="0.35">
      <c r="B28" s="18" t="s">
        <v>158</v>
      </c>
    </row>
    <row r="29" spans="1:33" ht="15" customHeight="1" x14ac:dyDescent="0.35">
      <c r="A29" s="7" t="s">
        <v>159</v>
      </c>
      <c r="B29" s="34" t="s">
        <v>144</v>
      </c>
      <c r="C29" s="35">
        <v>13.641980999999999</v>
      </c>
      <c r="D29" s="35">
        <v>14.473858</v>
      </c>
      <c r="E29" s="35">
        <v>12.690697999999999</v>
      </c>
      <c r="F29" s="35">
        <v>12.673787000000001</v>
      </c>
      <c r="G29" s="35">
        <v>12.554607000000001</v>
      </c>
      <c r="H29" s="35">
        <v>12.704503000000001</v>
      </c>
      <c r="I29" s="35">
        <v>13.113276000000001</v>
      </c>
      <c r="J29" s="35">
        <v>13.681419999999999</v>
      </c>
      <c r="K29" s="35">
        <v>14.057202</v>
      </c>
      <c r="L29" s="35">
        <v>14.454497</v>
      </c>
      <c r="M29" s="35">
        <v>14.81035</v>
      </c>
      <c r="N29" s="35">
        <v>15.10299</v>
      </c>
      <c r="O29" s="35">
        <v>15.386189</v>
      </c>
      <c r="P29" s="35">
        <v>15.557034</v>
      </c>
      <c r="Q29" s="35">
        <v>15.672611</v>
      </c>
      <c r="R29" s="35">
        <v>15.832416</v>
      </c>
      <c r="S29" s="35">
        <v>16.038618</v>
      </c>
      <c r="T29" s="35">
        <v>16.228031000000001</v>
      </c>
      <c r="U29" s="35">
        <v>16.321314000000001</v>
      </c>
      <c r="V29" s="35">
        <v>16.630306000000001</v>
      </c>
      <c r="W29" s="35">
        <v>16.814444000000002</v>
      </c>
      <c r="X29" s="35">
        <v>16.831151999999999</v>
      </c>
      <c r="Y29" s="35">
        <v>17.024878000000001</v>
      </c>
      <c r="Z29" s="35">
        <v>17.258876999999998</v>
      </c>
      <c r="AA29" s="35">
        <v>17.293581</v>
      </c>
      <c r="AB29" s="35">
        <v>17.409196999999999</v>
      </c>
      <c r="AC29" s="35">
        <v>17.486640999999999</v>
      </c>
      <c r="AD29" s="35">
        <v>17.525883</v>
      </c>
      <c r="AE29" s="35">
        <v>17.502065999999999</v>
      </c>
      <c r="AF29" s="35">
        <v>17.474976999999999</v>
      </c>
      <c r="AG29" s="36">
        <v>8.5749999999999993E-3</v>
      </c>
    </row>
    <row r="30" spans="1:33" ht="15" customHeight="1" x14ac:dyDescent="0.35">
      <c r="A30" s="7" t="s">
        <v>160</v>
      </c>
      <c r="B30" s="34" t="s">
        <v>146</v>
      </c>
      <c r="C30" s="35">
        <v>21.717592</v>
      </c>
      <c r="D30" s="35">
        <v>22.039539000000001</v>
      </c>
      <c r="E30" s="35">
        <v>20.641483000000001</v>
      </c>
      <c r="F30" s="35">
        <v>20.962847</v>
      </c>
      <c r="G30" s="35">
        <v>20.404408</v>
      </c>
      <c r="H30" s="35">
        <v>19.875136999999999</v>
      </c>
      <c r="I30" s="35">
        <v>19.434904</v>
      </c>
      <c r="J30" s="35">
        <v>19.630016000000001</v>
      </c>
      <c r="K30" s="35">
        <v>19.755396000000001</v>
      </c>
      <c r="L30" s="35">
        <v>19.726908000000002</v>
      </c>
      <c r="M30" s="35">
        <v>20.012304</v>
      </c>
      <c r="N30" s="35">
        <v>20.121642999999999</v>
      </c>
      <c r="O30" s="35">
        <v>20.205687000000001</v>
      </c>
      <c r="P30" s="35">
        <v>20.256615</v>
      </c>
      <c r="Q30" s="35">
        <v>20.359558</v>
      </c>
      <c r="R30" s="35">
        <v>20.540993</v>
      </c>
      <c r="S30" s="35">
        <v>20.765974</v>
      </c>
      <c r="T30" s="35">
        <v>20.902947999999999</v>
      </c>
      <c r="U30" s="35">
        <v>20.978275</v>
      </c>
      <c r="V30" s="35">
        <v>21.181328000000001</v>
      </c>
      <c r="W30" s="35">
        <v>21.295487999999999</v>
      </c>
      <c r="X30" s="35">
        <v>21.316614000000001</v>
      </c>
      <c r="Y30" s="35">
        <v>21.578562000000002</v>
      </c>
      <c r="Z30" s="35">
        <v>21.864398999999999</v>
      </c>
      <c r="AA30" s="35">
        <v>21.975715999999998</v>
      </c>
      <c r="AB30" s="35">
        <v>22.162797999999999</v>
      </c>
      <c r="AC30" s="35">
        <v>22.218653</v>
      </c>
      <c r="AD30" s="35">
        <v>22.172478000000002</v>
      </c>
      <c r="AE30" s="35">
        <v>22.151848000000001</v>
      </c>
      <c r="AF30" s="35">
        <v>22.079557000000001</v>
      </c>
      <c r="AG30" s="36">
        <v>5.6999999999999998E-4</v>
      </c>
    </row>
    <row r="31" spans="1:33" x14ac:dyDescent="0.35">
      <c r="A31" s="7" t="s">
        <v>161</v>
      </c>
      <c r="B31" s="34" t="s">
        <v>155</v>
      </c>
      <c r="C31" s="35">
        <v>7.0809300000000004</v>
      </c>
      <c r="D31" s="35">
        <v>8.2805689999999998</v>
      </c>
      <c r="E31" s="35">
        <v>8.6274110000000004</v>
      </c>
      <c r="F31" s="35">
        <v>10.170450000000001</v>
      </c>
      <c r="G31" s="35">
        <v>10.904265000000001</v>
      </c>
      <c r="H31" s="35">
        <v>11.724563</v>
      </c>
      <c r="I31" s="35">
        <v>12.707344000000001</v>
      </c>
      <c r="J31" s="35">
        <v>12.934339</v>
      </c>
      <c r="K31" s="35">
        <v>13.054074</v>
      </c>
      <c r="L31" s="35">
        <v>13.224273999999999</v>
      </c>
      <c r="M31" s="35">
        <v>13.425761</v>
      </c>
      <c r="N31" s="35">
        <v>13.580392</v>
      </c>
      <c r="O31" s="35">
        <v>13.715005</v>
      </c>
      <c r="P31" s="35">
        <v>13.739121000000001</v>
      </c>
      <c r="Q31" s="35">
        <v>13.774988</v>
      </c>
      <c r="R31" s="35">
        <v>13.73387</v>
      </c>
      <c r="S31" s="35">
        <v>13.700761</v>
      </c>
      <c r="T31" s="35">
        <v>13.938072999999999</v>
      </c>
      <c r="U31" s="35">
        <v>13.809683</v>
      </c>
      <c r="V31" s="35">
        <v>14.32342</v>
      </c>
      <c r="W31" s="35">
        <v>14.502770999999999</v>
      </c>
      <c r="X31" s="35">
        <v>14.646573</v>
      </c>
      <c r="Y31" s="35">
        <v>15.016595000000001</v>
      </c>
      <c r="Z31" s="35">
        <v>15.268723</v>
      </c>
      <c r="AA31" s="35">
        <v>15.355473</v>
      </c>
      <c r="AB31" s="35">
        <v>15.52731</v>
      </c>
      <c r="AC31" s="35">
        <v>15.604209000000001</v>
      </c>
      <c r="AD31" s="35">
        <v>15.572099</v>
      </c>
      <c r="AE31" s="35">
        <v>15.601445</v>
      </c>
      <c r="AF31" s="35">
        <v>15.553457</v>
      </c>
      <c r="AG31" s="36">
        <v>2.7505000000000002E-2</v>
      </c>
    </row>
    <row r="32" spans="1:33" x14ac:dyDescent="0.35">
      <c r="A32" s="7" t="s">
        <v>162</v>
      </c>
      <c r="B32" s="34" t="s">
        <v>163</v>
      </c>
      <c r="C32" s="35">
        <v>5.058338</v>
      </c>
      <c r="D32" s="35">
        <v>4.8437520000000003</v>
      </c>
      <c r="E32" s="35">
        <v>4.5386829999999998</v>
      </c>
      <c r="F32" s="35">
        <v>4.209384</v>
      </c>
      <c r="G32" s="35">
        <v>4.0375170000000002</v>
      </c>
      <c r="H32" s="35">
        <v>4.0147069999999996</v>
      </c>
      <c r="I32" s="35">
        <v>4.0930689999999998</v>
      </c>
      <c r="J32" s="35">
        <v>4.2376550000000002</v>
      </c>
      <c r="K32" s="35">
        <v>4.3584199999999997</v>
      </c>
      <c r="L32" s="35">
        <v>4.4436090000000004</v>
      </c>
      <c r="M32" s="35">
        <v>4.4874809999999998</v>
      </c>
      <c r="N32" s="35">
        <v>4.5111030000000003</v>
      </c>
      <c r="O32" s="35">
        <v>4.5799029999999998</v>
      </c>
      <c r="P32" s="35">
        <v>4.5750729999999997</v>
      </c>
      <c r="Q32" s="35">
        <v>4.555599</v>
      </c>
      <c r="R32" s="35">
        <v>4.5583809999999998</v>
      </c>
      <c r="S32" s="35">
        <v>4.5741949999999996</v>
      </c>
      <c r="T32" s="35">
        <v>4.5830659999999996</v>
      </c>
      <c r="U32" s="35">
        <v>4.5871269999999997</v>
      </c>
      <c r="V32" s="35">
        <v>4.6105159999999996</v>
      </c>
      <c r="W32" s="35">
        <v>4.6173349999999997</v>
      </c>
      <c r="X32" s="35">
        <v>4.5962500000000004</v>
      </c>
      <c r="Y32" s="35">
        <v>4.5913380000000004</v>
      </c>
      <c r="Z32" s="35">
        <v>4.5461539999999996</v>
      </c>
      <c r="AA32" s="35">
        <v>4.5336100000000004</v>
      </c>
      <c r="AB32" s="35">
        <v>4.5259549999999997</v>
      </c>
      <c r="AC32" s="35">
        <v>4.5232239999999999</v>
      </c>
      <c r="AD32" s="35">
        <v>4.5260439999999997</v>
      </c>
      <c r="AE32" s="35">
        <v>4.5164429999999998</v>
      </c>
      <c r="AF32" s="35">
        <v>4.5123629999999997</v>
      </c>
      <c r="AG32" s="36">
        <v>-3.9309999999999996E-3</v>
      </c>
    </row>
    <row r="33" spans="1:33" x14ac:dyDescent="0.35">
      <c r="A33" s="7" t="s">
        <v>164</v>
      </c>
      <c r="B33" s="34" t="s">
        <v>165</v>
      </c>
      <c r="C33" s="35">
        <v>3.9200170000000001</v>
      </c>
      <c r="D33" s="35">
        <v>3.520448</v>
      </c>
      <c r="E33" s="35">
        <v>3.3495240000000002</v>
      </c>
      <c r="F33" s="35">
        <v>3.1881349999999999</v>
      </c>
      <c r="G33" s="35">
        <v>3.096409</v>
      </c>
      <c r="H33" s="35">
        <v>3.03288</v>
      </c>
      <c r="I33" s="35">
        <v>3.0056090000000002</v>
      </c>
      <c r="J33" s="35">
        <v>3.0067390000000001</v>
      </c>
      <c r="K33" s="35">
        <v>3.0179010000000002</v>
      </c>
      <c r="L33" s="35">
        <v>3.0464850000000001</v>
      </c>
      <c r="M33" s="35">
        <v>3.0680510000000001</v>
      </c>
      <c r="N33" s="35">
        <v>3.100158</v>
      </c>
      <c r="O33" s="35">
        <v>3.1251690000000001</v>
      </c>
      <c r="P33" s="35">
        <v>3.1477789999999999</v>
      </c>
      <c r="Q33" s="35">
        <v>3.1733889999999998</v>
      </c>
      <c r="R33" s="35">
        <v>3.20092</v>
      </c>
      <c r="S33" s="35">
        <v>3.2328570000000001</v>
      </c>
      <c r="T33" s="35">
        <v>3.2593830000000001</v>
      </c>
      <c r="U33" s="35">
        <v>3.2843460000000002</v>
      </c>
      <c r="V33" s="35">
        <v>3.312316</v>
      </c>
      <c r="W33" s="35">
        <v>3.3372099999999998</v>
      </c>
      <c r="X33" s="35">
        <v>3.3597380000000001</v>
      </c>
      <c r="Y33" s="35">
        <v>3.3827820000000002</v>
      </c>
      <c r="Z33" s="35">
        <v>3.4101669999999999</v>
      </c>
      <c r="AA33" s="35">
        <v>3.4379360000000001</v>
      </c>
      <c r="AB33" s="35">
        <v>3.4673980000000002</v>
      </c>
      <c r="AC33" s="35">
        <v>3.493941</v>
      </c>
      <c r="AD33" s="35">
        <v>3.5140889999999998</v>
      </c>
      <c r="AE33" s="35">
        <v>3.5360510000000001</v>
      </c>
      <c r="AF33" s="35">
        <v>3.5649459999999999</v>
      </c>
      <c r="AG33" s="36">
        <v>-3.2690000000000002E-3</v>
      </c>
    </row>
    <row r="34" spans="1:33" x14ac:dyDescent="0.35">
      <c r="A34" s="7" t="s">
        <v>166</v>
      </c>
      <c r="B34" s="34" t="s">
        <v>167</v>
      </c>
      <c r="C34" s="35">
        <v>2.6913619999999998</v>
      </c>
      <c r="D34" s="35">
        <v>2.6784919999999999</v>
      </c>
      <c r="E34" s="35">
        <v>2.687243</v>
      </c>
      <c r="F34" s="35">
        <v>2.6920799999999998</v>
      </c>
      <c r="G34" s="35">
        <v>2.6904690000000002</v>
      </c>
      <c r="H34" s="35">
        <v>2.679824</v>
      </c>
      <c r="I34" s="35">
        <v>2.6693829999999998</v>
      </c>
      <c r="J34" s="35">
        <v>2.6692969999999998</v>
      </c>
      <c r="K34" s="35">
        <v>2.669826</v>
      </c>
      <c r="L34" s="35">
        <v>2.6714820000000001</v>
      </c>
      <c r="M34" s="35">
        <v>2.6752500000000001</v>
      </c>
      <c r="N34" s="35">
        <v>2.6778050000000002</v>
      </c>
      <c r="O34" s="35">
        <v>2.681765</v>
      </c>
      <c r="P34" s="35">
        <v>2.6836820000000001</v>
      </c>
      <c r="Q34" s="35">
        <v>2.6802320000000002</v>
      </c>
      <c r="R34" s="35">
        <v>2.6780460000000001</v>
      </c>
      <c r="S34" s="35">
        <v>2.6773039999999999</v>
      </c>
      <c r="T34" s="35">
        <v>2.684161</v>
      </c>
      <c r="U34" s="35">
        <v>2.6877710000000001</v>
      </c>
      <c r="V34" s="35">
        <v>2.6928589999999999</v>
      </c>
      <c r="W34" s="35">
        <v>2.6985399999999999</v>
      </c>
      <c r="X34" s="35">
        <v>2.694407</v>
      </c>
      <c r="Y34" s="35">
        <v>2.6979850000000001</v>
      </c>
      <c r="Z34" s="35">
        <v>2.7035749999999998</v>
      </c>
      <c r="AA34" s="35">
        <v>2.7096719999999999</v>
      </c>
      <c r="AB34" s="35">
        <v>2.714696</v>
      </c>
      <c r="AC34" s="35">
        <v>2.7177090000000002</v>
      </c>
      <c r="AD34" s="35">
        <v>2.7195010000000002</v>
      </c>
      <c r="AE34" s="35">
        <v>2.7240500000000001</v>
      </c>
      <c r="AF34" s="35">
        <v>2.728364</v>
      </c>
      <c r="AG34" s="36">
        <v>4.7100000000000001E-4</v>
      </c>
    </row>
    <row r="35" spans="1:33" x14ac:dyDescent="0.35">
      <c r="A35" s="7" t="s">
        <v>168</v>
      </c>
      <c r="B35" s="34" t="s">
        <v>169</v>
      </c>
      <c r="C35" s="35" t="s">
        <v>306</v>
      </c>
      <c r="D35" s="35" t="s">
        <v>306</v>
      </c>
      <c r="E35" s="35" t="s">
        <v>306</v>
      </c>
      <c r="F35" s="35" t="s">
        <v>306</v>
      </c>
      <c r="G35" s="35" t="s">
        <v>306</v>
      </c>
      <c r="H35" s="35" t="s">
        <v>306</v>
      </c>
      <c r="I35" s="35" t="s">
        <v>306</v>
      </c>
      <c r="J35" s="35" t="s">
        <v>306</v>
      </c>
      <c r="K35" s="35" t="s">
        <v>306</v>
      </c>
      <c r="L35" s="35" t="s">
        <v>306</v>
      </c>
      <c r="M35" s="35" t="s">
        <v>306</v>
      </c>
      <c r="N35" s="35" t="s">
        <v>306</v>
      </c>
      <c r="O35" s="35" t="s">
        <v>306</v>
      </c>
      <c r="P35" s="35" t="s">
        <v>306</v>
      </c>
      <c r="Q35" s="35" t="s">
        <v>306</v>
      </c>
      <c r="R35" s="35" t="s">
        <v>306</v>
      </c>
      <c r="S35" s="35" t="s">
        <v>306</v>
      </c>
      <c r="T35" s="35" t="s">
        <v>306</v>
      </c>
      <c r="U35" s="35" t="s">
        <v>306</v>
      </c>
      <c r="V35" s="35" t="s">
        <v>306</v>
      </c>
      <c r="W35" s="35" t="s">
        <v>306</v>
      </c>
      <c r="X35" s="35" t="s">
        <v>306</v>
      </c>
      <c r="Y35" s="35" t="s">
        <v>306</v>
      </c>
      <c r="Z35" s="35" t="s">
        <v>306</v>
      </c>
      <c r="AA35" s="35" t="s">
        <v>306</v>
      </c>
      <c r="AB35" s="35" t="s">
        <v>306</v>
      </c>
      <c r="AC35" s="35" t="s">
        <v>306</v>
      </c>
      <c r="AD35" s="35" t="s">
        <v>306</v>
      </c>
      <c r="AE35" s="35" t="s">
        <v>306</v>
      </c>
      <c r="AF35" s="35" t="s">
        <v>306</v>
      </c>
      <c r="AG35" s="36" t="s">
        <v>306</v>
      </c>
    </row>
    <row r="36" spans="1:33" x14ac:dyDescent="0.35">
      <c r="A36" s="7" t="s">
        <v>170</v>
      </c>
      <c r="B36" s="34" t="s">
        <v>150</v>
      </c>
      <c r="C36" s="35">
        <v>21.928906999999999</v>
      </c>
      <c r="D36" s="35">
        <v>21.733944000000001</v>
      </c>
      <c r="E36" s="35">
        <v>20.806636999999998</v>
      </c>
      <c r="F36" s="35">
        <v>20.106590000000001</v>
      </c>
      <c r="G36" s="35">
        <v>19.872136999999999</v>
      </c>
      <c r="H36" s="35">
        <v>19.646685000000002</v>
      </c>
      <c r="I36" s="35">
        <v>19.638335999999999</v>
      </c>
      <c r="J36" s="35">
        <v>19.723905999999999</v>
      </c>
      <c r="K36" s="35">
        <v>19.746979</v>
      </c>
      <c r="L36" s="35">
        <v>19.778036</v>
      </c>
      <c r="M36" s="35">
        <v>19.792736000000001</v>
      </c>
      <c r="N36" s="35">
        <v>19.816956000000001</v>
      </c>
      <c r="O36" s="35">
        <v>19.859048999999999</v>
      </c>
      <c r="P36" s="35">
        <v>19.875495999999998</v>
      </c>
      <c r="Q36" s="35">
        <v>19.709748999999999</v>
      </c>
      <c r="R36" s="35">
        <v>19.657364000000001</v>
      </c>
      <c r="S36" s="35">
        <v>19.516327</v>
      </c>
      <c r="T36" s="35">
        <v>19.411086999999998</v>
      </c>
      <c r="U36" s="35">
        <v>19.374485</v>
      </c>
      <c r="V36" s="35">
        <v>19.334475000000001</v>
      </c>
      <c r="W36" s="35">
        <v>19.258859999999999</v>
      </c>
      <c r="X36" s="35">
        <v>19.185390000000002</v>
      </c>
      <c r="Y36" s="35">
        <v>19.08062</v>
      </c>
      <c r="Z36" s="35">
        <v>18.929935</v>
      </c>
      <c r="AA36" s="35">
        <v>18.866458999999999</v>
      </c>
      <c r="AB36" s="35">
        <v>18.805063000000001</v>
      </c>
      <c r="AC36" s="35">
        <v>18.745100000000001</v>
      </c>
      <c r="AD36" s="35">
        <v>18.726257</v>
      </c>
      <c r="AE36" s="35">
        <v>18.667366000000001</v>
      </c>
      <c r="AF36" s="35">
        <v>18.553787</v>
      </c>
      <c r="AG36" s="36">
        <v>-5.7470000000000004E-3</v>
      </c>
    </row>
    <row r="38" spans="1:33" x14ac:dyDescent="0.35">
      <c r="B38" s="18" t="s">
        <v>171</v>
      </c>
    </row>
    <row r="39" spans="1:33" x14ac:dyDescent="0.35">
      <c r="A39" s="7" t="s">
        <v>172</v>
      </c>
      <c r="B39" s="34" t="s">
        <v>144</v>
      </c>
      <c r="C39" s="35">
        <v>17.743065000000001</v>
      </c>
      <c r="D39" s="35">
        <v>18.353211999999999</v>
      </c>
      <c r="E39" s="35">
        <v>16.844335999999998</v>
      </c>
      <c r="F39" s="35">
        <v>16.846771</v>
      </c>
      <c r="G39" s="35">
        <v>16.747129000000001</v>
      </c>
      <c r="H39" s="35">
        <v>16.877106000000001</v>
      </c>
      <c r="I39" s="35">
        <v>17.222747999999999</v>
      </c>
      <c r="J39" s="35">
        <v>17.693674000000001</v>
      </c>
      <c r="K39" s="35">
        <v>17.996701999999999</v>
      </c>
      <c r="L39" s="35">
        <v>18.316544</v>
      </c>
      <c r="M39" s="35">
        <v>18.937857000000001</v>
      </c>
      <c r="N39" s="35">
        <v>19.167159999999999</v>
      </c>
      <c r="O39" s="35">
        <v>19.435755</v>
      </c>
      <c r="P39" s="35">
        <v>19.566013000000002</v>
      </c>
      <c r="Q39" s="35">
        <v>19.653292</v>
      </c>
      <c r="R39" s="35">
        <v>19.776052</v>
      </c>
      <c r="S39" s="35">
        <v>19.934294000000001</v>
      </c>
      <c r="T39" s="35">
        <v>20.078189999999999</v>
      </c>
      <c r="U39" s="35">
        <v>20.146626999999999</v>
      </c>
      <c r="V39" s="35">
        <v>20.383576999999999</v>
      </c>
      <c r="W39" s="35">
        <v>20.520250000000001</v>
      </c>
      <c r="X39" s="35">
        <v>20.528459999999999</v>
      </c>
      <c r="Y39" s="35">
        <v>20.675032000000002</v>
      </c>
      <c r="Z39" s="35">
        <v>20.850231000000001</v>
      </c>
      <c r="AA39" s="35">
        <v>20.871931</v>
      </c>
      <c r="AB39" s="35">
        <v>20.957460000000001</v>
      </c>
      <c r="AC39" s="35">
        <v>21.013263999999999</v>
      </c>
      <c r="AD39" s="35">
        <v>21.040365000000001</v>
      </c>
      <c r="AE39" s="35">
        <v>21.019850000000002</v>
      </c>
      <c r="AF39" s="35">
        <v>20.997412000000001</v>
      </c>
      <c r="AG39" s="36">
        <v>5.8240000000000002E-3</v>
      </c>
    </row>
    <row r="40" spans="1:33" x14ac:dyDescent="0.35">
      <c r="A40" s="7" t="s">
        <v>173</v>
      </c>
      <c r="B40" s="34" t="s">
        <v>174</v>
      </c>
      <c r="C40" s="35">
        <v>25.695416999999999</v>
      </c>
      <c r="D40" s="35">
        <v>25.688790999999998</v>
      </c>
      <c r="E40" s="35">
        <v>25.836414000000001</v>
      </c>
      <c r="F40" s="35">
        <v>25.612317999999998</v>
      </c>
      <c r="G40" s="35">
        <v>25.306771999999999</v>
      </c>
      <c r="H40" s="35">
        <v>25.590133999999999</v>
      </c>
      <c r="I40" s="35">
        <v>25.919636000000001</v>
      </c>
      <c r="J40" s="35">
        <v>26.238963999999999</v>
      </c>
      <c r="K40" s="35">
        <v>26.470624999999998</v>
      </c>
      <c r="L40" s="35">
        <v>27.160715</v>
      </c>
      <c r="M40" s="35">
        <v>27.897373000000002</v>
      </c>
      <c r="N40" s="35">
        <v>28.258593000000001</v>
      </c>
      <c r="O40" s="35">
        <v>28.425256999999998</v>
      </c>
      <c r="P40" s="35">
        <v>28.903063</v>
      </c>
      <c r="Q40" s="35">
        <v>29.074985999999999</v>
      </c>
      <c r="R40" s="35">
        <v>29.116539</v>
      </c>
      <c r="S40" s="35">
        <v>29.250895</v>
      </c>
      <c r="T40" s="35">
        <v>29.627222</v>
      </c>
      <c r="U40" s="35">
        <v>29.616657</v>
      </c>
      <c r="V40" s="35">
        <v>29.849672000000002</v>
      </c>
      <c r="W40" s="35">
        <v>30.063628999999999</v>
      </c>
      <c r="X40" s="35">
        <v>30.083044000000001</v>
      </c>
      <c r="Y40" s="35">
        <v>30.376201999999999</v>
      </c>
      <c r="Z40" s="35">
        <v>30.671841000000001</v>
      </c>
      <c r="AA40" s="35">
        <v>30.775278</v>
      </c>
      <c r="AB40" s="35">
        <v>31.038913999999998</v>
      </c>
      <c r="AC40" s="35">
        <v>31.145315</v>
      </c>
      <c r="AD40" s="35">
        <v>31.068113</v>
      </c>
      <c r="AE40" s="35">
        <v>31.098154000000001</v>
      </c>
      <c r="AF40" s="35">
        <v>31.095053</v>
      </c>
      <c r="AG40" s="36">
        <v>6.5989999999999998E-3</v>
      </c>
    </row>
    <row r="41" spans="1:33" x14ac:dyDescent="0.35">
      <c r="A41" s="7" t="s">
        <v>175</v>
      </c>
      <c r="B41" s="34" t="s">
        <v>176</v>
      </c>
      <c r="C41" s="35">
        <v>25.844168</v>
      </c>
      <c r="D41" s="35">
        <v>24.781488</v>
      </c>
      <c r="E41" s="35">
        <v>22.174645999999999</v>
      </c>
      <c r="F41" s="35">
        <v>22.028466999999999</v>
      </c>
      <c r="G41" s="35">
        <v>21.806013</v>
      </c>
      <c r="H41" s="35">
        <v>22.036182</v>
      </c>
      <c r="I41" s="35">
        <v>22.299558999999999</v>
      </c>
      <c r="J41" s="35">
        <v>22.540606</v>
      </c>
      <c r="K41" s="35">
        <v>22.709772000000001</v>
      </c>
      <c r="L41" s="35">
        <v>23.270976999999998</v>
      </c>
      <c r="M41" s="35">
        <v>24.016300000000001</v>
      </c>
      <c r="N41" s="35">
        <v>24.260103000000001</v>
      </c>
      <c r="O41" s="35">
        <v>24.461062999999999</v>
      </c>
      <c r="P41" s="35">
        <v>24.650679</v>
      </c>
      <c r="Q41" s="35">
        <v>24.743463999999999</v>
      </c>
      <c r="R41" s="35">
        <v>24.919360999999999</v>
      </c>
      <c r="S41" s="35">
        <v>25.075544000000001</v>
      </c>
      <c r="T41" s="35">
        <v>25.350567000000002</v>
      </c>
      <c r="U41" s="35">
        <v>25.363993000000001</v>
      </c>
      <c r="V41" s="35">
        <v>25.563175000000001</v>
      </c>
      <c r="W41" s="35">
        <v>25.725124000000001</v>
      </c>
      <c r="X41" s="35">
        <v>25.766110999999999</v>
      </c>
      <c r="Y41" s="35">
        <v>26.021811</v>
      </c>
      <c r="Z41" s="35">
        <v>26.267887000000002</v>
      </c>
      <c r="AA41" s="35">
        <v>26.352080999999998</v>
      </c>
      <c r="AB41" s="35">
        <v>26.563110000000002</v>
      </c>
      <c r="AC41" s="35">
        <v>26.644928</v>
      </c>
      <c r="AD41" s="35">
        <v>26.573322000000001</v>
      </c>
      <c r="AE41" s="35">
        <v>26.589043</v>
      </c>
      <c r="AF41" s="35">
        <v>26.583838</v>
      </c>
      <c r="AG41" s="36">
        <v>9.7400000000000004E-4</v>
      </c>
    </row>
    <row r="42" spans="1:33" x14ac:dyDescent="0.35">
      <c r="A42" s="7" t="s">
        <v>177</v>
      </c>
      <c r="B42" s="34" t="s">
        <v>178</v>
      </c>
      <c r="C42" s="35">
        <v>14.697266000000001</v>
      </c>
      <c r="D42" s="35">
        <v>15.363607</v>
      </c>
      <c r="E42" s="35">
        <v>14.341670000000001</v>
      </c>
      <c r="F42" s="35">
        <v>15.514149</v>
      </c>
      <c r="G42" s="35">
        <v>15.575315</v>
      </c>
      <c r="H42" s="35">
        <v>15.722424999999999</v>
      </c>
      <c r="I42" s="35">
        <v>16.00432</v>
      </c>
      <c r="J42" s="35">
        <v>16.282055</v>
      </c>
      <c r="K42" s="35">
        <v>16.451191000000001</v>
      </c>
      <c r="L42" s="35">
        <v>16.394136</v>
      </c>
      <c r="M42" s="35">
        <v>16.879512999999999</v>
      </c>
      <c r="N42" s="35">
        <v>17.063628999999999</v>
      </c>
      <c r="O42" s="35">
        <v>17.174807000000001</v>
      </c>
      <c r="P42" s="35">
        <v>17.343786000000001</v>
      </c>
      <c r="Q42" s="35">
        <v>17.456037999999999</v>
      </c>
      <c r="R42" s="35">
        <v>17.653061000000001</v>
      </c>
      <c r="S42" s="35">
        <v>17.909936999999999</v>
      </c>
      <c r="T42" s="35">
        <v>18.089289000000001</v>
      </c>
      <c r="U42" s="35">
        <v>18.193235000000001</v>
      </c>
      <c r="V42" s="35">
        <v>18.380554</v>
      </c>
      <c r="W42" s="35">
        <v>18.522734</v>
      </c>
      <c r="X42" s="35">
        <v>18.563686000000001</v>
      </c>
      <c r="Y42" s="35">
        <v>18.855331</v>
      </c>
      <c r="Z42" s="35">
        <v>19.166589999999999</v>
      </c>
      <c r="AA42" s="35">
        <v>19.275404000000002</v>
      </c>
      <c r="AB42" s="35">
        <v>19.484832999999998</v>
      </c>
      <c r="AC42" s="35">
        <v>19.576267000000001</v>
      </c>
      <c r="AD42" s="35">
        <v>19.548249999999999</v>
      </c>
      <c r="AE42" s="35">
        <v>19.589796</v>
      </c>
      <c r="AF42" s="35">
        <v>19.531642999999999</v>
      </c>
      <c r="AG42" s="36">
        <v>9.8539999999999999E-3</v>
      </c>
    </row>
    <row r="43" spans="1:33" x14ac:dyDescent="0.35">
      <c r="A43" s="7" t="s">
        <v>179</v>
      </c>
      <c r="B43" s="34" t="s">
        <v>180</v>
      </c>
      <c r="C43" s="35">
        <v>23.712284</v>
      </c>
      <c r="D43" s="35">
        <v>22.80678</v>
      </c>
      <c r="E43" s="35">
        <v>21.999676000000001</v>
      </c>
      <c r="F43" s="35">
        <v>22.781410000000001</v>
      </c>
      <c r="G43" s="35">
        <v>22.755514000000002</v>
      </c>
      <c r="H43" s="35">
        <v>22.731127000000001</v>
      </c>
      <c r="I43" s="35">
        <v>22.790234000000002</v>
      </c>
      <c r="J43" s="35">
        <v>22.969232999999999</v>
      </c>
      <c r="K43" s="35">
        <v>23.103688999999999</v>
      </c>
      <c r="L43" s="35">
        <v>23.066965</v>
      </c>
      <c r="M43" s="35">
        <v>23.680237000000002</v>
      </c>
      <c r="N43" s="35">
        <v>23.777031000000001</v>
      </c>
      <c r="O43" s="35">
        <v>23.908148000000001</v>
      </c>
      <c r="P43" s="35">
        <v>23.947967999999999</v>
      </c>
      <c r="Q43" s="35">
        <v>24.047305999999999</v>
      </c>
      <c r="R43" s="35">
        <v>24.229137000000001</v>
      </c>
      <c r="S43" s="35">
        <v>24.429452999999999</v>
      </c>
      <c r="T43" s="35">
        <v>24.563376999999999</v>
      </c>
      <c r="U43" s="35">
        <v>24.651755999999999</v>
      </c>
      <c r="V43" s="35">
        <v>24.855468999999999</v>
      </c>
      <c r="W43" s="35">
        <v>24.970320000000001</v>
      </c>
      <c r="X43" s="35">
        <v>24.982422</v>
      </c>
      <c r="Y43" s="35">
        <v>25.243137000000001</v>
      </c>
      <c r="Z43" s="35">
        <v>25.529237999999999</v>
      </c>
      <c r="AA43" s="35">
        <v>25.632002</v>
      </c>
      <c r="AB43" s="35">
        <v>25.813853999999999</v>
      </c>
      <c r="AC43" s="35">
        <v>25.873512000000002</v>
      </c>
      <c r="AD43" s="35">
        <v>25.822967999999999</v>
      </c>
      <c r="AE43" s="35">
        <v>25.801915999999999</v>
      </c>
      <c r="AF43" s="35">
        <v>25.740952</v>
      </c>
      <c r="AG43" s="36">
        <v>2.8349999999999998E-3</v>
      </c>
    </row>
    <row r="44" spans="1:33" x14ac:dyDescent="0.35">
      <c r="A44" s="7" t="s">
        <v>181</v>
      </c>
      <c r="B44" s="34" t="s">
        <v>155</v>
      </c>
      <c r="C44" s="35">
        <v>12.338293</v>
      </c>
      <c r="D44" s="35">
        <v>10.431569</v>
      </c>
      <c r="E44" s="35">
        <v>12.855511</v>
      </c>
      <c r="F44" s="35">
        <v>13.754292</v>
      </c>
      <c r="G44" s="35">
        <v>13.924185</v>
      </c>
      <c r="H44" s="35">
        <v>14.096988</v>
      </c>
      <c r="I44" s="35">
        <v>14.445067</v>
      </c>
      <c r="J44" s="35">
        <v>14.624426</v>
      </c>
      <c r="K44" s="35">
        <v>14.726324999999999</v>
      </c>
      <c r="L44" s="35">
        <v>14.846792000000001</v>
      </c>
      <c r="M44" s="35">
        <v>15.074237</v>
      </c>
      <c r="N44" s="35">
        <v>15.182178</v>
      </c>
      <c r="O44" s="35">
        <v>15.312533999999999</v>
      </c>
      <c r="P44" s="35">
        <v>15.326589999999999</v>
      </c>
      <c r="Q44" s="35">
        <v>15.360639000000001</v>
      </c>
      <c r="R44" s="35">
        <v>15.345945</v>
      </c>
      <c r="S44" s="35">
        <v>15.379968</v>
      </c>
      <c r="T44" s="35">
        <v>15.568699000000001</v>
      </c>
      <c r="U44" s="35">
        <v>15.517137999999999</v>
      </c>
      <c r="V44" s="35">
        <v>15.843856000000001</v>
      </c>
      <c r="W44" s="35">
        <v>15.974829</v>
      </c>
      <c r="X44" s="35">
        <v>16.059837000000002</v>
      </c>
      <c r="Y44" s="35">
        <v>16.365839000000001</v>
      </c>
      <c r="Z44" s="35">
        <v>16.582623999999999</v>
      </c>
      <c r="AA44" s="35">
        <v>16.677778</v>
      </c>
      <c r="AB44" s="35">
        <v>16.827002</v>
      </c>
      <c r="AC44" s="35">
        <v>16.881416000000002</v>
      </c>
      <c r="AD44" s="35">
        <v>16.852664999999998</v>
      </c>
      <c r="AE44" s="35">
        <v>16.886154000000001</v>
      </c>
      <c r="AF44" s="35">
        <v>16.847871999999999</v>
      </c>
      <c r="AG44" s="36">
        <v>1.0800000000000001E-2</v>
      </c>
    </row>
    <row r="45" spans="1:33" x14ac:dyDescent="0.35">
      <c r="A45" s="7" t="s">
        <v>182</v>
      </c>
      <c r="B45" s="34" t="s">
        <v>183</v>
      </c>
      <c r="C45" s="35">
        <v>14.643957</v>
      </c>
      <c r="D45" s="35">
        <v>14.627293</v>
      </c>
      <c r="E45" s="35">
        <v>13.911484</v>
      </c>
      <c r="F45" s="35">
        <v>13.368217</v>
      </c>
      <c r="G45" s="35">
        <v>12.965358999999999</v>
      </c>
      <c r="H45" s="35">
        <v>12.6686</v>
      </c>
      <c r="I45" s="35">
        <v>12.454831</v>
      </c>
      <c r="J45" s="35">
        <v>12.319433999999999</v>
      </c>
      <c r="K45" s="35">
        <v>12.187999</v>
      </c>
      <c r="L45" s="35">
        <v>12.029752</v>
      </c>
      <c r="M45" s="35">
        <v>12.687059</v>
      </c>
      <c r="N45" s="35">
        <v>12.505188</v>
      </c>
      <c r="O45" s="35">
        <v>12.50421</v>
      </c>
      <c r="P45" s="35">
        <v>12.353992</v>
      </c>
      <c r="Q45" s="35">
        <v>12.178941999999999</v>
      </c>
      <c r="R45" s="35">
        <v>12.063815999999999</v>
      </c>
      <c r="S45" s="35">
        <v>11.961293</v>
      </c>
      <c r="T45" s="35">
        <v>11.869705</v>
      </c>
      <c r="U45" s="35">
        <v>11.776801000000001</v>
      </c>
      <c r="V45" s="35">
        <v>11.748467</v>
      </c>
      <c r="W45" s="35">
        <v>11.704108</v>
      </c>
      <c r="X45" s="35">
        <v>11.622999999999999</v>
      </c>
      <c r="Y45" s="35">
        <v>11.589791</v>
      </c>
      <c r="Z45" s="35">
        <v>11.533381</v>
      </c>
      <c r="AA45" s="35">
        <v>11.489757000000001</v>
      </c>
      <c r="AB45" s="35">
        <v>11.459210000000001</v>
      </c>
      <c r="AC45" s="35">
        <v>11.430422</v>
      </c>
      <c r="AD45" s="35">
        <v>11.384506</v>
      </c>
      <c r="AE45" s="35">
        <v>11.345622000000001</v>
      </c>
      <c r="AF45" s="35">
        <v>11.302823999999999</v>
      </c>
      <c r="AG45" s="36">
        <v>-8.8900000000000003E-3</v>
      </c>
    </row>
    <row r="46" spans="1:33" x14ac:dyDescent="0.35">
      <c r="A46" s="7" t="s">
        <v>184</v>
      </c>
      <c r="B46" s="34" t="s">
        <v>150</v>
      </c>
      <c r="C46" s="35">
        <v>38.968001999999998</v>
      </c>
      <c r="D46" s="35">
        <v>39.637690999999997</v>
      </c>
      <c r="E46" s="35">
        <v>38.258915000000002</v>
      </c>
      <c r="F46" s="35">
        <v>37.180370000000003</v>
      </c>
      <c r="G46" s="35">
        <v>37.214675999999997</v>
      </c>
      <c r="H46" s="35">
        <v>37.522747000000003</v>
      </c>
      <c r="I46" s="35">
        <v>37.628666000000003</v>
      </c>
      <c r="J46" s="35">
        <v>37.708210000000001</v>
      </c>
      <c r="K46" s="35">
        <v>37.743583999999998</v>
      </c>
      <c r="L46" s="35">
        <v>37.576706000000001</v>
      </c>
      <c r="M46" s="35">
        <v>37.672587999999998</v>
      </c>
      <c r="N46" s="35">
        <v>37.763119000000003</v>
      </c>
      <c r="O46" s="35">
        <v>37.868572</v>
      </c>
      <c r="P46" s="35">
        <v>37.825420000000001</v>
      </c>
      <c r="Q46" s="35">
        <v>37.506542000000003</v>
      </c>
      <c r="R46" s="35">
        <v>37.233291999999999</v>
      </c>
      <c r="S46" s="35">
        <v>37.013756000000001</v>
      </c>
      <c r="T46" s="35">
        <v>36.793624999999999</v>
      </c>
      <c r="U46" s="35">
        <v>36.591206</v>
      </c>
      <c r="V46" s="35">
        <v>36.425956999999997</v>
      </c>
      <c r="W46" s="35">
        <v>36.230021999999998</v>
      </c>
      <c r="X46" s="35">
        <v>36.050446000000001</v>
      </c>
      <c r="Y46" s="35">
        <v>35.794562999999997</v>
      </c>
      <c r="Z46" s="35">
        <v>35.545292000000003</v>
      </c>
      <c r="AA46" s="35">
        <v>35.392963000000002</v>
      </c>
      <c r="AB46" s="35">
        <v>35.216228000000001</v>
      </c>
      <c r="AC46" s="35">
        <v>35.000919000000003</v>
      </c>
      <c r="AD46" s="35">
        <v>34.834918999999999</v>
      </c>
      <c r="AE46" s="35">
        <v>34.656410000000001</v>
      </c>
      <c r="AF46" s="35">
        <v>34.435290999999999</v>
      </c>
      <c r="AG46" s="36">
        <v>-4.2550000000000001E-3</v>
      </c>
    </row>
    <row r="48" spans="1:33" x14ac:dyDescent="0.35">
      <c r="B48" s="18" t="s">
        <v>185</v>
      </c>
    </row>
    <row r="49" spans="1:33" x14ac:dyDescent="0.35">
      <c r="A49" s="7" t="s">
        <v>186</v>
      </c>
      <c r="B49" s="34" t="s">
        <v>146</v>
      </c>
      <c r="C49" s="35">
        <v>21.714523</v>
      </c>
      <c r="D49" s="35">
        <v>22.029548999999999</v>
      </c>
      <c r="E49" s="35">
        <v>20.393699999999999</v>
      </c>
      <c r="F49" s="35">
        <v>20.867688999999999</v>
      </c>
      <c r="G49" s="35">
        <v>20.202636999999999</v>
      </c>
      <c r="H49" s="35">
        <v>19.562002</v>
      </c>
      <c r="I49" s="35">
        <v>19.092382000000001</v>
      </c>
      <c r="J49" s="35">
        <v>19.301582</v>
      </c>
      <c r="K49" s="35">
        <v>19.443417</v>
      </c>
      <c r="L49" s="35">
        <v>19.453869000000001</v>
      </c>
      <c r="M49" s="35">
        <v>19.642158999999999</v>
      </c>
      <c r="N49" s="35">
        <v>19.773769000000001</v>
      </c>
      <c r="O49" s="35">
        <v>19.813597000000001</v>
      </c>
      <c r="P49" s="35">
        <v>19.936793999999999</v>
      </c>
      <c r="Q49" s="35">
        <v>20.035036000000002</v>
      </c>
      <c r="R49" s="35">
        <v>20.220749000000001</v>
      </c>
      <c r="S49" s="35">
        <v>20.427848999999998</v>
      </c>
      <c r="T49" s="35">
        <v>20.527849</v>
      </c>
      <c r="U49" s="35">
        <v>20.595680000000002</v>
      </c>
      <c r="V49" s="35">
        <v>20.811686999999999</v>
      </c>
      <c r="W49" s="35">
        <v>20.901893999999999</v>
      </c>
      <c r="X49" s="35">
        <v>20.937833999999999</v>
      </c>
      <c r="Y49" s="35">
        <v>21.170185</v>
      </c>
      <c r="Z49" s="35">
        <v>21.440045999999999</v>
      </c>
      <c r="AA49" s="35">
        <v>21.542753000000001</v>
      </c>
      <c r="AB49" s="35">
        <v>21.783722000000001</v>
      </c>
      <c r="AC49" s="35">
        <v>21.850812999999999</v>
      </c>
      <c r="AD49" s="35">
        <v>21.798199</v>
      </c>
      <c r="AE49" s="35">
        <v>21.791779999999999</v>
      </c>
      <c r="AF49" s="35">
        <v>21.736654000000001</v>
      </c>
      <c r="AG49" s="36">
        <v>3.4999999999999997E-5</v>
      </c>
    </row>
    <row r="50" spans="1:33" ht="15" customHeight="1" x14ac:dyDescent="0.35">
      <c r="A50" s="7" t="s">
        <v>187</v>
      </c>
      <c r="B50" s="34" t="s">
        <v>155</v>
      </c>
      <c r="C50" s="35">
        <v>12.984576000000001</v>
      </c>
      <c r="D50" s="35">
        <v>13.337785999999999</v>
      </c>
      <c r="E50" s="35">
        <v>12.811491</v>
      </c>
      <c r="F50" s="35">
        <v>13.728472</v>
      </c>
      <c r="G50" s="35">
        <v>13.927019</v>
      </c>
      <c r="H50" s="35">
        <v>14.103992999999999</v>
      </c>
      <c r="I50" s="35">
        <v>14.525732</v>
      </c>
      <c r="J50" s="35">
        <v>14.690011999999999</v>
      </c>
      <c r="K50" s="35">
        <v>14.787516999999999</v>
      </c>
      <c r="L50" s="35">
        <v>14.878964</v>
      </c>
      <c r="M50" s="35">
        <v>15.159939</v>
      </c>
      <c r="N50" s="35">
        <v>15.253017</v>
      </c>
      <c r="O50" s="35">
        <v>15.388532</v>
      </c>
      <c r="P50" s="35">
        <v>15.414999999999999</v>
      </c>
      <c r="Q50" s="35">
        <v>15.454447</v>
      </c>
      <c r="R50" s="35">
        <v>15.436389999999999</v>
      </c>
      <c r="S50" s="35">
        <v>15.483134</v>
      </c>
      <c r="T50" s="35">
        <v>15.653063</v>
      </c>
      <c r="U50" s="35">
        <v>15.636279999999999</v>
      </c>
      <c r="V50" s="35">
        <v>15.853301999999999</v>
      </c>
      <c r="W50" s="35">
        <v>15.891152</v>
      </c>
      <c r="X50" s="35">
        <v>15.835259000000001</v>
      </c>
      <c r="Y50" s="35">
        <v>15.973077</v>
      </c>
      <c r="Z50" s="35">
        <v>15.984838</v>
      </c>
      <c r="AA50" s="35">
        <v>15.80189</v>
      </c>
      <c r="AB50" s="35">
        <v>16.025043</v>
      </c>
      <c r="AC50" s="35">
        <v>16.110765000000001</v>
      </c>
      <c r="AD50" s="35">
        <v>16.149094000000002</v>
      </c>
      <c r="AE50" s="35">
        <v>16.205715000000001</v>
      </c>
      <c r="AF50" s="35">
        <v>16.200251000000002</v>
      </c>
      <c r="AG50" s="36">
        <v>7.659E-3</v>
      </c>
    </row>
    <row r="51" spans="1:33" ht="15" customHeight="1" x14ac:dyDescent="0.35">
      <c r="A51" s="7" t="s">
        <v>188</v>
      </c>
      <c r="B51" s="34" t="s">
        <v>148</v>
      </c>
      <c r="C51" s="35">
        <v>5.1494070000000001</v>
      </c>
      <c r="D51" s="35">
        <v>4.0411320000000002</v>
      </c>
      <c r="E51" s="35">
        <v>3.783547</v>
      </c>
      <c r="F51" s="35">
        <v>3.4843410000000001</v>
      </c>
      <c r="G51" s="35">
        <v>3.3148629999999999</v>
      </c>
      <c r="H51" s="35">
        <v>3.3110569999999999</v>
      </c>
      <c r="I51" s="35">
        <v>3.400471</v>
      </c>
      <c r="J51" s="35">
        <v>3.548705</v>
      </c>
      <c r="K51" s="35">
        <v>3.6346630000000002</v>
      </c>
      <c r="L51" s="35">
        <v>3.7118850000000001</v>
      </c>
      <c r="M51" s="35">
        <v>3.7625479999999998</v>
      </c>
      <c r="N51" s="35">
        <v>3.7835869999999998</v>
      </c>
      <c r="O51" s="35">
        <v>3.8389470000000001</v>
      </c>
      <c r="P51" s="35">
        <v>3.8102140000000002</v>
      </c>
      <c r="Q51" s="35">
        <v>3.7801149999999999</v>
      </c>
      <c r="R51" s="35">
        <v>3.7725360000000001</v>
      </c>
      <c r="S51" s="35">
        <v>3.775531</v>
      </c>
      <c r="T51" s="35">
        <v>3.7908330000000001</v>
      </c>
      <c r="U51" s="35">
        <v>3.7889400000000002</v>
      </c>
      <c r="V51" s="35">
        <v>3.8212259999999998</v>
      </c>
      <c r="W51" s="35">
        <v>3.8161139999999998</v>
      </c>
      <c r="X51" s="35">
        <v>3.7945639999999998</v>
      </c>
      <c r="Y51" s="35">
        <v>3.7847629999999999</v>
      </c>
      <c r="Z51" s="35">
        <v>3.735687</v>
      </c>
      <c r="AA51" s="35">
        <v>3.7222209999999998</v>
      </c>
      <c r="AB51" s="35">
        <v>3.7168420000000002</v>
      </c>
      <c r="AC51" s="35">
        <v>3.705883</v>
      </c>
      <c r="AD51" s="35">
        <v>3.7200259999999998</v>
      </c>
      <c r="AE51" s="35">
        <v>3.7006960000000002</v>
      </c>
      <c r="AF51" s="35">
        <v>3.6917529999999998</v>
      </c>
      <c r="AG51" s="36">
        <v>-1.141E-2</v>
      </c>
    </row>
    <row r="52" spans="1:33" ht="15" customHeight="1" x14ac:dyDescent="0.35">
      <c r="A52" s="7" t="s">
        <v>189</v>
      </c>
      <c r="B52" s="34" t="s">
        <v>190</v>
      </c>
      <c r="C52" s="35">
        <v>2.0572599999999999</v>
      </c>
      <c r="D52" s="35">
        <v>2.0293739999999998</v>
      </c>
      <c r="E52" s="35">
        <v>2.0121959999999999</v>
      </c>
      <c r="F52" s="35">
        <v>2.0112969999999999</v>
      </c>
      <c r="G52" s="35">
        <v>1.9617370000000001</v>
      </c>
      <c r="H52" s="35">
        <v>1.929316</v>
      </c>
      <c r="I52" s="35">
        <v>1.9278979999999999</v>
      </c>
      <c r="J52" s="35">
        <v>1.917705</v>
      </c>
      <c r="K52" s="35">
        <v>1.9249259999999999</v>
      </c>
      <c r="L52" s="35">
        <v>1.922045</v>
      </c>
      <c r="M52" s="35">
        <v>1.9208000000000001</v>
      </c>
      <c r="N52" s="35">
        <v>1.9096329999999999</v>
      </c>
      <c r="O52" s="35">
        <v>1.9061250000000001</v>
      </c>
      <c r="P52" s="35">
        <v>1.8992119999999999</v>
      </c>
      <c r="Q52" s="35">
        <v>1.885572</v>
      </c>
      <c r="R52" s="35">
        <v>1.8703419999999999</v>
      </c>
      <c r="S52" s="35">
        <v>1.8671580000000001</v>
      </c>
      <c r="T52" s="35">
        <v>1.866484</v>
      </c>
      <c r="U52" s="35">
        <v>1.863837</v>
      </c>
      <c r="V52" s="35">
        <v>1.8688180000000001</v>
      </c>
      <c r="W52" s="35">
        <v>1.8646560000000001</v>
      </c>
      <c r="X52" s="35">
        <v>1.8539509999999999</v>
      </c>
      <c r="Y52" s="35">
        <v>1.842649</v>
      </c>
      <c r="Z52" s="35">
        <v>1.8373619999999999</v>
      </c>
      <c r="AA52" s="35">
        <v>1.8342890000000001</v>
      </c>
      <c r="AB52" s="35">
        <v>1.8314589999999999</v>
      </c>
      <c r="AC52" s="35">
        <v>1.825958</v>
      </c>
      <c r="AD52" s="35">
        <v>1.81735</v>
      </c>
      <c r="AE52" s="35">
        <v>1.8186709999999999</v>
      </c>
      <c r="AF52" s="35">
        <v>1.8159609999999999</v>
      </c>
      <c r="AG52" s="36">
        <v>-4.2929999999999999E-3</v>
      </c>
    </row>
    <row r="53" spans="1:33" ht="15" customHeight="1" x14ac:dyDescent="0.35">
      <c r="A53" s="7" t="s">
        <v>191</v>
      </c>
      <c r="B53" s="34" t="s">
        <v>192</v>
      </c>
      <c r="C53" s="35">
        <v>0.71666399999999997</v>
      </c>
      <c r="D53" s="35">
        <v>0.71771300000000005</v>
      </c>
      <c r="E53" s="35">
        <v>0.71981200000000001</v>
      </c>
      <c r="F53" s="35">
        <v>0.72086099999999997</v>
      </c>
      <c r="G53" s="35">
        <v>0.72295900000000002</v>
      </c>
      <c r="H53" s="35">
        <v>0.72400900000000001</v>
      </c>
      <c r="I53" s="35">
        <v>0.72610699999999995</v>
      </c>
      <c r="J53" s="35">
        <v>0.72715600000000002</v>
      </c>
      <c r="K53" s="35">
        <v>0.72925499999999999</v>
      </c>
      <c r="L53" s="35">
        <v>0.73135399999999995</v>
      </c>
      <c r="M53" s="35">
        <v>0.73240300000000003</v>
      </c>
      <c r="N53" s="35">
        <v>0.73450199999999999</v>
      </c>
      <c r="O53" s="35">
        <v>0.73660000000000003</v>
      </c>
      <c r="P53" s="35">
        <v>0.737649</v>
      </c>
      <c r="Q53" s="35">
        <v>0.73974799999999996</v>
      </c>
      <c r="R53" s="35">
        <v>0.74184700000000003</v>
      </c>
      <c r="S53" s="35">
        <v>0.742896</v>
      </c>
      <c r="T53" s="35">
        <v>0.74499400000000005</v>
      </c>
      <c r="U53" s="35">
        <v>0.74709300000000001</v>
      </c>
      <c r="V53" s="35">
        <v>0.74919199999999997</v>
      </c>
      <c r="W53" s="35">
        <v>0.75129000000000001</v>
      </c>
      <c r="X53" s="35">
        <v>0.75338899999999998</v>
      </c>
      <c r="Y53" s="35">
        <v>0.75548700000000002</v>
      </c>
      <c r="Z53" s="35">
        <v>0.75758599999999998</v>
      </c>
      <c r="AA53" s="35">
        <v>0.75968500000000005</v>
      </c>
      <c r="AB53" s="35">
        <v>0.76178299999999999</v>
      </c>
      <c r="AC53" s="35">
        <v>0.76388199999999995</v>
      </c>
      <c r="AD53" s="35">
        <v>0.76597999999999999</v>
      </c>
      <c r="AE53" s="35">
        <v>0.76807899999999996</v>
      </c>
      <c r="AF53" s="35">
        <v>0.770177</v>
      </c>
      <c r="AG53" s="36">
        <v>2.4859999999999999E-3</v>
      </c>
    </row>
    <row r="54" spans="1:33" ht="15" customHeight="1" x14ac:dyDescent="0.35"/>
    <row r="55" spans="1:33" ht="15" customHeight="1" x14ac:dyDescent="0.35"/>
    <row r="56" spans="1:33" ht="15" customHeight="1" x14ac:dyDescent="0.35">
      <c r="B56" s="18" t="s">
        <v>193</v>
      </c>
    </row>
    <row r="57" spans="1:33" ht="15" customHeight="1" x14ac:dyDescent="0.35">
      <c r="A57" s="7" t="s">
        <v>194</v>
      </c>
      <c r="B57" s="34" t="s">
        <v>144</v>
      </c>
      <c r="C57" s="35">
        <v>19.489792000000001</v>
      </c>
      <c r="D57" s="35">
        <v>21.36636</v>
      </c>
      <c r="E57" s="35">
        <v>20.184145000000001</v>
      </c>
      <c r="F57" s="35">
        <v>20.182981000000002</v>
      </c>
      <c r="G57" s="35">
        <v>20.087688</v>
      </c>
      <c r="H57" s="35">
        <v>20.182606</v>
      </c>
      <c r="I57" s="35">
        <v>20.510725000000001</v>
      </c>
      <c r="J57" s="35">
        <v>21.026033000000002</v>
      </c>
      <c r="K57" s="35">
        <v>21.443745</v>
      </c>
      <c r="L57" s="35">
        <v>21.877507999999999</v>
      </c>
      <c r="M57" s="35">
        <v>22.448640999999999</v>
      </c>
      <c r="N57" s="35">
        <v>22.788582000000002</v>
      </c>
      <c r="O57" s="35">
        <v>23.136620000000001</v>
      </c>
      <c r="P57" s="35">
        <v>23.364117</v>
      </c>
      <c r="Q57" s="35">
        <v>23.525117999999999</v>
      </c>
      <c r="R57" s="35">
        <v>23.697454</v>
      </c>
      <c r="S57" s="35">
        <v>23.896296</v>
      </c>
      <c r="T57" s="35">
        <v>24.085888000000001</v>
      </c>
      <c r="U57" s="35">
        <v>24.200586000000001</v>
      </c>
      <c r="V57" s="35">
        <v>24.469367999999999</v>
      </c>
      <c r="W57" s="35">
        <v>24.667314999999999</v>
      </c>
      <c r="X57" s="35">
        <v>24.729513000000001</v>
      </c>
      <c r="Y57" s="35">
        <v>24.899708</v>
      </c>
      <c r="Z57" s="35">
        <v>25.111927000000001</v>
      </c>
      <c r="AA57" s="35">
        <v>25.181571999999999</v>
      </c>
      <c r="AB57" s="35">
        <v>25.289482</v>
      </c>
      <c r="AC57" s="35">
        <v>25.368734</v>
      </c>
      <c r="AD57" s="35">
        <v>25.412814999999998</v>
      </c>
      <c r="AE57" s="35">
        <v>25.399014999999999</v>
      </c>
      <c r="AF57" s="35">
        <v>25.367135999999999</v>
      </c>
      <c r="AG57" s="36">
        <v>9.1299999999999992E-3</v>
      </c>
    </row>
    <row r="58" spans="1:33" ht="15" customHeight="1" x14ac:dyDescent="0.35">
      <c r="A58" s="7" t="s">
        <v>195</v>
      </c>
      <c r="B58" s="34" t="s">
        <v>174</v>
      </c>
      <c r="C58" s="35">
        <v>25.695416999999999</v>
      </c>
      <c r="D58" s="35">
        <v>25.688790999999998</v>
      </c>
      <c r="E58" s="35">
        <v>25.836414000000001</v>
      </c>
      <c r="F58" s="35">
        <v>25.612317999999998</v>
      </c>
      <c r="G58" s="35">
        <v>25.306771999999999</v>
      </c>
      <c r="H58" s="35">
        <v>25.590133999999999</v>
      </c>
      <c r="I58" s="35">
        <v>25.919636000000001</v>
      </c>
      <c r="J58" s="35">
        <v>26.238963999999999</v>
      </c>
      <c r="K58" s="35">
        <v>26.470624999999998</v>
      </c>
      <c r="L58" s="35">
        <v>27.160715</v>
      </c>
      <c r="M58" s="35">
        <v>27.897373000000002</v>
      </c>
      <c r="N58" s="35">
        <v>28.258593000000001</v>
      </c>
      <c r="O58" s="35">
        <v>28.425256999999998</v>
      </c>
      <c r="P58" s="35">
        <v>28.903063</v>
      </c>
      <c r="Q58" s="35">
        <v>29.074985999999999</v>
      </c>
      <c r="R58" s="35">
        <v>29.116539</v>
      </c>
      <c r="S58" s="35">
        <v>29.250895</v>
      </c>
      <c r="T58" s="35">
        <v>29.627222</v>
      </c>
      <c r="U58" s="35">
        <v>29.616657</v>
      </c>
      <c r="V58" s="35">
        <v>29.849672000000002</v>
      </c>
      <c r="W58" s="35">
        <v>30.063628999999999</v>
      </c>
      <c r="X58" s="35">
        <v>30.083044000000001</v>
      </c>
      <c r="Y58" s="35">
        <v>30.376201999999999</v>
      </c>
      <c r="Z58" s="35">
        <v>30.671841000000001</v>
      </c>
      <c r="AA58" s="35">
        <v>30.775278</v>
      </c>
      <c r="AB58" s="35">
        <v>31.038913999999998</v>
      </c>
      <c r="AC58" s="35">
        <v>31.145315</v>
      </c>
      <c r="AD58" s="35">
        <v>31.068113</v>
      </c>
      <c r="AE58" s="35">
        <v>31.098154000000001</v>
      </c>
      <c r="AF58" s="35">
        <v>31.095053</v>
      </c>
      <c r="AG58" s="36">
        <v>6.5989999999999998E-3</v>
      </c>
    </row>
    <row r="59" spans="1:33" ht="15" customHeight="1" x14ac:dyDescent="0.35">
      <c r="A59" s="7" t="s">
        <v>196</v>
      </c>
      <c r="B59" s="34" t="s">
        <v>176</v>
      </c>
      <c r="C59" s="35">
        <v>25.834620999999999</v>
      </c>
      <c r="D59" s="35">
        <v>24.776544999999999</v>
      </c>
      <c r="E59" s="35">
        <v>22.199932</v>
      </c>
      <c r="F59" s="35">
        <v>22.064896000000001</v>
      </c>
      <c r="G59" s="35">
        <v>21.840273</v>
      </c>
      <c r="H59" s="35">
        <v>22.060036</v>
      </c>
      <c r="I59" s="35">
        <v>22.308724999999999</v>
      </c>
      <c r="J59" s="35">
        <v>22.549913</v>
      </c>
      <c r="K59" s="35">
        <v>22.719190999999999</v>
      </c>
      <c r="L59" s="35">
        <v>23.280369</v>
      </c>
      <c r="M59" s="35">
        <v>24.023266</v>
      </c>
      <c r="N59" s="35">
        <v>24.267046000000001</v>
      </c>
      <c r="O59" s="35">
        <v>24.467766000000001</v>
      </c>
      <c r="P59" s="35">
        <v>24.657395999999999</v>
      </c>
      <c r="Q59" s="35">
        <v>24.750312999999998</v>
      </c>
      <c r="R59" s="35">
        <v>24.926252000000002</v>
      </c>
      <c r="S59" s="35">
        <v>25.082512000000001</v>
      </c>
      <c r="T59" s="35">
        <v>25.357668</v>
      </c>
      <c r="U59" s="35">
        <v>25.371229</v>
      </c>
      <c r="V59" s="35">
        <v>25.570549</v>
      </c>
      <c r="W59" s="35">
        <v>25.732664</v>
      </c>
      <c r="X59" s="35">
        <v>25.773809</v>
      </c>
      <c r="Y59" s="35">
        <v>26.029688</v>
      </c>
      <c r="Z59" s="35">
        <v>26.275835000000001</v>
      </c>
      <c r="AA59" s="35">
        <v>26.360220000000002</v>
      </c>
      <c r="AB59" s="35">
        <v>26.571331000000001</v>
      </c>
      <c r="AC59" s="35">
        <v>26.653278</v>
      </c>
      <c r="AD59" s="35">
        <v>26.581778</v>
      </c>
      <c r="AE59" s="35">
        <v>26.597584000000001</v>
      </c>
      <c r="AF59" s="35">
        <v>26.592563999999999</v>
      </c>
      <c r="AG59" s="36">
        <v>9.9799999999999997E-4</v>
      </c>
    </row>
    <row r="60" spans="1:33" ht="15" customHeight="1" x14ac:dyDescent="0.35">
      <c r="A60" s="7" t="s">
        <v>197</v>
      </c>
      <c r="B60" s="34" t="s">
        <v>178</v>
      </c>
      <c r="C60" s="35">
        <v>14.697266000000001</v>
      </c>
      <c r="D60" s="35">
        <v>15.363607</v>
      </c>
      <c r="E60" s="35">
        <v>14.341670000000001</v>
      </c>
      <c r="F60" s="35">
        <v>15.514149</v>
      </c>
      <c r="G60" s="35">
        <v>15.575315</v>
      </c>
      <c r="H60" s="35">
        <v>15.722424999999999</v>
      </c>
      <c r="I60" s="35">
        <v>16.00432</v>
      </c>
      <c r="J60" s="35">
        <v>16.282055</v>
      </c>
      <c r="K60" s="35">
        <v>16.451191000000001</v>
      </c>
      <c r="L60" s="35">
        <v>16.394136</v>
      </c>
      <c r="M60" s="35">
        <v>16.879512999999999</v>
      </c>
      <c r="N60" s="35">
        <v>17.063628999999999</v>
      </c>
      <c r="O60" s="35">
        <v>17.174807000000001</v>
      </c>
      <c r="P60" s="35">
        <v>17.343786000000001</v>
      </c>
      <c r="Q60" s="35">
        <v>17.456037999999999</v>
      </c>
      <c r="R60" s="35">
        <v>17.653061000000001</v>
      </c>
      <c r="S60" s="35">
        <v>17.909936999999999</v>
      </c>
      <c r="T60" s="35">
        <v>18.089289000000001</v>
      </c>
      <c r="U60" s="35">
        <v>18.193235000000001</v>
      </c>
      <c r="V60" s="35">
        <v>18.380554</v>
      </c>
      <c r="W60" s="35">
        <v>18.522734</v>
      </c>
      <c r="X60" s="35">
        <v>18.563686000000001</v>
      </c>
      <c r="Y60" s="35">
        <v>18.855331</v>
      </c>
      <c r="Z60" s="35">
        <v>19.166589999999999</v>
      </c>
      <c r="AA60" s="35">
        <v>19.275404000000002</v>
      </c>
      <c r="AB60" s="35">
        <v>19.484832999999998</v>
      </c>
      <c r="AC60" s="35">
        <v>19.576267000000001</v>
      </c>
      <c r="AD60" s="35">
        <v>19.548249999999999</v>
      </c>
      <c r="AE60" s="35">
        <v>19.589796</v>
      </c>
      <c r="AF60" s="35">
        <v>19.531642999999999</v>
      </c>
      <c r="AG60" s="36">
        <v>9.8539999999999999E-3</v>
      </c>
    </row>
    <row r="61" spans="1:33" ht="15" customHeight="1" x14ac:dyDescent="0.35">
      <c r="A61" s="7" t="s">
        <v>198</v>
      </c>
      <c r="B61" s="34" t="s">
        <v>146</v>
      </c>
      <c r="C61" s="35">
        <v>23.239584000000001</v>
      </c>
      <c r="D61" s="35">
        <v>22.618776</v>
      </c>
      <c r="E61" s="35">
        <v>21.724851999999998</v>
      </c>
      <c r="F61" s="35">
        <v>22.45797</v>
      </c>
      <c r="G61" s="35">
        <v>22.346981</v>
      </c>
      <c r="H61" s="35">
        <v>22.246079999999999</v>
      </c>
      <c r="I61" s="35">
        <v>22.233903999999999</v>
      </c>
      <c r="J61" s="35">
        <v>22.414711</v>
      </c>
      <c r="K61" s="35">
        <v>22.533940999999999</v>
      </c>
      <c r="L61" s="35">
        <v>22.493901999999999</v>
      </c>
      <c r="M61" s="35">
        <v>23.023235</v>
      </c>
      <c r="N61" s="35">
        <v>23.113571</v>
      </c>
      <c r="O61" s="35">
        <v>23.226931</v>
      </c>
      <c r="P61" s="35">
        <v>23.261092999999999</v>
      </c>
      <c r="Q61" s="35">
        <v>23.353107000000001</v>
      </c>
      <c r="R61" s="35">
        <v>23.519269999999999</v>
      </c>
      <c r="S61" s="35">
        <v>23.735455999999999</v>
      </c>
      <c r="T61" s="35">
        <v>23.863802</v>
      </c>
      <c r="U61" s="35">
        <v>23.935444</v>
      </c>
      <c r="V61" s="35">
        <v>24.133272000000002</v>
      </c>
      <c r="W61" s="35">
        <v>24.240326</v>
      </c>
      <c r="X61" s="35">
        <v>24.252690999999999</v>
      </c>
      <c r="Y61" s="35">
        <v>24.508665000000001</v>
      </c>
      <c r="Z61" s="35">
        <v>24.784458000000001</v>
      </c>
      <c r="AA61" s="35">
        <v>24.889831999999998</v>
      </c>
      <c r="AB61" s="35">
        <v>25.070591</v>
      </c>
      <c r="AC61" s="35">
        <v>25.118781999999999</v>
      </c>
      <c r="AD61" s="35">
        <v>25.066670999999999</v>
      </c>
      <c r="AE61" s="35">
        <v>25.041691</v>
      </c>
      <c r="AF61" s="35">
        <v>24.965906</v>
      </c>
      <c r="AG61" s="36">
        <v>2.4740000000000001E-3</v>
      </c>
    </row>
    <row r="62" spans="1:33" ht="15" customHeight="1" x14ac:dyDescent="0.35">
      <c r="A62" s="7" t="s">
        <v>199</v>
      </c>
      <c r="B62" s="34" t="s">
        <v>155</v>
      </c>
      <c r="C62" s="35">
        <v>12.013578000000001</v>
      </c>
      <c r="D62" s="35">
        <v>10.458709000000001</v>
      </c>
      <c r="E62" s="35">
        <v>12.578842</v>
      </c>
      <c r="F62" s="35">
        <v>13.528700000000001</v>
      </c>
      <c r="G62" s="35">
        <v>13.737606</v>
      </c>
      <c r="H62" s="35">
        <v>13.942602000000001</v>
      </c>
      <c r="I62" s="35">
        <v>14.329307999999999</v>
      </c>
      <c r="J62" s="35">
        <v>14.504764</v>
      </c>
      <c r="K62" s="35">
        <v>14.602103</v>
      </c>
      <c r="L62" s="35">
        <v>14.71898</v>
      </c>
      <c r="M62" s="35">
        <v>14.945432</v>
      </c>
      <c r="N62" s="35">
        <v>15.051952999999999</v>
      </c>
      <c r="O62" s="35">
        <v>15.178535</v>
      </c>
      <c r="P62" s="35">
        <v>15.191147000000001</v>
      </c>
      <c r="Q62" s="35">
        <v>15.223546000000001</v>
      </c>
      <c r="R62" s="35">
        <v>15.203552999999999</v>
      </c>
      <c r="S62" s="35">
        <v>15.229247000000001</v>
      </c>
      <c r="T62" s="35">
        <v>15.418616</v>
      </c>
      <c r="U62" s="35">
        <v>15.357547</v>
      </c>
      <c r="V62" s="35">
        <v>15.693584</v>
      </c>
      <c r="W62" s="35">
        <v>15.821681</v>
      </c>
      <c r="X62" s="35">
        <v>15.904107</v>
      </c>
      <c r="Y62" s="35">
        <v>16.207706000000002</v>
      </c>
      <c r="Z62" s="35">
        <v>16.420985999999999</v>
      </c>
      <c r="AA62" s="35">
        <v>16.507034000000001</v>
      </c>
      <c r="AB62" s="35">
        <v>16.658756</v>
      </c>
      <c r="AC62" s="35">
        <v>16.714941</v>
      </c>
      <c r="AD62" s="35">
        <v>16.686305999999998</v>
      </c>
      <c r="AE62" s="35">
        <v>16.718962000000001</v>
      </c>
      <c r="AF62" s="35">
        <v>16.678758999999999</v>
      </c>
      <c r="AG62" s="36">
        <v>1.1377999999999999E-2</v>
      </c>
    </row>
    <row r="63" spans="1:33" ht="15" customHeight="1" x14ac:dyDescent="0.35">
      <c r="A63" s="7" t="s">
        <v>200</v>
      </c>
      <c r="B63" s="34" t="s">
        <v>148</v>
      </c>
      <c r="C63" s="35">
        <v>6.7148839999999996</v>
      </c>
      <c r="D63" s="35">
        <v>6.3616609999999998</v>
      </c>
      <c r="E63" s="35">
        <v>6.000756</v>
      </c>
      <c r="F63" s="35">
        <v>5.6632259999999999</v>
      </c>
      <c r="G63" s="35">
        <v>5.5072910000000004</v>
      </c>
      <c r="H63" s="35">
        <v>5.4740000000000002</v>
      </c>
      <c r="I63" s="35">
        <v>5.5297869999999998</v>
      </c>
      <c r="J63" s="35">
        <v>5.6556819999999997</v>
      </c>
      <c r="K63" s="35">
        <v>5.7914450000000004</v>
      </c>
      <c r="L63" s="35">
        <v>5.8820180000000004</v>
      </c>
      <c r="M63" s="35">
        <v>6.022627</v>
      </c>
      <c r="N63" s="35">
        <v>6.0423989999999996</v>
      </c>
      <c r="O63" s="35">
        <v>6.1256589999999997</v>
      </c>
      <c r="P63" s="35">
        <v>6.123901</v>
      </c>
      <c r="Q63" s="35">
        <v>6.1005599999999998</v>
      </c>
      <c r="R63" s="35">
        <v>6.0980410000000003</v>
      </c>
      <c r="S63" s="35">
        <v>6.1061490000000003</v>
      </c>
      <c r="T63" s="35">
        <v>6.1079420000000004</v>
      </c>
      <c r="U63" s="35">
        <v>6.1093590000000004</v>
      </c>
      <c r="V63" s="35">
        <v>6.1226830000000003</v>
      </c>
      <c r="W63" s="35">
        <v>6.1126810000000003</v>
      </c>
      <c r="X63" s="35">
        <v>6.082541</v>
      </c>
      <c r="Y63" s="35">
        <v>6.0692680000000001</v>
      </c>
      <c r="Z63" s="35">
        <v>6.0138239999999996</v>
      </c>
      <c r="AA63" s="35">
        <v>5.9953089999999998</v>
      </c>
      <c r="AB63" s="35">
        <v>5.9838760000000004</v>
      </c>
      <c r="AC63" s="35">
        <v>5.9731480000000001</v>
      </c>
      <c r="AD63" s="35">
        <v>5.9684460000000001</v>
      </c>
      <c r="AE63" s="35">
        <v>5.9573970000000003</v>
      </c>
      <c r="AF63" s="35">
        <v>5.9414009999999999</v>
      </c>
      <c r="AG63" s="36">
        <v>-4.2110000000000003E-3</v>
      </c>
    </row>
    <row r="64" spans="1:33" ht="15" customHeight="1" x14ac:dyDescent="0.35">
      <c r="A64" s="7" t="s">
        <v>201</v>
      </c>
      <c r="B64" s="34" t="s">
        <v>165</v>
      </c>
      <c r="C64" s="35">
        <v>3.9200170000000001</v>
      </c>
      <c r="D64" s="35">
        <v>3.520448</v>
      </c>
      <c r="E64" s="35">
        <v>3.3495240000000002</v>
      </c>
      <c r="F64" s="35">
        <v>3.1881349999999999</v>
      </c>
      <c r="G64" s="35">
        <v>3.096409</v>
      </c>
      <c r="H64" s="35">
        <v>3.03288</v>
      </c>
      <c r="I64" s="35">
        <v>3.0056090000000002</v>
      </c>
      <c r="J64" s="35">
        <v>3.0067390000000001</v>
      </c>
      <c r="K64" s="35">
        <v>3.0179010000000002</v>
      </c>
      <c r="L64" s="35">
        <v>3.0464850000000001</v>
      </c>
      <c r="M64" s="35">
        <v>3.0680510000000001</v>
      </c>
      <c r="N64" s="35">
        <v>3.100158</v>
      </c>
      <c r="O64" s="35">
        <v>3.1251690000000001</v>
      </c>
      <c r="P64" s="35">
        <v>3.1477789999999999</v>
      </c>
      <c r="Q64" s="35">
        <v>3.1733889999999998</v>
      </c>
      <c r="R64" s="35">
        <v>3.20092</v>
      </c>
      <c r="S64" s="35">
        <v>3.2328570000000001</v>
      </c>
      <c r="T64" s="35">
        <v>3.2593830000000001</v>
      </c>
      <c r="U64" s="35">
        <v>3.2843460000000002</v>
      </c>
      <c r="V64" s="35">
        <v>3.312316</v>
      </c>
      <c r="W64" s="35">
        <v>3.3372099999999998</v>
      </c>
      <c r="X64" s="35">
        <v>3.3597380000000001</v>
      </c>
      <c r="Y64" s="35">
        <v>3.3827820000000002</v>
      </c>
      <c r="Z64" s="35">
        <v>3.4101669999999999</v>
      </c>
      <c r="AA64" s="35">
        <v>3.4379360000000001</v>
      </c>
      <c r="AB64" s="35">
        <v>3.4673980000000002</v>
      </c>
      <c r="AC64" s="35">
        <v>3.493941</v>
      </c>
      <c r="AD64" s="35">
        <v>3.5140889999999998</v>
      </c>
      <c r="AE64" s="35">
        <v>3.5360510000000001</v>
      </c>
      <c r="AF64" s="35">
        <v>3.5649459999999999</v>
      </c>
      <c r="AG64" s="36">
        <v>-3.2690000000000002E-3</v>
      </c>
    </row>
    <row r="65" spans="1:33" ht="15" customHeight="1" x14ac:dyDescent="0.35">
      <c r="A65" s="7" t="s">
        <v>202</v>
      </c>
      <c r="B65" s="34" t="s">
        <v>203</v>
      </c>
      <c r="C65" s="35">
        <v>2.092638</v>
      </c>
      <c r="D65" s="35">
        <v>2.0673189999999999</v>
      </c>
      <c r="E65" s="35">
        <v>2.0517349999999999</v>
      </c>
      <c r="F65" s="35">
        <v>2.0577580000000002</v>
      </c>
      <c r="G65" s="35">
        <v>2.0127139999999999</v>
      </c>
      <c r="H65" s="35">
        <v>1.9825839999999999</v>
      </c>
      <c r="I65" s="35">
        <v>1.9810030000000001</v>
      </c>
      <c r="J65" s="35">
        <v>1.9720610000000001</v>
      </c>
      <c r="K65" s="35">
        <v>1.980461</v>
      </c>
      <c r="L65" s="35">
        <v>1.978699</v>
      </c>
      <c r="M65" s="35">
        <v>1.978445</v>
      </c>
      <c r="N65" s="35">
        <v>1.969352</v>
      </c>
      <c r="O65" s="35">
        <v>1.9658679999999999</v>
      </c>
      <c r="P65" s="35">
        <v>1.962693</v>
      </c>
      <c r="Q65" s="35">
        <v>1.9513499999999999</v>
      </c>
      <c r="R65" s="35">
        <v>1.9398960000000001</v>
      </c>
      <c r="S65" s="35">
        <v>1.9385600000000001</v>
      </c>
      <c r="T65" s="35">
        <v>1.939254</v>
      </c>
      <c r="U65" s="35">
        <v>1.9379090000000001</v>
      </c>
      <c r="V65" s="35">
        <v>1.944985</v>
      </c>
      <c r="W65" s="35">
        <v>1.9423820000000001</v>
      </c>
      <c r="X65" s="35">
        <v>1.932901</v>
      </c>
      <c r="Y65" s="35">
        <v>1.9238360000000001</v>
      </c>
      <c r="Z65" s="35">
        <v>1.9204699999999999</v>
      </c>
      <c r="AA65" s="35">
        <v>1.918973</v>
      </c>
      <c r="AB65" s="35">
        <v>1.9170370000000001</v>
      </c>
      <c r="AC65" s="35">
        <v>1.9126369999999999</v>
      </c>
      <c r="AD65" s="35">
        <v>1.9049659999999999</v>
      </c>
      <c r="AE65" s="35">
        <v>1.906433</v>
      </c>
      <c r="AF65" s="35">
        <v>1.9040790000000001</v>
      </c>
      <c r="AG65" s="36">
        <v>-3.251E-3</v>
      </c>
    </row>
    <row r="66" spans="1:33" x14ac:dyDescent="0.35">
      <c r="A66" s="7" t="s">
        <v>204</v>
      </c>
      <c r="B66" s="34" t="s">
        <v>169</v>
      </c>
      <c r="C66" s="35" t="s">
        <v>306</v>
      </c>
      <c r="D66" s="35" t="s">
        <v>306</v>
      </c>
      <c r="E66" s="35" t="s">
        <v>306</v>
      </c>
      <c r="F66" s="35" t="s">
        <v>306</v>
      </c>
      <c r="G66" s="35" t="s">
        <v>306</v>
      </c>
      <c r="H66" s="35" t="s">
        <v>306</v>
      </c>
      <c r="I66" s="35" t="s">
        <v>306</v>
      </c>
      <c r="J66" s="35" t="s">
        <v>306</v>
      </c>
      <c r="K66" s="35" t="s">
        <v>306</v>
      </c>
      <c r="L66" s="35" t="s">
        <v>306</v>
      </c>
      <c r="M66" s="35" t="s">
        <v>306</v>
      </c>
      <c r="N66" s="35" t="s">
        <v>306</v>
      </c>
      <c r="O66" s="35" t="s">
        <v>306</v>
      </c>
      <c r="P66" s="35" t="s">
        <v>306</v>
      </c>
      <c r="Q66" s="35" t="s">
        <v>306</v>
      </c>
      <c r="R66" s="35" t="s">
        <v>306</v>
      </c>
      <c r="S66" s="35" t="s">
        <v>306</v>
      </c>
      <c r="T66" s="35" t="s">
        <v>306</v>
      </c>
      <c r="U66" s="35" t="s">
        <v>306</v>
      </c>
      <c r="V66" s="35" t="s">
        <v>306</v>
      </c>
      <c r="W66" s="35" t="s">
        <v>306</v>
      </c>
      <c r="X66" s="35" t="s">
        <v>306</v>
      </c>
      <c r="Y66" s="35" t="s">
        <v>306</v>
      </c>
      <c r="Z66" s="35" t="s">
        <v>306</v>
      </c>
      <c r="AA66" s="35" t="s">
        <v>306</v>
      </c>
      <c r="AB66" s="35" t="s">
        <v>306</v>
      </c>
      <c r="AC66" s="35" t="s">
        <v>306</v>
      </c>
      <c r="AD66" s="35" t="s">
        <v>306</v>
      </c>
      <c r="AE66" s="35" t="s">
        <v>306</v>
      </c>
      <c r="AF66" s="35" t="s">
        <v>306</v>
      </c>
      <c r="AG66" s="36" t="s">
        <v>306</v>
      </c>
    </row>
    <row r="67" spans="1:33" ht="15" customHeight="1" x14ac:dyDescent="0.35">
      <c r="A67" s="7" t="s">
        <v>205</v>
      </c>
      <c r="B67" s="34" t="s">
        <v>150</v>
      </c>
      <c r="C67" s="35">
        <v>32.461033</v>
      </c>
      <c r="D67" s="35">
        <v>32.266651000000003</v>
      </c>
      <c r="E67" s="35">
        <v>31.663857</v>
      </c>
      <c r="F67" s="35">
        <v>30.877979</v>
      </c>
      <c r="G67" s="35">
        <v>30.708071</v>
      </c>
      <c r="H67" s="35">
        <v>30.615227000000001</v>
      </c>
      <c r="I67" s="35">
        <v>30.680014</v>
      </c>
      <c r="J67" s="35">
        <v>30.793015</v>
      </c>
      <c r="K67" s="35">
        <v>30.882946</v>
      </c>
      <c r="L67" s="35">
        <v>30.928681999999998</v>
      </c>
      <c r="M67" s="35">
        <v>31.034051999999999</v>
      </c>
      <c r="N67" s="35">
        <v>31.089554</v>
      </c>
      <c r="O67" s="35">
        <v>31.261178999999998</v>
      </c>
      <c r="P67" s="35">
        <v>31.367305999999999</v>
      </c>
      <c r="Q67" s="35">
        <v>31.18111</v>
      </c>
      <c r="R67" s="35">
        <v>31.113538999999999</v>
      </c>
      <c r="S67" s="35">
        <v>30.950189999999999</v>
      </c>
      <c r="T67" s="35">
        <v>30.788084000000001</v>
      </c>
      <c r="U67" s="35">
        <v>30.798940999999999</v>
      </c>
      <c r="V67" s="35">
        <v>30.779612</v>
      </c>
      <c r="W67" s="35">
        <v>30.658608999999998</v>
      </c>
      <c r="X67" s="35">
        <v>30.626740000000002</v>
      </c>
      <c r="Y67" s="35">
        <v>30.542953000000001</v>
      </c>
      <c r="Z67" s="35">
        <v>30.323409999999999</v>
      </c>
      <c r="AA67" s="35">
        <v>30.318209</v>
      </c>
      <c r="AB67" s="35">
        <v>30.264156</v>
      </c>
      <c r="AC67" s="35">
        <v>30.173914</v>
      </c>
      <c r="AD67" s="35">
        <v>30.212219000000001</v>
      </c>
      <c r="AE67" s="35">
        <v>30.142212000000001</v>
      </c>
      <c r="AF67" s="35">
        <v>29.924009000000002</v>
      </c>
      <c r="AG67" s="36">
        <v>-2.8019999999999998E-3</v>
      </c>
    </row>
    <row r="68" spans="1:33" ht="15" customHeight="1" x14ac:dyDescent="0.35"/>
    <row r="69" spans="1:33" ht="15" customHeight="1" x14ac:dyDescent="0.35">
      <c r="B69" s="18" t="s">
        <v>206</v>
      </c>
    </row>
    <row r="70" spans="1:33" ht="15" customHeight="1" x14ac:dyDescent="0.35">
      <c r="B70" s="18" t="s">
        <v>325</v>
      </c>
    </row>
    <row r="71" spans="1:33" ht="15" customHeight="1" x14ac:dyDescent="0.35">
      <c r="A71" s="7" t="s">
        <v>207</v>
      </c>
      <c r="B71" s="34" t="s">
        <v>142</v>
      </c>
      <c r="C71" s="20">
        <v>274.75665300000003</v>
      </c>
      <c r="D71" s="20">
        <v>275.37280299999998</v>
      </c>
      <c r="E71" s="20">
        <v>274.573578</v>
      </c>
      <c r="F71" s="20">
        <v>270.37634300000002</v>
      </c>
      <c r="G71" s="20">
        <v>269.817902</v>
      </c>
      <c r="H71" s="20">
        <v>270.29400600000002</v>
      </c>
      <c r="I71" s="20">
        <v>271.54333500000001</v>
      </c>
      <c r="J71" s="20">
        <v>273.80499300000002</v>
      </c>
      <c r="K71" s="20">
        <v>276.31787100000003</v>
      </c>
      <c r="L71" s="20">
        <v>278.00543199999998</v>
      </c>
      <c r="M71" s="20">
        <v>281.73922700000003</v>
      </c>
      <c r="N71" s="20">
        <v>283.54626500000001</v>
      </c>
      <c r="O71" s="20">
        <v>286.57415800000001</v>
      </c>
      <c r="P71" s="20">
        <v>288.69665500000002</v>
      </c>
      <c r="Q71" s="20">
        <v>288.89822400000003</v>
      </c>
      <c r="R71" s="20">
        <v>290.23642000000001</v>
      </c>
      <c r="S71" s="20">
        <v>291.36578400000002</v>
      </c>
      <c r="T71" s="20">
        <v>292.37094100000002</v>
      </c>
      <c r="U71" s="20">
        <v>294.34918199999998</v>
      </c>
      <c r="V71" s="20">
        <v>296.07534800000002</v>
      </c>
      <c r="W71" s="20">
        <v>297.19662499999998</v>
      </c>
      <c r="X71" s="20">
        <v>298.851135</v>
      </c>
      <c r="Y71" s="20">
        <v>300.17169200000001</v>
      </c>
      <c r="Z71" s="20">
        <v>300.723816</v>
      </c>
      <c r="AA71" s="20">
        <v>302.79547100000002</v>
      </c>
      <c r="AB71" s="20">
        <v>304.46014400000001</v>
      </c>
      <c r="AC71" s="20">
        <v>305.915955</v>
      </c>
      <c r="AD71" s="20">
        <v>307.98172</v>
      </c>
      <c r="AE71" s="20">
        <v>309.46176100000002</v>
      </c>
      <c r="AF71" s="20">
        <v>310.00372299999998</v>
      </c>
      <c r="AG71" s="36">
        <v>4.1710000000000002E-3</v>
      </c>
    </row>
    <row r="72" spans="1:33" ht="15" customHeight="1" x14ac:dyDescent="0.35">
      <c r="A72" s="7" t="s">
        <v>208</v>
      </c>
      <c r="B72" s="34" t="s">
        <v>151</v>
      </c>
      <c r="C72" s="20">
        <v>197.94026199999999</v>
      </c>
      <c r="D72" s="20">
        <v>201.65473900000001</v>
      </c>
      <c r="E72" s="20">
        <v>196.17666600000001</v>
      </c>
      <c r="F72" s="20">
        <v>191.186813</v>
      </c>
      <c r="G72" s="20">
        <v>189.77752699999999</v>
      </c>
      <c r="H72" s="20">
        <v>188.810913</v>
      </c>
      <c r="I72" s="20">
        <v>189.43356299999999</v>
      </c>
      <c r="J72" s="20">
        <v>190.58833300000001</v>
      </c>
      <c r="K72" s="20">
        <v>191.842163</v>
      </c>
      <c r="L72" s="20">
        <v>192.41606100000001</v>
      </c>
      <c r="M72" s="20">
        <v>194.629379</v>
      </c>
      <c r="N72" s="20">
        <v>195.24662799999999</v>
      </c>
      <c r="O72" s="20">
        <v>197.12745699999999</v>
      </c>
      <c r="P72" s="20">
        <v>198.30746500000001</v>
      </c>
      <c r="Q72" s="20">
        <v>197.981537</v>
      </c>
      <c r="R72" s="20">
        <v>198.472656</v>
      </c>
      <c r="S72" s="20">
        <v>198.74217200000001</v>
      </c>
      <c r="T72" s="20">
        <v>198.944016</v>
      </c>
      <c r="U72" s="20">
        <v>200.08554100000001</v>
      </c>
      <c r="V72" s="20">
        <v>200.94512900000001</v>
      </c>
      <c r="W72" s="20">
        <v>201.326584</v>
      </c>
      <c r="X72" s="20">
        <v>202.22683699999999</v>
      </c>
      <c r="Y72" s="20">
        <v>203.18472299999999</v>
      </c>
      <c r="Z72" s="20">
        <v>203.166901</v>
      </c>
      <c r="AA72" s="20">
        <v>204.46878100000001</v>
      </c>
      <c r="AB72" s="20">
        <v>205.491714</v>
      </c>
      <c r="AC72" s="20">
        <v>206.207855</v>
      </c>
      <c r="AD72" s="20">
        <v>207.66523699999999</v>
      </c>
      <c r="AE72" s="20">
        <v>208.726303</v>
      </c>
      <c r="AF72" s="20">
        <v>208.915649</v>
      </c>
      <c r="AG72" s="36">
        <v>1.8630000000000001E-3</v>
      </c>
    </row>
    <row r="73" spans="1:33" x14ac:dyDescent="0.35">
      <c r="A73" s="7" t="s">
        <v>209</v>
      </c>
      <c r="B73" s="34" t="s">
        <v>158</v>
      </c>
      <c r="C73" s="20">
        <v>207.87148999999999</v>
      </c>
      <c r="D73" s="20">
        <v>216.86631800000001</v>
      </c>
      <c r="E73" s="20">
        <v>207.96852100000001</v>
      </c>
      <c r="F73" s="20">
        <v>205.65776099999999</v>
      </c>
      <c r="G73" s="20">
        <v>205.00015300000001</v>
      </c>
      <c r="H73" s="20">
        <v>206.92233300000001</v>
      </c>
      <c r="I73" s="20">
        <v>210.260727</v>
      </c>
      <c r="J73" s="20">
        <v>216.45573400000001</v>
      </c>
      <c r="K73" s="20">
        <v>221.23164399999999</v>
      </c>
      <c r="L73" s="20">
        <v>225.769699</v>
      </c>
      <c r="M73" s="20">
        <v>230.393066</v>
      </c>
      <c r="N73" s="20">
        <v>234.78211999999999</v>
      </c>
      <c r="O73" s="20">
        <v>239.17683400000001</v>
      </c>
      <c r="P73" s="20">
        <v>241.704193</v>
      </c>
      <c r="Q73" s="20">
        <v>243.648392</v>
      </c>
      <c r="R73" s="20">
        <v>246.29451</v>
      </c>
      <c r="S73" s="20">
        <v>249.97927899999999</v>
      </c>
      <c r="T73" s="20">
        <v>253.25907900000001</v>
      </c>
      <c r="U73" s="20">
        <v>255.100067</v>
      </c>
      <c r="V73" s="20">
        <v>259.03656000000001</v>
      </c>
      <c r="W73" s="20">
        <v>262.697723</v>
      </c>
      <c r="X73" s="20">
        <v>265.09201000000002</v>
      </c>
      <c r="Y73" s="20">
        <v>268.04028299999999</v>
      </c>
      <c r="Z73" s="20">
        <v>270.74755900000002</v>
      </c>
      <c r="AA73" s="20">
        <v>272.82507299999997</v>
      </c>
      <c r="AB73" s="20">
        <v>276.04589800000002</v>
      </c>
      <c r="AC73" s="20">
        <v>277.769409</v>
      </c>
      <c r="AD73" s="20">
        <v>278.59582499999999</v>
      </c>
      <c r="AE73" s="20">
        <v>280.16696200000001</v>
      </c>
      <c r="AF73" s="20">
        <v>283.14764400000001</v>
      </c>
      <c r="AG73" s="36">
        <v>1.0714E-2</v>
      </c>
    </row>
    <row r="74" spans="1:33" ht="15" customHeight="1" x14ac:dyDescent="0.35">
      <c r="A74" s="7" t="s">
        <v>210</v>
      </c>
      <c r="B74" s="34" t="s">
        <v>171</v>
      </c>
      <c r="C74" s="20">
        <v>608.60992399999998</v>
      </c>
      <c r="D74" s="20">
        <v>602.926331</v>
      </c>
      <c r="E74" s="20">
        <v>562.80590800000004</v>
      </c>
      <c r="F74" s="20">
        <v>570.52050799999995</v>
      </c>
      <c r="G74" s="20">
        <v>567.75238000000002</v>
      </c>
      <c r="H74" s="20">
        <v>571.39538600000003</v>
      </c>
      <c r="I74" s="20">
        <v>574.93676800000003</v>
      </c>
      <c r="J74" s="20">
        <v>578.65301499999998</v>
      </c>
      <c r="K74" s="20">
        <v>580.72393799999998</v>
      </c>
      <c r="L74" s="20">
        <v>587.70434599999999</v>
      </c>
      <c r="M74" s="20">
        <v>603.97045900000001</v>
      </c>
      <c r="N74" s="20">
        <v>607.32482900000002</v>
      </c>
      <c r="O74" s="20">
        <v>611.17163100000005</v>
      </c>
      <c r="P74" s="20">
        <v>614.39117399999998</v>
      </c>
      <c r="Q74" s="20">
        <v>616.35437000000002</v>
      </c>
      <c r="R74" s="20">
        <v>620.70343000000003</v>
      </c>
      <c r="S74" s="20">
        <v>626.23040800000001</v>
      </c>
      <c r="T74" s="20">
        <v>633.00915499999996</v>
      </c>
      <c r="U74" s="20">
        <v>635.54986599999995</v>
      </c>
      <c r="V74" s="20">
        <v>642.60461399999997</v>
      </c>
      <c r="W74" s="20">
        <v>648.44256600000006</v>
      </c>
      <c r="X74" s="20">
        <v>651.84106399999996</v>
      </c>
      <c r="Y74" s="20">
        <v>661.36975099999995</v>
      </c>
      <c r="Z74" s="20">
        <v>671.17993200000001</v>
      </c>
      <c r="AA74" s="20">
        <v>677.16906700000004</v>
      </c>
      <c r="AB74" s="20">
        <v>686.59747300000004</v>
      </c>
      <c r="AC74" s="20">
        <v>692.32202099999995</v>
      </c>
      <c r="AD74" s="20">
        <v>694.33843999999999</v>
      </c>
      <c r="AE74" s="20">
        <v>699.02954099999999</v>
      </c>
      <c r="AF74" s="20">
        <v>703.490906</v>
      </c>
      <c r="AG74" s="36">
        <v>5.0080000000000003E-3</v>
      </c>
    </row>
    <row r="75" spans="1:33" ht="15" customHeight="1" x14ac:dyDescent="0.35">
      <c r="A75" s="7" t="s">
        <v>211</v>
      </c>
      <c r="B75" s="34" t="s">
        <v>212</v>
      </c>
      <c r="C75" s="20">
        <v>1289.1782229999999</v>
      </c>
      <c r="D75" s="20">
        <v>1296.8201899999999</v>
      </c>
      <c r="E75" s="20">
        <v>1241.524658</v>
      </c>
      <c r="F75" s="20">
        <v>1237.7414550000001</v>
      </c>
      <c r="G75" s="20">
        <v>1232.3479</v>
      </c>
      <c r="H75" s="20">
        <v>1237.422607</v>
      </c>
      <c r="I75" s="20">
        <v>1246.1743160000001</v>
      </c>
      <c r="J75" s="20">
        <v>1259.5020750000001</v>
      </c>
      <c r="K75" s="20">
        <v>1270.115601</v>
      </c>
      <c r="L75" s="20">
        <v>1283.8955080000001</v>
      </c>
      <c r="M75" s="20">
        <v>1310.732178</v>
      </c>
      <c r="N75" s="20">
        <v>1320.8999020000001</v>
      </c>
      <c r="O75" s="20">
        <v>1334.0500489999999</v>
      </c>
      <c r="P75" s="20">
        <v>1343.099487</v>
      </c>
      <c r="Q75" s="20">
        <v>1346.882568</v>
      </c>
      <c r="R75" s="20">
        <v>1355.7070309999999</v>
      </c>
      <c r="S75" s="20">
        <v>1366.3176269999999</v>
      </c>
      <c r="T75" s="20">
        <v>1377.5832519999999</v>
      </c>
      <c r="U75" s="20">
        <v>1385.084717</v>
      </c>
      <c r="V75" s="20">
        <v>1398.661621</v>
      </c>
      <c r="W75" s="20">
        <v>1409.6635739999999</v>
      </c>
      <c r="X75" s="20">
        <v>1418.010986</v>
      </c>
      <c r="Y75" s="20">
        <v>1432.7664789999999</v>
      </c>
      <c r="Z75" s="20">
        <v>1445.818237</v>
      </c>
      <c r="AA75" s="20">
        <v>1457.258423</v>
      </c>
      <c r="AB75" s="20">
        <v>1472.5952150000001</v>
      </c>
      <c r="AC75" s="20">
        <v>1482.2152100000001</v>
      </c>
      <c r="AD75" s="20">
        <v>1488.5812989999999</v>
      </c>
      <c r="AE75" s="20">
        <v>1497.3845209999999</v>
      </c>
      <c r="AF75" s="20">
        <v>1505.557861</v>
      </c>
      <c r="AG75" s="36">
        <v>5.365E-3</v>
      </c>
    </row>
    <row r="76" spans="1:33" ht="15" customHeight="1" x14ac:dyDescent="0.35">
      <c r="A76" s="7" t="s">
        <v>213</v>
      </c>
      <c r="B76" s="34" t="s">
        <v>214</v>
      </c>
      <c r="C76" s="20">
        <v>0.92960200000000004</v>
      </c>
      <c r="D76" s="20">
        <v>0.95433199999999996</v>
      </c>
      <c r="E76" s="20">
        <v>0.89493500000000004</v>
      </c>
      <c r="F76" s="20">
        <v>0.87756500000000004</v>
      </c>
      <c r="G76" s="20">
        <v>0.85770800000000003</v>
      </c>
      <c r="H76" s="20">
        <v>0.84426800000000002</v>
      </c>
      <c r="I76" s="20">
        <v>0.82739099999999999</v>
      </c>
      <c r="J76" s="20">
        <v>0.806037</v>
      </c>
      <c r="K76" s="20">
        <v>0.78468899999999997</v>
      </c>
      <c r="L76" s="20">
        <v>0.773231</v>
      </c>
      <c r="M76" s="20">
        <v>0.75879300000000005</v>
      </c>
      <c r="N76" s="20">
        <v>0.73719000000000001</v>
      </c>
      <c r="O76" s="20">
        <v>0.72319299999999997</v>
      </c>
      <c r="P76" s="20">
        <v>0.69563900000000001</v>
      </c>
      <c r="Q76" s="20">
        <v>0.67772200000000005</v>
      </c>
      <c r="R76" s="20">
        <v>0.67732999999999999</v>
      </c>
      <c r="S76" s="20">
        <v>0.67555699999999996</v>
      </c>
      <c r="T76" s="20">
        <v>0.67357999999999996</v>
      </c>
      <c r="U76" s="20">
        <v>0.67475099999999999</v>
      </c>
      <c r="V76" s="20">
        <v>0.68207499999999999</v>
      </c>
      <c r="W76" s="20">
        <v>0.68865900000000002</v>
      </c>
      <c r="X76" s="20">
        <v>0.69686700000000001</v>
      </c>
      <c r="Y76" s="20">
        <v>0.70950999999999997</v>
      </c>
      <c r="Z76" s="20">
        <v>0.722464</v>
      </c>
      <c r="AA76" s="20">
        <v>0.73333000000000004</v>
      </c>
      <c r="AB76" s="20">
        <v>0.74799300000000002</v>
      </c>
      <c r="AC76" s="20">
        <v>0.76120600000000005</v>
      </c>
      <c r="AD76" s="20">
        <v>0.77143300000000004</v>
      </c>
      <c r="AE76" s="20">
        <v>0.78466400000000003</v>
      </c>
      <c r="AF76" s="20">
        <v>0.79827599999999999</v>
      </c>
      <c r="AG76" s="36">
        <v>-5.2379999999999996E-3</v>
      </c>
    </row>
    <row r="77" spans="1:33" ht="15" customHeight="1" x14ac:dyDescent="0.35">
      <c r="A77" s="7" t="s">
        <v>215</v>
      </c>
      <c r="B77" s="18" t="s">
        <v>216</v>
      </c>
      <c r="C77" s="22">
        <v>1290.107788</v>
      </c>
      <c r="D77" s="22">
        <v>1297.7745359999999</v>
      </c>
      <c r="E77" s="22">
        <v>1242.4195560000001</v>
      </c>
      <c r="F77" s="22">
        <v>1238.619019</v>
      </c>
      <c r="G77" s="22">
        <v>1233.2055660000001</v>
      </c>
      <c r="H77" s="22">
        <v>1238.266846</v>
      </c>
      <c r="I77" s="22">
        <v>1247.0017089999999</v>
      </c>
      <c r="J77" s="22">
        <v>1260.3081050000001</v>
      </c>
      <c r="K77" s="22">
        <v>1270.900269</v>
      </c>
      <c r="L77" s="22">
        <v>1284.6687010000001</v>
      </c>
      <c r="M77" s="22">
        <v>1311.490967</v>
      </c>
      <c r="N77" s="22">
        <v>1321.6370850000001</v>
      </c>
      <c r="O77" s="22">
        <v>1334.773193</v>
      </c>
      <c r="P77" s="22">
        <v>1343.7951660000001</v>
      </c>
      <c r="Q77" s="22">
        <v>1347.560303</v>
      </c>
      <c r="R77" s="22">
        <v>1356.384399</v>
      </c>
      <c r="S77" s="22">
        <v>1366.993164</v>
      </c>
      <c r="T77" s="22">
        <v>1378.256836</v>
      </c>
      <c r="U77" s="22">
        <v>1385.7595209999999</v>
      </c>
      <c r="V77" s="22">
        <v>1399.34375</v>
      </c>
      <c r="W77" s="22">
        <v>1410.352173</v>
      </c>
      <c r="X77" s="22">
        <v>1418.7078859999999</v>
      </c>
      <c r="Y77" s="22">
        <v>1433.475952</v>
      </c>
      <c r="Z77" s="22">
        <v>1446.540649</v>
      </c>
      <c r="AA77" s="22">
        <v>1457.9916989999999</v>
      </c>
      <c r="AB77" s="22">
        <v>1473.3432620000001</v>
      </c>
      <c r="AC77" s="22">
        <v>1482.9764399999999</v>
      </c>
      <c r="AD77" s="22">
        <v>1489.352783</v>
      </c>
      <c r="AE77" s="22">
        <v>1498.169189</v>
      </c>
      <c r="AF77" s="22">
        <v>1506.3560789999999</v>
      </c>
      <c r="AG77" s="23">
        <v>5.3579999999999999E-3</v>
      </c>
    </row>
    <row r="78" spans="1:33" ht="15" customHeight="1" x14ac:dyDescent="0.35"/>
    <row r="80" spans="1:33" ht="15" customHeight="1" x14ac:dyDescent="0.35">
      <c r="B80" s="18" t="s">
        <v>217</v>
      </c>
    </row>
    <row r="81" spans="1:33" x14ac:dyDescent="0.35">
      <c r="B81" s="18" t="s">
        <v>142</v>
      </c>
    </row>
    <row r="82" spans="1:33" ht="15" customHeight="1" x14ac:dyDescent="0.35">
      <c r="A82" s="7" t="s">
        <v>218</v>
      </c>
      <c r="B82" s="34" t="s">
        <v>144</v>
      </c>
      <c r="C82" s="35">
        <v>21.485128</v>
      </c>
      <c r="D82" s="35">
        <v>23.781223000000001</v>
      </c>
      <c r="E82" s="35">
        <v>23.973671</v>
      </c>
      <c r="F82" s="35">
        <v>24.563725999999999</v>
      </c>
      <c r="G82" s="35">
        <v>25.085902999999998</v>
      </c>
      <c r="H82" s="35">
        <v>25.796880999999999</v>
      </c>
      <c r="I82" s="35">
        <v>26.811335</v>
      </c>
      <c r="J82" s="35">
        <v>28.098096999999999</v>
      </c>
      <c r="K82" s="35">
        <v>29.37546</v>
      </c>
      <c r="L82" s="35">
        <v>30.688005</v>
      </c>
      <c r="M82" s="35">
        <v>32.237212999999997</v>
      </c>
      <c r="N82" s="35">
        <v>33.517620000000001</v>
      </c>
      <c r="O82" s="35">
        <v>34.831046999999998</v>
      </c>
      <c r="P82" s="35">
        <v>36.038196999999997</v>
      </c>
      <c r="Q82" s="35">
        <v>37.169186000000003</v>
      </c>
      <c r="R82" s="35">
        <v>38.316550999999997</v>
      </c>
      <c r="S82" s="35">
        <v>39.526668999999998</v>
      </c>
      <c r="T82" s="35">
        <v>40.770099999999999</v>
      </c>
      <c r="U82" s="35">
        <v>41.947226999999998</v>
      </c>
      <c r="V82" s="35">
        <v>43.353558</v>
      </c>
      <c r="W82" s="35">
        <v>44.741706999999998</v>
      </c>
      <c r="X82" s="35">
        <v>45.987236000000003</v>
      </c>
      <c r="Y82" s="35">
        <v>47.376404000000001</v>
      </c>
      <c r="Z82" s="35">
        <v>48.874778999999997</v>
      </c>
      <c r="AA82" s="35">
        <v>50.227592000000001</v>
      </c>
      <c r="AB82" s="35">
        <v>51.642440999999998</v>
      </c>
      <c r="AC82" s="35">
        <v>53.044342</v>
      </c>
      <c r="AD82" s="35">
        <v>54.420516999999997</v>
      </c>
      <c r="AE82" s="35">
        <v>55.728988999999999</v>
      </c>
      <c r="AF82" s="35">
        <v>57.011783999999999</v>
      </c>
      <c r="AG82" s="36">
        <v>3.4223999999999997E-2</v>
      </c>
    </row>
    <row r="83" spans="1:33" ht="15" customHeight="1" x14ac:dyDescent="0.35">
      <c r="A83" s="7" t="s">
        <v>219</v>
      </c>
      <c r="B83" s="34" t="s">
        <v>146</v>
      </c>
      <c r="C83" s="35">
        <v>21.710046999999999</v>
      </c>
      <c r="D83" s="35">
        <v>22.564747000000001</v>
      </c>
      <c r="E83" s="35">
        <v>22.630500999999999</v>
      </c>
      <c r="F83" s="35">
        <v>24.633424999999999</v>
      </c>
      <c r="G83" s="35">
        <v>25.796292999999999</v>
      </c>
      <c r="H83" s="35">
        <v>27.057013000000001</v>
      </c>
      <c r="I83" s="35">
        <v>28.480813999999999</v>
      </c>
      <c r="J83" s="35">
        <v>29.412946999999999</v>
      </c>
      <c r="K83" s="35">
        <v>30.274664000000001</v>
      </c>
      <c r="L83" s="35">
        <v>30.93524</v>
      </c>
      <c r="M83" s="35">
        <v>31.994423000000001</v>
      </c>
      <c r="N83" s="35">
        <v>32.839534999999998</v>
      </c>
      <c r="O83" s="35">
        <v>33.648944999999998</v>
      </c>
      <c r="P83" s="35">
        <v>34.466526000000002</v>
      </c>
      <c r="Q83" s="35">
        <v>35.338763999999998</v>
      </c>
      <c r="R83" s="35">
        <v>36.357875999999997</v>
      </c>
      <c r="S83" s="35">
        <v>37.473742999999999</v>
      </c>
      <c r="T83" s="35">
        <v>38.495368999999997</v>
      </c>
      <c r="U83" s="35">
        <v>39.449562</v>
      </c>
      <c r="V83" s="35">
        <v>40.688465000000001</v>
      </c>
      <c r="W83" s="35">
        <v>41.764015000000001</v>
      </c>
      <c r="X83" s="35">
        <v>42.736426999999999</v>
      </c>
      <c r="Y83" s="35">
        <v>44.087944</v>
      </c>
      <c r="Z83" s="35">
        <v>45.528618000000002</v>
      </c>
      <c r="AA83" s="35">
        <v>46.732165999999999</v>
      </c>
      <c r="AB83" s="35">
        <v>48.162250999999998</v>
      </c>
      <c r="AC83" s="35">
        <v>49.311610999999999</v>
      </c>
      <c r="AD83" s="35">
        <v>50.294777000000003</v>
      </c>
      <c r="AE83" s="35">
        <v>51.419967999999997</v>
      </c>
      <c r="AF83" s="35">
        <v>52.495659000000003</v>
      </c>
      <c r="AG83" s="36">
        <v>3.0915000000000002E-2</v>
      </c>
    </row>
    <row r="84" spans="1:33" ht="15" customHeight="1" x14ac:dyDescent="0.35">
      <c r="A84" s="7" t="s">
        <v>220</v>
      </c>
      <c r="B84" s="34" t="s">
        <v>148</v>
      </c>
      <c r="C84" s="35">
        <v>11.696033999999999</v>
      </c>
      <c r="D84" s="35">
        <v>12.414918</v>
      </c>
      <c r="E84" s="35">
        <v>12.017173</v>
      </c>
      <c r="F84" s="35">
        <v>11.791706</v>
      </c>
      <c r="G84" s="35">
        <v>11.754308</v>
      </c>
      <c r="H84" s="35">
        <v>11.869832000000001</v>
      </c>
      <c r="I84" s="35">
        <v>12.079857000000001</v>
      </c>
      <c r="J84" s="35">
        <v>12.512207</v>
      </c>
      <c r="K84" s="35">
        <v>13.030582000000001</v>
      </c>
      <c r="L84" s="35">
        <v>13.433274000000001</v>
      </c>
      <c r="M84" s="35">
        <v>14.231783999999999</v>
      </c>
      <c r="N84" s="35">
        <v>14.609230999999999</v>
      </c>
      <c r="O84" s="35">
        <v>15.148007</v>
      </c>
      <c r="P84" s="35">
        <v>15.542141000000001</v>
      </c>
      <c r="Q84" s="35">
        <v>15.829572000000001</v>
      </c>
      <c r="R84" s="35">
        <v>16.198775999999999</v>
      </c>
      <c r="S84" s="35">
        <v>16.629014999999999</v>
      </c>
      <c r="T84" s="35">
        <v>17.033242999999999</v>
      </c>
      <c r="U84" s="35">
        <v>17.462510999999999</v>
      </c>
      <c r="V84" s="35">
        <v>17.888939000000001</v>
      </c>
      <c r="W84" s="35">
        <v>18.330981999999999</v>
      </c>
      <c r="X84" s="35">
        <v>18.750298999999998</v>
      </c>
      <c r="Y84" s="35">
        <v>19.191662000000001</v>
      </c>
      <c r="Z84" s="35">
        <v>19.601662000000001</v>
      </c>
      <c r="AA84" s="35">
        <v>20.078423999999998</v>
      </c>
      <c r="AB84" s="35">
        <v>20.557652999999998</v>
      </c>
      <c r="AC84" s="35">
        <v>21.060445999999999</v>
      </c>
      <c r="AD84" s="35">
        <v>21.545760999999999</v>
      </c>
      <c r="AE84" s="35">
        <v>22.100491999999999</v>
      </c>
      <c r="AF84" s="35">
        <v>22.628457999999998</v>
      </c>
      <c r="AG84" s="36">
        <v>2.3018E-2</v>
      </c>
    </row>
    <row r="85" spans="1:33" ht="15" customHeight="1" x14ac:dyDescent="0.35">
      <c r="A85" s="7" t="s">
        <v>221</v>
      </c>
      <c r="B85" s="34" t="s">
        <v>150</v>
      </c>
      <c r="C85" s="35">
        <v>38.700668</v>
      </c>
      <c r="D85" s="35">
        <v>39.617713999999999</v>
      </c>
      <c r="E85" s="35">
        <v>40.060478000000003</v>
      </c>
      <c r="F85" s="35">
        <v>40.134177999999999</v>
      </c>
      <c r="G85" s="35">
        <v>40.925732000000004</v>
      </c>
      <c r="H85" s="35">
        <v>41.913586000000002</v>
      </c>
      <c r="I85" s="35">
        <v>43.118862</v>
      </c>
      <c r="J85" s="35">
        <v>44.401164999999999</v>
      </c>
      <c r="K85" s="35">
        <v>45.678722</v>
      </c>
      <c r="L85" s="35">
        <v>46.868972999999997</v>
      </c>
      <c r="M85" s="35">
        <v>48.168712999999997</v>
      </c>
      <c r="N85" s="35">
        <v>49.411799999999999</v>
      </c>
      <c r="O85" s="35">
        <v>50.834308999999998</v>
      </c>
      <c r="P85" s="35">
        <v>52.214641999999998</v>
      </c>
      <c r="Q85" s="35">
        <v>53.147976</v>
      </c>
      <c r="R85" s="35">
        <v>54.261406000000001</v>
      </c>
      <c r="S85" s="35">
        <v>55.242843999999998</v>
      </c>
      <c r="T85" s="35">
        <v>56.245368999999997</v>
      </c>
      <c r="U85" s="35">
        <v>57.543174999999998</v>
      </c>
      <c r="V85" s="35">
        <v>58.868800999999998</v>
      </c>
      <c r="W85" s="35">
        <v>60.055866000000002</v>
      </c>
      <c r="X85" s="35">
        <v>61.456688</v>
      </c>
      <c r="Y85" s="35">
        <v>62.75956</v>
      </c>
      <c r="Z85" s="35">
        <v>63.830314999999999</v>
      </c>
      <c r="AA85" s="35">
        <v>65.333343999999997</v>
      </c>
      <c r="AB85" s="35">
        <v>66.759406999999996</v>
      </c>
      <c r="AC85" s="35">
        <v>68.152343999999999</v>
      </c>
      <c r="AD85" s="35">
        <v>69.814887999999996</v>
      </c>
      <c r="AE85" s="35">
        <v>71.274811</v>
      </c>
      <c r="AF85" s="35">
        <v>72.437720999999996</v>
      </c>
      <c r="AG85" s="36">
        <v>2.1852E-2</v>
      </c>
    </row>
    <row r="86" spans="1:33" ht="15" customHeight="1" x14ac:dyDescent="0.35"/>
    <row r="87" spans="1:33" ht="15" customHeight="1" x14ac:dyDescent="0.35">
      <c r="B87" s="18" t="s">
        <v>151</v>
      </c>
    </row>
    <row r="88" spans="1:33" ht="15" customHeight="1" x14ac:dyDescent="0.35">
      <c r="A88" s="7" t="s">
        <v>222</v>
      </c>
      <c r="B88" s="34" t="s">
        <v>144</v>
      </c>
      <c r="C88" s="35">
        <v>18.792190999999999</v>
      </c>
      <c r="D88" s="35">
        <v>20.287763999999999</v>
      </c>
      <c r="E88" s="35">
        <v>19.030828</v>
      </c>
      <c r="F88" s="35">
        <v>19.382282</v>
      </c>
      <c r="G88" s="35">
        <v>19.705380999999999</v>
      </c>
      <c r="H88" s="35">
        <v>20.336395</v>
      </c>
      <c r="I88" s="35">
        <v>21.295309</v>
      </c>
      <c r="J88" s="35">
        <v>22.469615999999998</v>
      </c>
      <c r="K88" s="35">
        <v>23.464950999999999</v>
      </c>
      <c r="L88" s="35">
        <v>24.482685</v>
      </c>
      <c r="M88" s="35">
        <v>25.78783</v>
      </c>
      <c r="N88" s="35">
        <v>26.721371000000001</v>
      </c>
      <c r="O88" s="35">
        <v>27.709343000000001</v>
      </c>
      <c r="P88" s="35">
        <v>28.550087000000001</v>
      </c>
      <c r="Q88" s="35">
        <v>29.334786999999999</v>
      </c>
      <c r="R88" s="35">
        <v>30.188306999999998</v>
      </c>
      <c r="S88" s="35">
        <v>31.126162000000001</v>
      </c>
      <c r="T88" s="35">
        <v>32.075645000000002</v>
      </c>
      <c r="U88" s="35">
        <v>32.920071</v>
      </c>
      <c r="V88" s="35">
        <v>34.085678000000001</v>
      </c>
      <c r="W88" s="35">
        <v>35.128605</v>
      </c>
      <c r="X88" s="35">
        <v>35.967174999999997</v>
      </c>
      <c r="Y88" s="35">
        <v>37.067965999999998</v>
      </c>
      <c r="Z88" s="35">
        <v>38.264091000000001</v>
      </c>
      <c r="AA88" s="35">
        <v>39.201560999999998</v>
      </c>
      <c r="AB88" s="35">
        <v>40.275252999999999</v>
      </c>
      <c r="AC88" s="35">
        <v>41.319102999999998</v>
      </c>
      <c r="AD88" s="35">
        <v>42.330120000000001</v>
      </c>
      <c r="AE88" s="35">
        <v>43.264816000000003</v>
      </c>
      <c r="AF88" s="35">
        <v>44.207405000000001</v>
      </c>
      <c r="AG88" s="36">
        <v>2.9937999999999999E-2</v>
      </c>
    </row>
    <row r="89" spans="1:33" ht="15" customHeight="1" x14ac:dyDescent="0.35">
      <c r="A89" s="7" t="s">
        <v>223</v>
      </c>
      <c r="B89" s="34" t="s">
        <v>146</v>
      </c>
      <c r="C89" s="35">
        <v>21.78829</v>
      </c>
      <c r="D89" s="35">
        <v>22.649730999999999</v>
      </c>
      <c r="E89" s="35">
        <v>21.510619999999999</v>
      </c>
      <c r="F89" s="35">
        <v>22.377887999999999</v>
      </c>
      <c r="G89" s="35">
        <v>22.308598</v>
      </c>
      <c r="H89" s="35">
        <v>22.282613999999999</v>
      </c>
      <c r="I89" s="35">
        <v>22.370726000000001</v>
      </c>
      <c r="J89" s="35">
        <v>23.156898000000002</v>
      </c>
      <c r="K89" s="35">
        <v>23.859835</v>
      </c>
      <c r="L89" s="35">
        <v>24.374552000000001</v>
      </c>
      <c r="M89" s="35">
        <v>25.677551000000001</v>
      </c>
      <c r="N89" s="35">
        <v>26.389191</v>
      </c>
      <c r="O89" s="35">
        <v>27.122574</v>
      </c>
      <c r="P89" s="35">
        <v>27.800212999999999</v>
      </c>
      <c r="Q89" s="35">
        <v>28.544165</v>
      </c>
      <c r="R89" s="35">
        <v>29.417538</v>
      </c>
      <c r="S89" s="35">
        <v>30.383151999999999</v>
      </c>
      <c r="T89" s="35">
        <v>31.252860999999999</v>
      </c>
      <c r="U89" s="35">
        <v>32.047020000000003</v>
      </c>
      <c r="V89" s="35">
        <v>33.091904</v>
      </c>
      <c r="W89" s="35">
        <v>34.005920000000003</v>
      </c>
      <c r="X89" s="35">
        <v>34.807175000000001</v>
      </c>
      <c r="Y89" s="35">
        <v>36.008240000000001</v>
      </c>
      <c r="Z89" s="35">
        <v>37.294215999999999</v>
      </c>
      <c r="AA89" s="35">
        <v>38.324806000000002</v>
      </c>
      <c r="AB89" s="35">
        <v>39.536068</v>
      </c>
      <c r="AC89" s="35">
        <v>40.518172999999997</v>
      </c>
      <c r="AD89" s="35">
        <v>41.335075000000003</v>
      </c>
      <c r="AE89" s="35">
        <v>42.243541999999998</v>
      </c>
      <c r="AF89" s="35">
        <v>43.070762999999999</v>
      </c>
      <c r="AG89" s="36">
        <v>2.3777E-2</v>
      </c>
    </row>
    <row r="90" spans="1:33" ht="15" customHeight="1" x14ac:dyDescent="0.35">
      <c r="A90" s="7" t="s">
        <v>224</v>
      </c>
      <c r="B90" s="34" t="s">
        <v>155</v>
      </c>
      <c r="C90" s="35">
        <v>6.4996479999999996</v>
      </c>
      <c r="D90" s="35">
        <v>7.7271970000000003</v>
      </c>
      <c r="E90" s="35">
        <v>7.9938250000000002</v>
      </c>
      <c r="F90" s="35">
        <v>9.6008840000000006</v>
      </c>
      <c r="G90" s="35">
        <v>10.415872</v>
      </c>
      <c r="H90" s="35">
        <v>11.320288</v>
      </c>
      <c r="I90" s="35">
        <v>12.491306</v>
      </c>
      <c r="J90" s="35">
        <v>13.047025</v>
      </c>
      <c r="K90" s="35">
        <v>13.482117000000001</v>
      </c>
      <c r="L90" s="35">
        <v>13.987064</v>
      </c>
      <c r="M90" s="35">
        <v>14.537535</v>
      </c>
      <c r="N90" s="35">
        <v>15.041876</v>
      </c>
      <c r="O90" s="35">
        <v>15.533052</v>
      </c>
      <c r="P90" s="35">
        <v>15.894372000000001</v>
      </c>
      <c r="Q90" s="35">
        <v>16.271698000000001</v>
      </c>
      <c r="R90" s="35">
        <v>16.561153000000001</v>
      </c>
      <c r="S90" s="35">
        <v>16.896235999999998</v>
      </c>
      <c r="T90" s="35">
        <v>17.567084999999999</v>
      </c>
      <c r="U90" s="35">
        <v>17.696434</v>
      </c>
      <c r="V90" s="35">
        <v>18.904684</v>
      </c>
      <c r="W90" s="35">
        <v>19.604246</v>
      </c>
      <c r="X90" s="35">
        <v>20.277844999999999</v>
      </c>
      <c r="Y90" s="35">
        <v>21.354593000000001</v>
      </c>
      <c r="Z90" s="35">
        <v>22.304276000000002</v>
      </c>
      <c r="AA90" s="35">
        <v>22.969524</v>
      </c>
      <c r="AB90" s="35">
        <v>23.753544000000002</v>
      </c>
      <c r="AC90" s="35">
        <v>24.503482999999999</v>
      </c>
      <c r="AD90" s="35">
        <v>24.891987</v>
      </c>
      <c r="AE90" s="35">
        <v>25.569624000000001</v>
      </c>
      <c r="AF90" s="35">
        <v>25.992681999999999</v>
      </c>
      <c r="AG90" s="36">
        <v>4.8956E-2</v>
      </c>
    </row>
    <row r="91" spans="1:33" ht="15" customHeight="1" x14ac:dyDescent="0.35">
      <c r="A91" s="7" t="s">
        <v>225</v>
      </c>
      <c r="B91" s="34" t="s">
        <v>148</v>
      </c>
      <c r="C91" s="35">
        <v>8.4290780000000005</v>
      </c>
      <c r="D91" s="35">
        <v>8.9971359999999994</v>
      </c>
      <c r="E91" s="35">
        <v>8.8635029999999997</v>
      </c>
      <c r="F91" s="35">
        <v>8.7460540000000009</v>
      </c>
      <c r="G91" s="35">
        <v>8.7980060000000009</v>
      </c>
      <c r="H91" s="35">
        <v>8.9910700000000006</v>
      </c>
      <c r="I91" s="35">
        <v>9.2646320000000006</v>
      </c>
      <c r="J91" s="35">
        <v>9.6105909999999994</v>
      </c>
      <c r="K91" s="35">
        <v>10.030252000000001</v>
      </c>
      <c r="L91" s="35">
        <v>10.341791000000001</v>
      </c>
      <c r="M91" s="35">
        <v>10.912656999999999</v>
      </c>
      <c r="N91" s="35">
        <v>11.172338</v>
      </c>
      <c r="O91" s="35">
        <v>11.582117999999999</v>
      </c>
      <c r="P91" s="35">
        <v>11.876585</v>
      </c>
      <c r="Q91" s="35">
        <v>12.071666</v>
      </c>
      <c r="R91" s="35">
        <v>12.344823999999999</v>
      </c>
      <c r="S91" s="35">
        <v>12.676251000000001</v>
      </c>
      <c r="T91" s="35">
        <v>12.982614999999999</v>
      </c>
      <c r="U91" s="35">
        <v>13.310534000000001</v>
      </c>
      <c r="V91" s="35">
        <v>13.635244</v>
      </c>
      <c r="W91" s="35">
        <v>13.968075000000001</v>
      </c>
      <c r="X91" s="35">
        <v>14.278524000000001</v>
      </c>
      <c r="Y91" s="35">
        <v>14.610531999999999</v>
      </c>
      <c r="Z91" s="35">
        <v>14.905124000000001</v>
      </c>
      <c r="AA91" s="35">
        <v>15.262822</v>
      </c>
      <c r="AB91" s="35">
        <v>15.62407</v>
      </c>
      <c r="AC91" s="35">
        <v>16.004888999999999</v>
      </c>
      <c r="AD91" s="35">
        <v>16.371986</v>
      </c>
      <c r="AE91" s="35">
        <v>16.800630999999999</v>
      </c>
      <c r="AF91" s="35">
        <v>17.200544000000001</v>
      </c>
      <c r="AG91" s="36">
        <v>2.4899999999999999E-2</v>
      </c>
    </row>
    <row r="92" spans="1:33" x14ac:dyDescent="0.35">
      <c r="A92" s="7" t="s">
        <v>226</v>
      </c>
      <c r="B92" s="34" t="s">
        <v>150</v>
      </c>
      <c r="C92" s="35">
        <v>33.181457999999999</v>
      </c>
      <c r="D92" s="35">
        <v>33.878109000000002</v>
      </c>
      <c r="E92" s="35">
        <v>33.606670000000001</v>
      </c>
      <c r="F92" s="35">
        <v>33.442309999999999</v>
      </c>
      <c r="G92" s="35">
        <v>34.078471999999998</v>
      </c>
      <c r="H92" s="35">
        <v>34.817138999999997</v>
      </c>
      <c r="I92" s="35">
        <v>35.728496999999997</v>
      </c>
      <c r="J92" s="35">
        <v>36.685603999999998</v>
      </c>
      <c r="K92" s="35">
        <v>37.644542999999999</v>
      </c>
      <c r="L92" s="35">
        <v>38.509467999999998</v>
      </c>
      <c r="M92" s="35">
        <v>39.511063</v>
      </c>
      <c r="N92" s="35">
        <v>40.360816999999997</v>
      </c>
      <c r="O92" s="35">
        <v>41.471615</v>
      </c>
      <c r="P92" s="35">
        <v>42.493271</v>
      </c>
      <c r="Q92" s="35">
        <v>43.082932</v>
      </c>
      <c r="R92" s="35">
        <v>43.848190000000002</v>
      </c>
      <c r="S92" s="35">
        <v>44.508965000000003</v>
      </c>
      <c r="T92" s="35">
        <v>45.150764000000002</v>
      </c>
      <c r="U92" s="35">
        <v>46.151558000000001</v>
      </c>
      <c r="V92" s="35">
        <v>47.105209000000002</v>
      </c>
      <c r="W92" s="35">
        <v>47.867989000000001</v>
      </c>
      <c r="X92" s="35">
        <v>48.870499000000002</v>
      </c>
      <c r="Y92" s="35">
        <v>49.845920999999997</v>
      </c>
      <c r="Z92" s="35">
        <v>50.469154000000003</v>
      </c>
      <c r="AA92" s="35">
        <v>51.580371999999997</v>
      </c>
      <c r="AB92" s="35">
        <v>52.619067999999999</v>
      </c>
      <c r="AC92" s="35">
        <v>53.522812000000002</v>
      </c>
      <c r="AD92" s="35">
        <v>54.786403999999997</v>
      </c>
      <c r="AE92" s="35">
        <v>55.861941999999999</v>
      </c>
      <c r="AF92" s="35">
        <v>56.607075000000002</v>
      </c>
      <c r="AG92" s="36">
        <v>1.8589000000000001E-2</v>
      </c>
    </row>
    <row r="93" spans="1:33" ht="15" customHeight="1" x14ac:dyDescent="0.35"/>
    <row r="94" spans="1:33" ht="15" customHeight="1" x14ac:dyDescent="0.35">
      <c r="B94" s="18" t="s">
        <v>158</v>
      </c>
    </row>
    <row r="95" spans="1:33" ht="15" customHeight="1" x14ac:dyDescent="0.35">
      <c r="A95" s="7" t="s">
        <v>227</v>
      </c>
      <c r="B95" s="34" t="s">
        <v>144</v>
      </c>
      <c r="C95" s="35">
        <v>13.641980999999999</v>
      </c>
      <c r="D95" s="35">
        <v>14.82328</v>
      </c>
      <c r="E95" s="35">
        <v>13.228118</v>
      </c>
      <c r="F95" s="35">
        <v>13.509581000000001</v>
      </c>
      <c r="G95" s="35">
        <v>13.700345</v>
      </c>
      <c r="H95" s="35">
        <v>14.203962000000001</v>
      </c>
      <c r="I95" s="35">
        <v>15.032783999999999</v>
      </c>
      <c r="J95" s="35">
        <v>16.078341000000002</v>
      </c>
      <c r="K95" s="35">
        <v>16.922007000000001</v>
      </c>
      <c r="L95" s="35">
        <v>17.805546</v>
      </c>
      <c r="M95" s="35">
        <v>18.664694000000001</v>
      </c>
      <c r="N95" s="35">
        <v>19.45636</v>
      </c>
      <c r="O95" s="35">
        <v>20.259917999999999</v>
      </c>
      <c r="P95" s="35">
        <v>20.942271999999999</v>
      </c>
      <c r="Q95" s="35">
        <v>21.565058000000001</v>
      </c>
      <c r="R95" s="35">
        <v>22.266251</v>
      </c>
      <c r="S95" s="35">
        <v>23.055674</v>
      </c>
      <c r="T95" s="35">
        <v>23.847632999999998</v>
      </c>
      <c r="U95" s="35">
        <v>24.515272</v>
      </c>
      <c r="V95" s="35">
        <v>25.546053000000001</v>
      </c>
      <c r="W95" s="35">
        <v>26.414724</v>
      </c>
      <c r="X95" s="35">
        <v>27.043839999999999</v>
      </c>
      <c r="Y95" s="35">
        <v>27.982063</v>
      </c>
      <c r="Z95" s="35">
        <v>29.014353</v>
      </c>
      <c r="AA95" s="35">
        <v>29.733128000000001</v>
      </c>
      <c r="AB95" s="35">
        <v>30.615950000000002</v>
      </c>
      <c r="AC95" s="35">
        <v>31.452760999999999</v>
      </c>
      <c r="AD95" s="35">
        <v>32.243564999999997</v>
      </c>
      <c r="AE95" s="35">
        <v>32.938231999999999</v>
      </c>
      <c r="AF95" s="35">
        <v>33.640236000000002</v>
      </c>
      <c r="AG95" s="36">
        <v>3.1613000000000002E-2</v>
      </c>
    </row>
    <row r="96" spans="1:33" ht="15" customHeight="1" x14ac:dyDescent="0.35">
      <c r="A96" s="7" t="s">
        <v>228</v>
      </c>
      <c r="B96" s="34" t="s">
        <v>146</v>
      </c>
      <c r="C96" s="35">
        <v>21.717592</v>
      </c>
      <c r="D96" s="35">
        <v>22.571608000000001</v>
      </c>
      <c r="E96" s="35">
        <v>21.515599999999999</v>
      </c>
      <c r="F96" s="35">
        <v>22.345278</v>
      </c>
      <c r="G96" s="35">
        <v>22.266521000000001</v>
      </c>
      <c r="H96" s="35">
        <v>22.220915000000002</v>
      </c>
      <c r="I96" s="35">
        <v>22.279768000000001</v>
      </c>
      <c r="J96" s="35">
        <v>23.069102999999998</v>
      </c>
      <c r="K96" s="35">
        <v>23.781469000000001</v>
      </c>
      <c r="L96" s="35">
        <v>24.300283</v>
      </c>
      <c r="M96" s="35">
        <v>25.22044</v>
      </c>
      <c r="N96" s="35">
        <v>25.921616</v>
      </c>
      <c r="O96" s="35">
        <v>26.606038999999999</v>
      </c>
      <c r="P96" s="35">
        <v>27.268663</v>
      </c>
      <c r="Q96" s="35">
        <v>28.014161999999999</v>
      </c>
      <c r="R96" s="35">
        <v>28.888258</v>
      </c>
      <c r="S96" s="35">
        <v>29.851292000000001</v>
      </c>
      <c r="T96" s="35">
        <v>30.717579000000001</v>
      </c>
      <c r="U96" s="35">
        <v>31.510216</v>
      </c>
      <c r="V96" s="35">
        <v>32.536942000000003</v>
      </c>
      <c r="W96" s="35">
        <v>33.454242999999998</v>
      </c>
      <c r="X96" s="35">
        <v>34.250960999999997</v>
      </c>
      <c r="Y96" s="35">
        <v>35.466492000000002</v>
      </c>
      <c r="Z96" s="35">
        <v>36.756816999999998</v>
      </c>
      <c r="AA96" s="35">
        <v>37.783194999999999</v>
      </c>
      <c r="AB96" s="35">
        <v>38.975670000000001</v>
      </c>
      <c r="AC96" s="35">
        <v>39.964108000000003</v>
      </c>
      <c r="AD96" s="35">
        <v>40.792220999999998</v>
      </c>
      <c r="AE96" s="35">
        <v>41.688946000000001</v>
      </c>
      <c r="AF96" s="35">
        <v>42.504292</v>
      </c>
      <c r="AG96" s="36">
        <v>2.3425000000000001E-2</v>
      </c>
    </row>
    <row r="97" spans="1:33" ht="15" customHeight="1" x14ac:dyDescent="0.35">
      <c r="A97" s="7" t="s">
        <v>229</v>
      </c>
      <c r="B97" s="34" t="s">
        <v>155</v>
      </c>
      <c r="C97" s="35">
        <v>7.0809300000000004</v>
      </c>
      <c r="D97" s="35">
        <v>8.4804739999999992</v>
      </c>
      <c r="E97" s="35">
        <v>8.9927600000000005</v>
      </c>
      <c r="F97" s="35">
        <v>10.841158</v>
      </c>
      <c r="G97" s="35">
        <v>11.899393</v>
      </c>
      <c r="H97" s="35">
        <v>13.108364</v>
      </c>
      <c r="I97" s="35">
        <v>14.567432</v>
      </c>
      <c r="J97" s="35">
        <v>15.200374</v>
      </c>
      <c r="K97" s="35">
        <v>15.714444</v>
      </c>
      <c r="L97" s="35">
        <v>16.290115</v>
      </c>
      <c r="M97" s="35">
        <v>16.919771000000001</v>
      </c>
      <c r="N97" s="35">
        <v>17.494879000000001</v>
      </c>
      <c r="O97" s="35">
        <v>18.059370000000001</v>
      </c>
      <c r="P97" s="35">
        <v>18.495069999999998</v>
      </c>
      <c r="Q97" s="35">
        <v>18.953984999999999</v>
      </c>
      <c r="R97" s="35">
        <v>19.314917000000001</v>
      </c>
      <c r="S97" s="35">
        <v>19.694980999999999</v>
      </c>
      <c r="T97" s="35">
        <v>20.482464</v>
      </c>
      <c r="U97" s="35">
        <v>20.742702000000001</v>
      </c>
      <c r="V97" s="35">
        <v>22.002410999999999</v>
      </c>
      <c r="W97" s="35">
        <v>22.783194000000002</v>
      </c>
      <c r="X97" s="35">
        <v>23.533719999999999</v>
      </c>
      <c r="Y97" s="35">
        <v>24.681253000000002</v>
      </c>
      <c r="Z97" s="35">
        <v>25.668652000000002</v>
      </c>
      <c r="AA97" s="35">
        <v>26.400908000000001</v>
      </c>
      <c r="AB97" s="35">
        <v>27.306450000000002</v>
      </c>
      <c r="AC97" s="35">
        <v>28.066879</v>
      </c>
      <c r="AD97" s="35">
        <v>28.649054</v>
      </c>
      <c r="AE97" s="35">
        <v>29.361336000000001</v>
      </c>
      <c r="AF97" s="35">
        <v>29.941208</v>
      </c>
      <c r="AG97" s="36">
        <v>5.0974999999999999E-2</v>
      </c>
    </row>
    <row r="98" spans="1:33" ht="15" customHeight="1" x14ac:dyDescent="0.35">
      <c r="A98" s="7" t="s">
        <v>230</v>
      </c>
      <c r="B98" s="34" t="s">
        <v>163</v>
      </c>
      <c r="C98" s="35">
        <v>5.058338</v>
      </c>
      <c r="D98" s="35">
        <v>4.9606880000000002</v>
      </c>
      <c r="E98" s="35">
        <v>4.7308859999999999</v>
      </c>
      <c r="F98" s="35">
        <v>4.4869789999999998</v>
      </c>
      <c r="G98" s="35">
        <v>4.4059819999999998</v>
      </c>
      <c r="H98" s="35">
        <v>4.4885460000000004</v>
      </c>
      <c r="I98" s="35">
        <v>4.6922079999999999</v>
      </c>
      <c r="J98" s="35">
        <v>4.9800719999999998</v>
      </c>
      <c r="K98" s="35">
        <v>5.2466489999999997</v>
      </c>
      <c r="L98" s="35">
        <v>5.4737900000000002</v>
      </c>
      <c r="M98" s="35">
        <v>5.6553329999999997</v>
      </c>
      <c r="N98" s="35">
        <v>5.8114090000000003</v>
      </c>
      <c r="O98" s="35">
        <v>6.0306319999999998</v>
      </c>
      <c r="P98" s="35">
        <v>6.158785</v>
      </c>
      <c r="Q98" s="35">
        <v>6.2683720000000003</v>
      </c>
      <c r="R98" s="35">
        <v>6.4107750000000001</v>
      </c>
      <c r="S98" s="35">
        <v>6.5754510000000002</v>
      </c>
      <c r="T98" s="35">
        <v>6.7349690000000004</v>
      </c>
      <c r="U98" s="35">
        <v>6.8900499999999996</v>
      </c>
      <c r="V98" s="35">
        <v>7.0822799999999999</v>
      </c>
      <c r="W98" s="35">
        <v>7.2536230000000002</v>
      </c>
      <c r="X98" s="35">
        <v>7.3851310000000003</v>
      </c>
      <c r="Y98" s="35">
        <v>7.546316</v>
      </c>
      <c r="Z98" s="35">
        <v>7.642658</v>
      </c>
      <c r="AA98" s="35">
        <v>7.7947069999999998</v>
      </c>
      <c r="AB98" s="35">
        <v>7.9593800000000003</v>
      </c>
      <c r="AC98" s="35">
        <v>8.1358029999999992</v>
      </c>
      <c r="AD98" s="35">
        <v>8.3268740000000001</v>
      </c>
      <c r="AE98" s="35">
        <v>8.4997769999999999</v>
      </c>
      <c r="AF98" s="35">
        <v>8.6865319999999997</v>
      </c>
      <c r="AG98" s="36">
        <v>1.8821000000000001E-2</v>
      </c>
    </row>
    <row r="99" spans="1:33" ht="15" customHeight="1" x14ac:dyDescent="0.35">
      <c r="A99" s="7" t="s">
        <v>231</v>
      </c>
      <c r="B99" s="34" t="s">
        <v>165</v>
      </c>
      <c r="C99" s="35">
        <v>3.9200170000000001</v>
      </c>
      <c r="D99" s="35">
        <v>3.6054369999999998</v>
      </c>
      <c r="E99" s="35">
        <v>3.4913690000000002</v>
      </c>
      <c r="F99" s="35">
        <v>3.3983819999999998</v>
      </c>
      <c r="G99" s="35">
        <v>3.3789889999999998</v>
      </c>
      <c r="H99" s="35">
        <v>3.3908390000000002</v>
      </c>
      <c r="I99" s="35">
        <v>3.445567</v>
      </c>
      <c r="J99" s="35">
        <v>3.533506</v>
      </c>
      <c r="K99" s="35">
        <v>3.6329379999999998</v>
      </c>
      <c r="L99" s="35">
        <v>3.7527650000000001</v>
      </c>
      <c r="M99" s="35">
        <v>3.866501</v>
      </c>
      <c r="N99" s="35">
        <v>3.9937640000000001</v>
      </c>
      <c r="O99" s="35">
        <v>4.1150979999999997</v>
      </c>
      <c r="P99" s="35">
        <v>4.2374179999999999</v>
      </c>
      <c r="Q99" s="35">
        <v>4.3664909999999999</v>
      </c>
      <c r="R99" s="35">
        <v>4.5016809999999996</v>
      </c>
      <c r="S99" s="35">
        <v>4.6472639999999998</v>
      </c>
      <c r="T99" s="35">
        <v>4.7897720000000001</v>
      </c>
      <c r="U99" s="35">
        <v>4.9332200000000004</v>
      </c>
      <c r="V99" s="35">
        <v>5.0880960000000002</v>
      </c>
      <c r="W99" s="35">
        <v>5.2426050000000002</v>
      </c>
      <c r="X99" s="35">
        <v>5.3983359999999996</v>
      </c>
      <c r="Y99" s="35">
        <v>5.5599360000000004</v>
      </c>
      <c r="Z99" s="35">
        <v>5.7329210000000002</v>
      </c>
      <c r="AA99" s="35">
        <v>5.9108970000000003</v>
      </c>
      <c r="AB99" s="35">
        <v>6.0977940000000004</v>
      </c>
      <c r="AC99" s="35">
        <v>6.284459</v>
      </c>
      <c r="AD99" s="35">
        <v>6.4651100000000001</v>
      </c>
      <c r="AE99" s="35">
        <v>6.6547159999999996</v>
      </c>
      <c r="AF99" s="35">
        <v>6.8627050000000001</v>
      </c>
      <c r="AG99" s="36">
        <v>1.9498000000000001E-2</v>
      </c>
    </row>
    <row r="100" spans="1:33" ht="15" customHeight="1" x14ac:dyDescent="0.35">
      <c r="A100" s="7" t="s">
        <v>232</v>
      </c>
      <c r="B100" s="34" t="s">
        <v>167</v>
      </c>
      <c r="C100" s="35">
        <v>2.6913619999999998</v>
      </c>
      <c r="D100" s="35">
        <v>2.7431549999999998</v>
      </c>
      <c r="E100" s="35">
        <v>2.8010410000000001</v>
      </c>
      <c r="F100" s="35">
        <v>2.8696139999999999</v>
      </c>
      <c r="G100" s="35">
        <v>2.9360019999999998</v>
      </c>
      <c r="H100" s="35">
        <v>2.9961129999999998</v>
      </c>
      <c r="I100" s="35">
        <v>3.0601240000000001</v>
      </c>
      <c r="J100" s="35">
        <v>3.1369449999999999</v>
      </c>
      <c r="K100" s="35">
        <v>3.2139259999999998</v>
      </c>
      <c r="L100" s="35">
        <v>3.2908240000000002</v>
      </c>
      <c r="M100" s="35">
        <v>3.3714750000000002</v>
      </c>
      <c r="N100" s="35">
        <v>3.4496699999999998</v>
      </c>
      <c r="O100" s="35">
        <v>3.5312399999999999</v>
      </c>
      <c r="P100" s="35">
        <v>3.6126680000000002</v>
      </c>
      <c r="Q100" s="35">
        <v>3.6879209999999998</v>
      </c>
      <c r="R100" s="35">
        <v>3.7663259999999998</v>
      </c>
      <c r="S100" s="35">
        <v>3.848652</v>
      </c>
      <c r="T100" s="35">
        <v>3.944464</v>
      </c>
      <c r="U100" s="35">
        <v>4.0371410000000001</v>
      </c>
      <c r="V100" s="35">
        <v>4.1365400000000001</v>
      </c>
      <c r="W100" s="35">
        <v>4.2392839999999996</v>
      </c>
      <c r="X100" s="35">
        <v>4.3292999999999999</v>
      </c>
      <c r="Y100" s="35">
        <v>4.4344049999999999</v>
      </c>
      <c r="Z100" s="35">
        <v>4.545051</v>
      </c>
      <c r="AA100" s="35">
        <v>4.6587829999999997</v>
      </c>
      <c r="AB100" s="35">
        <v>4.7740859999999996</v>
      </c>
      <c r="AC100" s="35">
        <v>4.8882709999999996</v>
      </c>
      <c r="AD100" s="35">
        <v>5.0032519999999998</v>
      </c>
      <c r="AE100" s="35">
        <v>5.1265590000000003</v>
      </c>
      <c r="AF100" s="35">
        <v>5.2522419999999999</v>
      </c>
      <c r="AG100" s="36">
        <v>2.3323E-2</v>
      </c>
    </row>
    <row r="101" spans="1:33" x14ac:dyDescent="0.35">
      <c r="A101" s="7" t="s">
        <v>233</v>
      </c>
      <c r="B101" s="34" t="s">
        <v>169</v>
      </c>
      <c r="C101" s="35" t="s">
        <v>306</v>
      </c>
      <c r="D101" s="35" t="s">
        <v>306</v>
      </c>
      <c r="E101" s="35" t="s">
        <v>306</v>
      </c>
      <c r="F101" s="35" t="s">
        <v>306</v>
      </c>
      <c r="G101" s="35" t="s">
        <v>306</v>
      </c>
      <c r="H101" s="35" t="s">
        <v>306</v>
      </c>
      <c r="I101" s="35" t="s">
        <v>306</v>
      </c>
      <c r="J101" s="35" t="s">
        <v>306</v>
      </c>
      <c r="K101" s="35" t="s">
        <v>306</v>
      </c>
      <c r="L101" s="35" t="s">
        <v>306</v>
      </c>
      <c r="M101" s="35" t="s">
        <v>306</v>
      </c>
      <c r="N101" s="35" t="s">
        <v>306</v>
      </c>
      <c r="O101" s="35" t="s">
        <v>306</v>
      </c>
      <c r="P101" s="35" t="s">
        <v>306</v>
      </c>
      <c r="Q101" s="35" t="s">
        <v>306</v>
      </c>
      <c r="R101" s="35" t="s">
        <v>306</v>
      </c>
      <c r="S101" s="35" t="s">
        <v>306</v>
      </c>
      <c r="T101" s="35" t="s">
        <v>306</v>
      </c>
      <c r="U101" s="35" t="s">
        <v>306</v>
      </c>
      <c r="V101" s="35" t="s">
        <v>306</v>
      </c>
      <c r="W101" s="35" t="s">
        <v>306</v>
      </c>
      <c r="X101" s="35" t="s">
        <v>306</v>
      </c>
      <c r="Y101" s="35" t="s">
        <v>306</v>
      </c>
      <c r="Z101" s="35" t="s">
        <v>306</v>
      </c>
      <c r="AA101" s="35" t="s">
        <v>306</v>
      </c>
      <c r="AB101" s="35" t="s">
        <v>306</v>
      </c>
      <c r="AC101" s="35" t="s">
        <v>306</v>
      </c>
      <c r="AD101" s="35" t="s">
        <v>306</v>
      </c>
      <c r="AE101" s="35" t="s">
        <v>306</v>
      </c>
      <c r="AF101" s="35" t="s">
        <v>306</v>
      </c>
      <c r="AG101" s="36" t="s">
        <v>306</v>
      </c>
    </row>
    <row r="102" spans="1:33" x14ac:dyDescent="0.35">
      <c r="A102" s="7" t="s">
        <v>234</v>
      </c>
      <c r="B102" s="34" t="s">
        <v>150</v>
      </c>
      <c r="C102" s="35">
        <v>21.928906999999999</v>
      </c>
      <c r="D102" s="35">
        <v>22.258635999999999</v>
      </c>
      <c r="E102" s="35">
        <v>21.687746000000001</v>
      </c>
      <c r="F102" s="35">
        <v>21.432552000000001</v>
      </c>
      <c r="G102" s="35">
        <v>21.685675</v>
      </c>
      <c r="H102" s="35">
        <v>21.965502000000001</v>
      </c>
      <c r="I102" s="35">
        <v>22.512975999999998</v>
      </c>
      <c r="J102" s="35">
        <v>23.17944</v>
      </c>
      <c r="K102" s="35">
        <v>23.771338</v>
      </c>
      <c r="L102" s="35">
        <v>24.363264000000001</v>
      </c>
      <c r="M102" s="35">
        <v>24.943731</v>
      </c>
      <c r="N102" s="35">
        <v>25.529104</v>
      </c>
      <c r="O102" s="35">
        <v>26.149601000000001</v>
      </c>
      <c r="P102" s="35">
        <v>26.755617000000001</v>
      </c>
      <c r="Q102" s="35">
        <v>27.120042999999999</v>
      </c>
      <c r="R102" s="35">
        <v>27.645548000000002</v>
      </c>
      <c r="S102" s="35">
        <v>28.054914</v>
      </c>
      <c r="T102" s="35">
        <v>28.52524</v>
      </c>
      <c r="U102" s="35">
        <v>29.101257</v>
      </c>
      <c r="V102" s="35">
        <v>29.699963</v>
      </c>
      <c r="W102" s="35">
        <v>30.254791000000001</v>
      </c>
      <c r="X102" s="35">
        <v>30.826568999999999</v>
      </c>
      <c r="Y102" s="35">
        <v>31.360878</v>
      </c>
      <c r="Z102" s="35">
        <v>31.823613999999999</v>
      </c>
      <c r="AA102" s="35">
        <v>32.437401000000001</v>
      </c>
      <c r="AB102" s="35">
        <v>33.070732</v>
      </c>
      <c r="AC102" s="35">
        <v>33.716315999999999</v>
      </c>
      <c r="AD102" s="35">
        <v>34.451973000000002</v>
      </c>
      <c r="AE102" s="35">
        <v>35.131283000000003</v>
      </c>
      <c r="AF102" s="35">
        <v>35.716999000000001</v>
      </c>
      <c r="AG102" s="36">
        <v>1.6964E-2</v>
      </c>
    </row>
    <row r="103" spans="1:33" ht="15" customHeight="1" x14ac:dyDescent="0.35"/>
    <row r="104" spans="1:33" ht="15" customHeight="1" x14ac:dyDescent="0.35"/>
    <row r="105" spans="1:33" ht="15" customHeight="1" x14ac:dyDescent="0.35">
      <c r="B105" s="18" t="s">
        <v>171</v>
      </c>
    </row>
    <row r="106" spans="1:33" ht="15" customHeight="1" x14ac:dyDescent="0.35">
      <c r="A106" s="7" t="s">
        <v>235</v>
      </c>
      <c r="B106" s="34" t="s">
        <v>144</v>
      </c>
      <c r="C106" s="35">
        <v>17.743065000000001</v>
      </c>
      <c r="D106" s="35">
        <v>18.796288000000001</v>
      </c>
      <c r="E106" s="35">
        <v>17.557652000000001</v>
      </c>
      <c r="F106" s="35">
        <v>17.95776</v>
      </c>
      <c r="G106" s="35">
        <v>18.275478</v>
      </c>
      <c r="H106" s="35">
        <v>18.869039999999998</v>
      </c>
      <c r="I106" s="35">
        <v>19.743797000000001</v>
      </c>
      <c r="J106" s="35">
        <v>20.793521999999999</v>
      </c>
      <c r="K106" s="35">
        <v>21.664362000000001</v>
      </c>
      <c r="L106" s="35">
        <v>22.562947999999999</v>
      </c>
      <c r="M106" s="35">
        <v>23.866371000000001</v>
      </c>
      <c r="N106" s="35">
        <v>24.692008999999999</v>
      </c>
      <c r="O106" s="35">
        <v>25.592226</v>
      </c>
      <c r="P106" s="35">
        <v>26.339003000000002</v>
      </c>
      <c r="Q106" s="35">
        <v>27.042359999999999</v>
      </c>
      <c r="R106" s="35">
        <v>27.812467999999999</v>
      </c>
      <c r="S106" s="35">
        <v>28.655745</v>
      </c>
      <c r="T106" s="35">
        <v>29.505571</v>
      </c>
      <c r="U106" s="35">
        <v>30.261047000000001</v>
      </c>
      <c r="V106" s="35">
        <v>31.311506000000001</v>
      </c>
      <c r="W106" s="35">
        <v>32.236378000000002</v>
      </c>
      <c r="X106" s="35">
        <v>32.984577000000002</v>
      </c>
      <c r="Y106" s="35">
        <v>33.981448999999998</v>
      </c>
      <c r="Z106" s="35">
        <v>35.051872000000003</v>
      </c>
      <c r="AA106" s="35">
        <v>35.885441</v>
      </c>
      <c r="AB106" s="35">
        <v>36.855953</v>
      </c>
      <c r="AC106" s="35">
        <v>37.796000999999997</v>
      </c>
      <c r="AD106" s="35">
        <v>38.709395999999998</v>
      </c>
      <c r="AE106" s="35">
        <v>39.558571000000001</v>
      </c>
      <c r="AF106" s="35">
        <v>40.421101</v>
      </c>
      <c r="AG106" s="36">
        <v>2.8798000000000001E-2</v>
      </c>
    </row>
    <row r="107" spans="1:33" ht="15" customHeight="1" x14ac:dyDescent="0.35">
      <c r="A107" s="7" t="s">
        <v>236</v>
      </c>
      <c r="B107" s="34" t="s">
        <v>174</v>
      </c>
      <c r="C107" s="35">
        <v>25.695416999999999</v>
      </c>
      <c r="D107" s="35">
        <v>26.308959999999999</v>
      </c>
      <c r="E107" s="35">
        <v>26.930523000000001</v>
      </c>
      <c r="F107" s="35">
        <v>27.301365000000001</v>
      </c>
      <c r="G107" s="35">
        <v>27.616278000000001</v>
      </c>
      <c r="H107" s="35">
        <v>28.610430000000001</v>
      </c>
      <c r="I107" s="35">
        <v>29.713726000000001</v>
      </c>
      <c r="J107" s="35">
        <v>30.835906999999999</v>
      </c>
      <c r="K107" s="35">
        <v>31.865234000000001</v>
      </c>
      <c r="L107" s="35">
        <v>33.457504</v>
      </c>
      <c r="M107" s="35">
        <v>35.15757</v>
      </c>
      <c r="N107" s="35">
        <v>36.404007</v>
      </c>
      <c r="O107" s="35">
        <v>37.429240999999998</v>
      </c>
      <c r="P107" s="35">
        <v>38.908175999999997</v>
      </c>
      <c r="Q107" s="35">
        <v>40.006335999999997</v>
      </c>
      <c r="R107" s="35">
        <v>40.948658000000002</v>
      </c>
      <c r="S107" s="35">
        <v>42.048450000000003</v>
      </c>
      <c r="T107" s="35">
        <v>43.538193</v>
      </c>
      <c r="U107" s="35">
        <v>44.485416000000001</v>
      </c>
      <c r="V107" s="35">
        <v>45.852508999999998</v>
      </c>
      <c r="W107" s="35">
        <v>47.228591999999999</v>
      </c>
      <c r="X107" s="35">
        <v>48.336624</v>
      </c>
      <c r="Y107" s="35">
        <v>49.926281000000003</v>
      </c>
      <c r="Z107" s="35">
        <v>51.563236000000003</v>
      </c>
      <c r="AA107" s="35">
        <v>52.912421999999999</v>
      </c>
      <c r="AB107" s="35">
        <v>54.585278000000002</v>
      </c>
      <c r="AC107" s="35">
        <v>56.020256000000003</v>
      </c>
      <c r="AD107" s="35">
        <v>57.158130999999997</v>
      </c>
      <c r="AE107" s="35">
        <v>58.525562000000001</v>
      </c>
      <c r="AF107" s="35">
        <v>59.859585000000003</v>
      </c>
      <c r="AG107" s="36">
        <v>2.9590999999999999E-2</v>
      </c>
    </row>
    <row r="108" spans="1:33" ht="15" customHeight="1" x14ac:dyDescent="0.35">
      <c r="A108" s="7" t="s">
        <v>237</v>
      </c>
      <c r="B108" s="34" t="s">
        <v>176</v>
      </c>
      <c r="C108" s="35">
        <v>25.844168</v>
      </c>
      <c r="D108" s="35">
        <v>25.379753000000001</v>
      </c>
      <c r="E108" s="35">
        <v>23.113689000000001</v>
      </c>
      <c r="F108" s="35">
        <v>23.481171</v>
      </c>
      <c r="G108" s="35">
        <v>23.796037999999999</v>
      </c>
      <c r="H108" s="35">
        <v>24.637022000000002</v>
      </c>
      <c r="I108" s="35">
        <v>25.563745000000001</v>
      </c>
      <c r="J108" s="35">
        <v>26.489612999999999</v>
      </c>
      <c r="K108" s="35">
        <v>27.337935999999999</v>
      </c>
      <c r="L108" s="35">
        <v>28.665991000000002</v>
      </c>
      <c r="M108" s="35">
        <v>30.266462000000001</v>
      </c>
      <c r="N108" s="35">
        <v>31.252970000000001</v>
      </c>
      <c r="O108" s="35">
        <v>32.209350999999998</v>
      </c>
      <c r="P108" s="35">
        <v>33.183781000000003</v>
      </c>
      <c r="Q108" s="35">
        <v>34.046287999999997</v>
      </c>
      <c r="R108" s="35">
        <v>35.045867999999999</v>
      </c>
      <c r="S108" s="35">
        <v>36.046345000000002</v>
      </c>
      <c r="T108" s="35">
        <v>37.253506000000002</v>
      </c>
      <c r="U108" s="35">
        <v>38.097740000000002</v>
      </c>
      <c r="V108" s="35">
        <v>39.267960000000002</v>
      </c>
      <c r="W108" s="35">
        <v>40.412998000000002</v>
      </c>
      <c r="X108" s="35">
        <v>41.400291000000003</v>
      </c>
      <c r="Y108" s="35">
        <v>42.769409000000003</v>
      </c>
      <c r="Z108" s="35">
        <v>44.159633999999997</v>
      </c>
      <c r="AA108" s="35">
        <v>45.307552000000001</v>
      </c>
      <c r="AB108" s="35">
        <v>46.714092000000001</v>
      </c>
      <c r="AC108" s="35">
        <v>47.925528999999997</v>
      </c>
      <c r="AD108" s="35">
        <v>48.888756000000001</v>
      </c>
      <c r="AE108" s="35">
        <v>50.039580999999998</v>
      </c>
      <c r="AF108" s="35">
        <v>51.175261999999996</v>
      </c>
      <c r="AG108" s="36">
        <v>2.3837000000000001E-2</v>
      </c>
    </row>
    <row r="109" spans="1:33" ht="15" customHeight="1" x14ac:dyDescent="0.35">
      <c r="A109" s="7" t="s">
        <v>238</v>
      </c>
      <c r="B109" s="34" t="s">
        <v>178</v>
      </c>
      <c r="C109" s="35">
        <v>14.697266000000001</v>
      </c>
      <c r="D109" s="35">
        <v>15.734508999999999</v>
      </c>
      <c r="E109" s="35">
        <v>14.949004</v>
      </c>
      <c r="F109" s="35">
        <v>16.537255999999999</v>
      </c>
      <c r="G109" s="35">
        <v>16.996722999999999</v>
      </c>
      <c r="H109" s="35">
        <v>17.578077</v>
      </c>
      <c r="I109" s="35">
        <v>18.347017000000001</v>
      </c>
      <c r="J109" s="35">
        <v>19.134594</v>
      </c>
      <c r="K109" s="35">
        <v>19.803878999999998</v>
      </c>
      <c r="L109" s="35">
        <v>20.194859999999998</v>
      </c>
      <c r="M109" s="35">
        <v>21.272349999999999</v>
      </c>
      <c r="N109" s="35">
        <v>21.982144999999999</v>
      </c>
      <c r="O109" s="35">
        <v>22.615096999999999</v>
      </c>
      <c r="P109" s="35">
        <v>23.347526999999999</v>
      </c>
      <c r="Q109" s="35">
        <v>24.019000999999999</v>
      </c>
      <c r="R109" s="35">
        <v>24.826756</v>
      </c>
      <c r="S109" s="35">
        <v>25.745712000000001</v>
      </c>
      <c r="T109" s="35">
        <v>26.582815</v>
      </c>
      <c r="U109" s="35">
        <v>27.326975000000001</v>
      </c>
      <c r="V109" s="35">
        <v>28.234632000000001</v>
      </c>
      <c r="W109" s="35">
        <v>29.098369999999999</v>
      </c>
      <c r="X109" s="35">
        <v>29.827629000000002</v>
      </c>
      <c r="Y109" s="35">
        <v>30.990594999999999</v>
      </c>
      <c r="Z109" s="35">
        <v>32.221457999999998</v>
      </c>
      <c r="AA109" s="35">
        <v>33.140506999999999</v>
      </c>
      <c r="AB109" s="35">
        <v>34.266182000000001</v>
      </c>
      <c r="AC109" s="35">
        <v>35.211314999999999</v>
      </c>
      <c r="AD109" s="35">
        <v>35.964252000000002</v>
      </c>
      <c r="AE109" s="35">
        <v>36.867260000000002</v>
      </c>
      <c r="AF109" s="35">
        <v>37.599421999999997</v>
      </c>
      <c r="AG109" s="36">
        <v>3.2920999999999999E-2</v>
      </c>
    </row>
    <row r="110" spans="1:33" ht="15" customHeight="1" x14ac:dyDescent="0.35">
      <c r="A110" s="7" t="s">
        <v>239</v>
      </c>
      <c r="B110" s="34" t="s">
        <v>180</v>
      </c>
      <c r="C110" s="35">
        <v>23.712284</v>
      </c>
      <c r="D110" s="35">
        <v>23.357372000000002</v>
      </c>
      <c r="E110" s="35">
        <v>22.931307</v>
      </c>
      <c r="F110" s="35">
        <v>24.283770000000001</v>
      </c>
      <c r="G110" s="35">
        <v>24.832190000000001</v>
      </c>
      <c r="H110" s="35">
        <v>25.413986000000001</v>
      </c>
      <c r="I110" s="35">
        <v>26.126245000000001</v>
      </c>
      <c r="J110" s="35">
        <v>26.993334000000001</v>
      </c>
      <c r="K110" s="35">
        <v>27.812131999999998</v>
      </c>
      <c r="L110" s="35">
        <v>28.414680000000001</v>
      </c>
      <c r="M110" s="35">
        <v>29.842941</v>
      </c>
      <c r="N110" s="35">
        <v>30.630652999999999</v>
      </c>
      <c r="O110" s="35">
        <v>31.481293000000001</v>
      </c>
      <c r="P110" s="35">
        <v>32.237819999999999</v>
      </c>
      <c r="Q110" s="35">
        <v>33.088394000000001</v>
      </c>
      <c r="R110" s="35">
        <v>34.075161000000001</v>
      </c>
      <c r="S110" s="35">
        <v>35.117579999999997</v>
      </c>
      <c r="T110" s="35">
        <v>36.096702999999998</v>
      </c>
      <c r="U110" s="35">
        <v>37.027934999999999</v>
      </c>
      <c r="V110" s="35">
        <v>38.180840000000003</v>
      </c>
      <c r="W110" s="35">
        <v>39.227234000000003</v>
      </c>
      <c r="X110" s="35">
        <v>40.141078999999998</v>
      </c>
      <c r="Y110" s="35">
        <v>41.489581999999999</v>
      </c>
      <c r="Z110" s="35">
        <v>42.917873</v>
      </c>
      <c r="AA110" s="35">
        <v>44.069504000000002</v>
      </c>
      <c r="AB110" s="35">
        <v>45.396445999999997</v>
      </c>
      <c r="AC110" s="35">
        <v>46.538006000000003</v>
      </c>
      <c r="AD110" s="35">
        <v>47.508277999999997</v>
      </c>
      <c r="AE110" s="35">
        <v>48.558239</v>
      </c>
      <c r="AF110" s="35">
        <v>49.552666000000002</v>
      </c>
      <c r="AG110" s="36">
        <v>2.5741E-2</v>
      </c>
    </row>
    <row r="111" spans="1:33" ht="15" customHeight="1" x14ac:dyDescent="0.35">
      <c r="A111" s="7" t="s">
        <v>240</v>
      </c>
      <c r="B111" s="34" t="s">
        <v>155</v>
      </c>
      <c r="C111" s="35">
        <v>12.338293</v>
      </c>
      <c r="D111" s="35">
        <v>10.683403</v>
      </c>
      <c r="E111" s="35">
        <v>13.39991</v>
      </c>
      <c r="F111" s="35">
        <v>14.661341999999999</v>
      </c>
      <c r="G111" s="35">
        <v>15.194910999999999</v>
      </c>
      <c r="H111" s="35">
        <v>15.760797</v>
      </c>
      <c r="I111" s="35">
        <v>16.559521</v>
      </c>
      <c r="J111" s="35">
        <v>17.186556</v>
      </c>
      <c r="K111" s="35">
        <v>17.727492999999999</v>
      </c>
      <c r="L111" s="35">
        <v>18.288788</v>
      </c>
      <c r="M111" s="35">
        <v>18.997254999999999</v>
      </c>
      <c r="N111" s="35">
        <v>19.558371999999999</v>
      </c>
      <c r="O111" s="35">
        <v>20.162931</v>
      </c>
      <c r="P111" s="35">
        <v>20.632057</v>
      </c>
      <c r="Q111" s="35">
        <v>21.135794000000001</v>
      </c>
      <c r="R111" s="35">
        <v>21.582094000000001</v>
      </c>
      <c r="S111" s="35">
        <v>22.108855999999999</v>
      </c>
      <c r="T111" s="35">
        <v>22.878723000000001</v>
      </c>
      <c r="U111" s="35">
        <v>23.307366999999999</v>
      </c>
      <c r="V111" s="35">
        <v>24.337975</v>
      </c>
      <c r="W111" s="35">
        <v>25.095728000000001</v>
      </c>
      <c r="X111" s="35">
        <v>25.804514000000001</v>
      </c>
      <c r="Y111" s="35">
        <v>26.898869000000001</v>
      </c>
      <c r="Z111" s="35">
        <v>27.877486999999999</v>
      </c>
      <c r="AA111" s="35">
        <v>28.674365999999999</v>
      </c>
      <c r="AB111" s="35">
        <v>29.592096000000002</v>
      </c>
      <c r="AC111" s="35">
        <v>30.364156999999999</v>
      </c>
      <c r="AD111" s="35">
        <v>31.004999000000002</v>
      </c>
      <c r="AE111" s="35">
        <v>31.779109999999999</v>
      </c>
      <c r="AF111" s="35">
        <v>32.433025000000001</v>
      </c>
      <c r="AG111" s="36">
        <v>3.3888000000000001E-2</v>
      </c>
    </row>
    <row r="112" spans="1:33" ht="15" customHeight="1" x14ac:dyDescent="0.35">
      <c r="A112" s="7" t="s">
        <v>241</v>
      </c>
      <c r="B112" s="39" t="s">
        <v>183</v>
      </c>
      <c r="C112" s="40">
        <v>14.643957</v>
      </c>
      <c r="D112" s="40">
        <v>14.980418999999999</v>
      </c>
      <c r="E112" s="40">
        <v>14.500601</v>
      </c>
      <c r="F112" s="40">
        <v>14.249805</v>
      </c>
      <c r="G112" s="40">
        <v>14.148581999999999</v>
      </c>
      <c r="H112" s="40">
        <v>14.163821</v>
      </c>
      <c r="I112" s="40">
        <v>14.277957000000001</v>
      </c>
      <c r="J112" s="40">
        <v>14.477740000000001</v>
      </c>
      <c r="K112" s="40">
        <v>14.671865</v>
      </c>
      <c r="L112" s="40">
        <v>14.818662</v>
      </c>
      <c r="M112" s="40">
        <v>15.988823999999999</v>
      </c>
      <c r="N112" s="40">
        <v>16.109753000000001</v>
      </c>
      <c r="O112" s="40">
        <v>16.465042</v>
      </c>
      <c r="P112" s="40">
        <v>16.630462999999999</v>
      </c>
      <c r="Q112" s="40">
        <v>16.757871999999999</v>
      </c>
      <c r="R112" s="40">
        <v>16.966201999999999</v>
      </c>
      <c r="S112" s="40">
        <v>17.194476999999999</v>
      </c>
      <c r="T112" s="40">
        <v>17.442927999999998</v>
      </c>
      <c r="U112" s="40">
        <v>17.689232000000001</v>
      </c>
      <c r="V112" s="40">
        <v>18.046989</v>
      </c>
      <c r="W112" s="40">
        <v>18.386621000000002</v>
      </c>
      <c r="X112" s="40">
        <v>18.675523999999999</v>
      </c>
      <c r="Y112" s="40">
        <v>19.048964000000002</v>
      </c>
      <c r="Z112" s="40">
        <v>19.389071000000001</v>
      </c>
      <c r="AA112" s="40">
        <v>19.754519999999999</v>
      </c>
      <c r="AB112" s="40">
        <v>20.152256000000001</v>
      </c>
      <c r="AC112" s="40">
        <v>20.559598999999999</v>
      </c>
      <c r="AD112" s="40">
        <v>20.944855</v>
      </c>
      <c r="AE112" s="40">
        <v>21.352035999999998</v>
      </c>
      <c r="AF112" s="40">
        <v>21.758521999999999</v>
      </c>
      <c r="AG112" s="41">
        <v>1.3748E-2</v>
      </c>
    </row>
    <row r="113" spans="1:33" ht="15" customHeight="1" x14ac:dyDescent="0.35">
      <c r="A113" s="7" t="s">
        <v>242</v>
      </c>
      <c r="B113" s="34" t="s">
        <v>150</v>
      </c>
      <c r="C113" s="35">
        <v>38.968001999999998</v>
      </c>
      <c r="D113" s="35">
        <v>40.594608000000001</v>
      </c>
      <c r="E113" s="35">
        <v>39.879086000000001</v>
      </c>
      <c r="F113" s="35">
        <v>39.632289999999998</v>
      </c>
      <c r="G113" s="35">
        <v>40.610897000000001</v>
      </c>
      <c r="H113" s="35">
        <v>41.951397</v>
      </c>
      <c r="I113" s="35">
        <v>43.136710999999998</v>
      </c>
      <c r="J113" s="35">
        <v>44.314509999999999</v>
      </c>
      <c r="K113" s="35">
        <v>45.435577000000002</v>
      </c>
      <c r="L113" s="35">
        <v>46.288277000000001</v>
      </c>
      <c r="M113" s="35">
        <v>47.476753000000002</v>
      </c>
      <c r="N113" s="35">
        <v>48.648167000000001</v>
      </c>
      <c r="O113" s="35">
        <v>49.863818999999999</v>
      </c>
      <c r="P113" s="35">
        <v>50.919105999999999</v>
      </c>
      <c r="Q113" s="35">
        <v>51.607914000000001</v>
      </c>
      <c r="R113" s="35">
        <v>52.363822999999996</v>
      </c>
      <c r="S113" s="35">
        <v>53.207638000000003</v>
      </c>
      <c r="T113" s="35">
        <v>54.069462000000001</v>
      </c>
      <c r="U113" s="35">
        <v>54.961468000000004</v>
      </c>
      <c r="V113" s="35">
        <v>55.954433000000002</v>
      </c>
      <c r="W113" s="35">
        <v>56.915714000000001</v>
      </c>
      <c r="X113" s="35">
        <v>57.924885000000003</v>
      </c>
      <c r="Y113" s="35">
        <v>58.831890000000001</v>
      </c>
      <c r="Z113" s="35">
        <v>59.756126000000002</v>
      </c>
      <c r="AA113" s="35">
        <v>60.851680999999999</v>
      </c>
      <c r="AB113" s="35">
        <v>61.931538000000003</v>
      </c>
      <c r="AC113" s="35">
        <v>62.955235000000002</v>
      </c>
      <c r="AD113" s="35">
        <v>64.088181000000006</v>
      </c>
      <c r="AE113" s="35">
        <v>65.222069000000005</v>
      </c>
      <c r="AF113" s="35">
        <v>66.289719000000005</v>
      </c>
      <c r="AG113" s="36">
        <v>1.8488999999999998E-2</v>
      </c>
    </row>
    <row r="114" spans="1:33" ht="15" customHeight="1" x14ac:dyDescent="0.35"/>
    <row r="115" spans="1:33" ht="15" customHeight="1" x14ac:dyDescent="0.35">
      <c r="B115" s="18" t="s">
        <v>185</v>
      </c>
    </row>
    <row r="116" spans="1:33" ht="15" customHeight="1" x14ac:dyDescent="0.35">
      <c r="A116" s="7" t="s">
        <v>243</v>
      </c>
      <c r="B116" s="34" t="s">
        <v>146</v>
      </c>
      <c r="C116" s="35">
        <v>21.714523</v>
      </c>
      <c r="D116" s="35">
        <v>22.561377</v>
      </c>
      <c r="E116" s="35">
        <v>21.257321999999998</v>
      </c>
      <c r="F116" s="35">
        <v>22.243842999999998</v>
      </c>
      <c r="G116" s="35">
        <v>22.046334999999999</v>
      </c>
      <c r="H116" s="35">
        <v>21.870823000000001</v>
      </c>
      <c r="I116" s="35">
        <v>21.887105999999999</v>
      </c>
      <c r="J116" s="35">
        <v>22.683128</v>
      </c>
      <c r="K116" s="35">
        <v>23.405909000000001</v>
      </c>
      <c r="L116" s="35">
        <v>23.963944999999999</v>
      </c>
      <c r="M116" s="35">
        <v>24.753965000000001</v>
      </c>
      <c r="N116" s="35">
        <v>25.473471</v>
      </c>
      <c r="O116" s="35">
        <v>26.089749999999999</v>
      </c>
      <c r="P116" s="35">
        <v>26.838135000000001</v>
      </c>
      <c r="Q116" s="35">
        <v>27.567629</v>
      </c>
      <c r="R116" s="35">
        <v>28.437875999999999</v>
      </c>
      <c r="S116" s="35">
        <v>29.365234000000001</v>
      </c>
      <c r="T116" s="35">
        <v>30.166359</v>
      </c>
      <c r="U116" s="35">
        <v>30.935541000000001</v>
      </c>
      <c r="V116" s="35">
        <v>31.969131000000001</v>
      </c>
      <c r="W116" s="35">
        <v>32.835921999999997</v>
      </c>
      <c r="X116" s="35">
        <v>33.642344999999999</v>
      </c>
      <c r="Y116" s="35">
        <v>34.795284000000002</v>
      </c>
      <c r="Z116" s="35">
        <v>36.043427000000001</v>
      </c>
      <c r="AA116" s="35">
        <v>37.038795</v>
      </c>
      <c r="AB116" s="35">
        <v>38.309024999999998</v>
      </c>
      <c r="AC116" s="35">
        <v>39.302478999999998</v>
      </c>
      <c r="AD116" s="35">
        <v>40.103634</v>
      </c>
      <c r="AE116" s="35">
        <v>41.011313999999999</v>
      </c>
      <c r="AF116" s="35">
        <v>41.844185000000003</v>
      </c>
      <c r="AG116" s="36">
        <v>2.2877000000000002E-2</v>
      </c>
    </row>
    <row r="117" spans="1:33" ht="15" customHeight="1" x14ac:dyDescent="0.35">
      <c r="A117" s="7" t="s">
        <v>244</v>
      </c>
      <c r="B117" s="34" t="s">
        <v>155</v>
      </c>
      <c r="C117" s="35">
        <v>12.984576000000001</v>
      </c>
      <c r="D117" s="35">
        <v>13.659781000000001</v>
      </c>
      <c r="E117" s="35">
        <v>13.354027</v>
      </c>
      <c r="F117" s="35">
        <v>14.633819000000001</v>
      </c>
      <c r="G117" s="35">
        <v>15.198003999999999</v>
      </c>
      <c r="H117" s="35">
        <v>15.768628</v>
      </c>
      <c r="I117" s="35">
        <v>16.651994999999999</v>
      </c>
      <c r="J117" s="35">
        <v>17.263632000000001</v>
      </c>
      <c r="K117" s="35">
        <v>17.801155000000001</v>
      </c>
      <c r="L117" s="35">
        <v>18.328420999999999</v>
      </c>
      <c r="M117" s="35">
        <v>19.105263000000001</v>
      </c>
      <c r="N117" s="35">
        <v>19.649632</v>
      </c>
      <c r="O117" s="35">
        <v>20.263002</v>
      </c>
      <c r="P117" s="35">
        <v>20.751069999999999</v>
      </c>
      <c r="Q117" s="35">
        <v>21.264869999999998</v>
      </c>
      <c r="R117" s="35">
        <v>21.709292999999999</v>
      </c>
      <c r="S117" s="35">
        <v>22.257158</v>
      </c>
      <c r="T117" s="35">
        <v>23.002699</v>
      </c>
      <c r="U117" s="35">
        <v>23.486324</v>
      </c>
      <c r="V117" s="35">
        <v>24.352485999999999</v>
      </c>
      <c r="W117" s="35">
        <v>24.964276999999999</v>
      </c>
      <c r="X117" s="35">
        <v>25.443667999999999</v>
      </c>
      <c r="Y117" s="35">
        <v>26.253325</v>
      </c>
      <c r="Z117" s="35">
        <v>26.872534000000002</v>
      </c>
      <c r="AA117" s="35">
        <v>27.16844</v>
      </c>
      <c r="AB117" s="35">
        <v>28.181767000000001</v>
      </c>
      <c r="AC117" s="35">
        <v>28.978007999999999</v>
      </c>
      <c r="AD117" s="35">
        <v>29.710591999999998</v>
      </c>
      <c r="AE117" s="35">
        <v>30.498549000000001</v>
      </c>
      <c r="AF117" s="35">
        <v>31.186319000000001</v>
      </c>
      <c r="AG117" s="36">
        <v>3.0675999999999998E-2</v>
      </c>
    </row>
    <row r="118" spans="1:33" ht="15" customHeight="1" x14ac:dyDescent="0.35">
      <c r="A118" s="7" t="s">
        <v>245</v>
      </c>
      <c r="B118" s="34" t="s">
        <v>148</v>
      </c>
      <c r="C118" s="35">
        <v>5.1494070000000001</v>
      </c>
      <c r="D118" s="35">
        <v>4.1386919999999998</v>
      </c>
      <c r="E118" s="35">
        <v>3.9437709999999999</v>
      </c>
      <c r="F118" s="35">
        <v>3.7141220000000001</v>
      </c>
      <c r="G118" s="35">
        <v>3.6173790000000001</v>
      </c>
      <c r="H118" s="35">
        <v>3.701848</v>
      </c>
      <c r="I118" s="35">
        <v>3.8982290000000002</v>
      </c>
      <c r="J118" s="35">
        <v>4.1704220000000003</v>
      </c>
      <c r="K118" s="35">
        <v>4.3753929999999999</v>
      </c>
      <c r="L118" s="35">
        <v>4.5724280000000004</v>
      </c>
      <c r="M118" s="35">
        <v>4.7417389999999999</v>
      </c>
      <c r="N118" s="35">
        <v>4.8741890000000003</v>
      </c>
      <c r="O118" s="35">
        <v>5.0549720000000002</v>
      </c>
      <c r="P118" s="35">
        <v>5.1291609999999999</v>
      </c>
      <c r="Q118" s="35">
        <v>5.2013290000000003</v>
      </c>
      <c r="R118" s="35">
        <v>5.3055859999999999</v>
      </c>
      <c r="S118" s="35">
        <v>5.4273629999999997</v>
      </c>
      <c r="T118" s="35">
        <v>5.5707560000000003</v>
      </c>
      <c r="U118" s="35">
        <v>5.6911420000000001</v>
      </c>
      <c r="V118" s="35">
        <v>5.8698399999999999</v>
      </c>
      <c r="W118" s="35">
        <v>5.9949409999999999</v>
      </c>
      <c r="X118" s="35">
        <v>6.097003</v>
      </c>
      <c r="Y118" s="35">
        <v>6.220631</v>
      </c>
      <c r="Z118" s="35">
        <v>6.2801609999999997</v>
      </c>
      <c r="AA118" s="35">
        <v>6.3996740000000001</v>
      </c>
      <c r="AB118" s="35">
        <v>6.5364690000000003</v>
      </c>
      <c r="AC118" s="35">
        <v>6.665673</v>
      </c>
      <c r="AD118" s="35">
        <v>6.8439860000000001</v>
      </c>
      <c r="AE118" s="35">
        <v>6.9645710000000003</v>
      </c>
      <c r="AF118" s="35">
        <v>7.1068150000000001</v>
      </c>
      <c r="AG118" s="36">
        <v>1.1171E-2</v>
      </c>
    </row>
    <row r="119" spans="1:33" ht="15" customHeight="1" x14ac:dyDescent="0.35">
      <c r="A119" s="7" t="s">
        <v>246</v>
      </c>
      <c r="B119" s="34" t="s">
        <v>190</v>
      </c>
      <c r="C119" s="35">
        <v>2.0572599999999999</v>
      </c>
      <c r="D119" s="35">
        <v>2.0783670000000001</v>
      </c>
      <c r="E119" s="35">
        <v>2.097407</v>
      </c>
      <c r="F119" s="35">
        <v>2.1439349999999999</v>
      </c>
      <c r="G119" s="35">
        <v>2.1407660000000002</v>
      </c>
      <c r="H119" s="35">
        <v>2.1570260000000001</v>
      </c>
      <c r="I119" s="35">
        <v>2.210102</v>
      </c>
      <c r="J119" s="35">
        <v>2.2536779999999998</v>
      </c>
      <c r="K119" s="35">
        <v>2.3172190000000001</v>
      </c>
      <c r="L119" s="35">
        <v>2.3676409999999999</v>
      </c>
      <c r="M119" s="35">
        <v>2.4206819999999998</v>
      </c>
      <c r="N119" s="35">
        <v>2.4600759999999999</v>
      </c>
      <c r="O119" s="35">
        <v>2.5099079999999998</v>
      </c>
      <c r="P119" s="35">
        <v>2.5566460000000002</v>
      </c>
      <c r="Q119" s="35">
        <v>2.5944929999999999</v>
      </c>
      <c r="R119" s="35">
        <v>2.6303939999999999</v>
      </c>
      <c r="S119" s="35">
        <v>2.6840579999999998</v>
      </c>
      <c r="T119" s="35">
        <v>2.742861</v>
      </c>
      <c r="U119" s="35">
        <v>2.7995589999999999</v>
      </c>
      <c r="V119" s="35">
        <v>2.8707180000000001</v>
      </c>
      <c r="W119" s="35">
        <v>2.9292899999999999</v>
      </c>
      <c r="X119" s="35">
        <v>2.9788790000000001</v>
      </c>
      <c r="Y119" s="35">
        <v>3.0285739999999999</v>
      </c>
      <c r="Z119" s="35">
        <v>3.088838</v>
      </c>
      <c r="AA119" s="35">
        <v>3.153721</v>
      </c>
      <c r="AB119" s="35">
        <v>3.220818</v>
      </c>
      <c r="AC119" s="35">
        <v>3.2843019999999998</v>
      </c>
      <c r="AD119" s="35">
        <v>3.3435030000000001</v>
      </c>
      <c r="AE119" s="35">
        <v>3.4226719999999999</v>
      </c>
      <c r="AF119" s="35">
        <v>3.4958179999999999</v>
      </c>
      <c r="AG119" s="36">
        <v>1.8450999999999999E-2</v>
      </c>
    </row>
    <row r="120" spans="1:33" ht="15" customHeight="1" x14ac:dyDescent="0.35">
      <c r="A120" s="7" t="s">
        <v>247</v>
      </c>
      <c r="B120" s="34" t="s">
        <v>192</v>
      </c>
      <c r="C120" s="35">
        <v>0.71666399999999997</v>
      </c>
      <c r="D120" s="35">
        <v>0.73504000000000003</v>
      </c>
      <c r="E120" s="35">
        <v>0.75029400000000002</v>
      </c>
      <c r="F120" s="35">
        <v>0.76839900000000005</v>
      </c>
      <c r="G120" s="35">
        <v>0.788937</v>
      </c>
      <c r="H120" s="35">
        <v>0.80945999999999996</v>
      </c>
      <c r="I120" s="35">
        <v>0.83239399999999997</v>
      </c>
      <c r="J120" s="35">
        <v>0.85455099999999995</v>
      </c>
      <c r="K120" s="35">
        <v>0.87787400000000004</v>
      </c>
      <c r="L120" s="35">
        <v>0.90090700000000001</v>
      </c>
      <c r="M120" s="35">
        <v>0.92300800000000005</v>
      </c>
      <c r="N120" s="35">
        <v>0.946218</v>
      </c>
      <c r="O120" s="35">
        <v>0.96992599999999995</v>
      </c>
      <c r="P120" s="35">
        <v>0.99299499999999996</v>
      </c>
      <c r="Q120" s="35">
        <v>1.0178720000000001</v>
      </c>
      <c r="R120" s="35">
        <v>1.0433110000000001</v>
      </c>
      <c r="S120" s="35">
        <v>1.06792</v>
      </c>
      <c r="T120" s="35">
        <v>1.094794</v>
      </c>
      <c r="U120" s="35">
        <v>1.1221639999999999</v>
      </c>
      <c r="V120" s="35">
        <v>1.150844</v>
      </c>
      <c r="W120" s="35">
        <v>1.1802429999999999</v>
      </c>
      <c r="X120" s="35">
        <v>1.2105250000000001</v>
      </c>
      <c r="Y120" s="35">
        <v>1.2417180000000001</v>
      </c>
      <c r="Z120" s="35">
        <v>1.273598</v>
      </c>
      <c r="AA120" s="35">
        <v>1.306138</v>
      </c>
      <c r="AB120" s="35">
        <v>1.3396779999999999</v>
      </c>
      <c r="AC120" s="35">
        <v>1.373974</v>
      </c>
      <c r="AD120" s="35">
        <v>1.4092260000000001</v>
      </c>
      <c r="AE120" s="35">
        <v>1.4454959999999999</v>
      </c>
      <c r="AF120" s="35">
        <v>1.482631</v>
      </c>
      <c r="AG120" s="36">
        <v>2.5385000000000001E-2</v>
      </c>
    </row>
    <row r="121" spans="1:33" ht="15" customHeight="1" x14ac:dyDescent="0.35"/>
    <row r="122" spans="1:33" ht="15" customHeight="1" x14ac:dyDescent="0.35">
      <c r="B122" s="18" t="s">
        <v>193</v>
      </c>
    </row>
    <row r="123" spans="1:33" ht="15" customHeight="1" x14ac:dyDescent="0.35">
      <c r="A123" s="7" t="s">
        <v>248</v>
      </c>
      <c r="B123" s="34" t="s">
        <v>144</v>
      </c>
      <c r="C123" s="35">
        <v>19.489792000000001</v>
      </c>
      <c r="D123" s="35">
        <v>21.882176999999999</v>
      </c>
      <c r="E123" s="35">
        <v>21.038895</v>
      </c>
      <c r="F123" s="35">
        <v>21.513981000000001</v>
      </c>
      <c r="G123" s="35">
        <v>21.920898000000001</v>
      </c>
      <c r="H123" s="35">
        <v>22.564674</v>
      </c>
      <c r="I123" s="35">
        <v>23.513065000000001</v>
      </c>
      <c r="J123" s="35">
        <v>24.709696000000001</v>
      </c>
      <c r="K123" s="35">
        <v>25.813897999999998</v>
      </c>
      <c r="L123" s="35">
        <v>26.949466999999999</v>
      </c>
      <c r="M123" s="35">
        <v>28.290825000000002</v>
      </c>
      <c r="N123" s="35">
        <v>29.357288</v>
      </c>
      <c r="O123" s="35">
        <v>30.465374000000001</v>
      </c>
      <c r="P123" s="35">
        <v>31.451861999999998</v>
      </c>
      <c r="Q123" s="35">
        <v>32.369880999999999</v>
      </c>
      <c r="R123" s="35">
        <v>33.327412000000002</v>
      </c>
      <c r="S123" s="35">
        <v>34.351162000000002</v>
      </c>
      <c r="T123" s="35">
        <v>35.395015999999998</v>
      </c>
      <c r="U123" s="35">
        <v>36.350257999999997</v>
      </c>
      <c r="V123" s="35">
        <v>37.587746000000003</v>
      </c>
      <c r="W123" s="35">
        <v>38.751227999999998</v>
      </c>
      <c r="X123" s="35">
        <v>39.734715000000001</v>
      </c>
      <c r="Y123" s="35">
        <v>40.925120999999997</v>
      </c>
      <c r="Z123" s="35">
        <v>42.216320000000003</v>
      </c>
      <c r="AA123" s="35">
        <v>43.295077999999997</v>
      </c>
      <c r="AB123" s="35">
        <v>44.474280999999998</v>
      </c>
      <c r="AC123" s="35">
        <v>45.630074</v>
      </c>
      <c r="AD123" s="35">
        <v>46.753692999999998</v>
      </c>
      <c r="AE123" s="35">
        <v>47.799995000000003</v>
      </c>
      <c r="AF123" s="35">
        <v>48.83305</v>
      </c>
      <c r="AG123" s="36">
        <v>3.218E-2</v>
      </c>
    </row>
    <row r="124" spans="1:33" ht="15" customHeight="1" x14ac:dyDescent="0.35">
      <c r="A124" s="7" t="s">
        <v>249</v>
      </c>
      <c r="B124" s="34" t="s">
        <v>174</v>
      </c>
      <c r="C124" s="35">
        <v>25.695416999999999</v>
      </c>
      <c r="D124" s="35">
        <v>26.308959999999999</v>
      </c>
      <c r="E124" s="35">
        <v>26.930523000000001</v>
      </c>
      <c r="F124" s="35">
        <v>27.301365000000001</v>
      </c>
      <c r="G124" s="35">
        <v>27.616278000000001</v>
      </c>
      <c r="H124" s="35">
        <v>28.610430000000001</v>
      </c>
      <c r="I124" s="35">
        <v>29.713726000000001</v>
      </c>
      <c r="J124" s="35">
        <v>30.835906999999999</v>
      </c>
      <c r="K124" s="35">
        <v>31.865234000000001</v>
      </c>
      <c r="L124" s="35">
        <v>33.457504</v>
      </c>
      <c r="M124" s="35">
        <v>35.15757</v>
      </c>
      <c r="N124" s="35">
        <v>36.404007</v>
      </c>
      <c r="O124" s="35">
        <v>37.429240999999998</v>
      </c>
      <c r="P124" s="35">
        <v>38.908175999999997</v>
      </c>
      <c r="Q124" s="35">
        <v>40.006335999999997</v>
      </c>
      <c r="R124" s="35">
        <v>40.948658000000002</v>
      </c>
      <c r="S124" s="35">
        <v>42.048450000000003</v>
      </c>
      <c r="T124" s="35">
        <v>43.538193</v>
      </c>
      <c r="U124" s="35">
        <v>44.485416000000001</v>
      </c>
      <c r="V124" s="35">
        <v>45.852508999999998</v>
      </c>
      <c r="W124" s="35">
        <v>47.228591999999999</v>
      </c>
      <c r="X124" s="35">
        <v>48.336624</v>
      </c>
      <c r="Y124" s="35">
        <v>49.926281000000003</v>
      </c>
      <c r="Z124" s="35">
        <v>51.563236000000003</v>
      </c>
      <c r="AA124" s="35">
        <v>52.912421999999999</v>
      </c>
      <c r="AB124" s="35">
        <v>54.585278000000002</v>
      </c>
      <c r="AC124" s="35">
        <v>56.020256000000003</v>
      </c>
      <c r="AD124" s="35">
        <v>57.158130999999997</v>
      </c>
      <c r="AE124" s="35">
        <v>58.525562000000001</v>
      </c>
      <c r="AF124" s="35">
        <v>59.859585000000003</v>
      </c>
      <c r="AG124" s="36">
        <v>2.9590999999999999E-2</v>
      </c>
    </row>
    <row r="125" spans="1:33" ht="15" customHeight="1" x14ac:dyDescent="0.35">
      <c r="A125" s="7" t="s">
        <v>250</v>
      </c>
      <c r="B125" s="34" t="s">
        <v>176</v>
      </c>
      <c r="C125" s="35">
        <v>25.834620999999999</v>
      </c>
      <c r="D125" s="35">
        <v>25.374689</v>
      </c>
      <c r="E125" s="35">
        <v>23.140045000000001</v>
      </c>
      <c r="F125" s="35">
        <v>23.520002000000002</v>
      </c>
      <c r="G125" s="35">
        <v>23.833424000000001</v>
      </c>
      <c r="H125" s="35">
        <v>24.663691</v>
      </c>
      <c r="I125" s="35">
        <v>25.574255000000001</v>
      </c>
      <c r="J125" s="35">
        <v>26.500551000000002</v>
      </c>
      <c r="K125" s="35">
        <v>27.349276</v>
      </c>
      <c r="L125" s="35">
        <v>28.677558999999999</v>
      </c>
      <c r="M125" s="35">
        <v>30.27524</v>
      </c>
      <c r="N125" s="35">
        <v>31.261913</v>
      </c>
      <c r="O125" s="35">
        <v>32.218173999999998</v>
      </c>
      <c r="P125" s="35">
        <v>33.192824999999999</v>
      </c>
      <c r="Q125" s="35">
        <v>34.055714000000002</v>
      </c>
      <c r="R125" s="35">
        <v>35.055560999999997</v>
      </c>
      <c r="S125" s="35">
        <v>36.056358000000003</v>
      </c>
      <c r="T125" s="35">
        <v>37.263939000000001</v>
      </c>
      <c r="U125" s="35">
        <v>38.108607999999997</v>
      </c>
      <c r="V125" s="35">
        <v>39.279288999999999</v>
      </c>
      <c r="W125" s="35">
        <v>40.424843000000003</v>
      </c>
      <c r="X125" s="35">
        <v>41.412663000000002</v>
      </c>
      <c r="Y125" s="35">
        <v>42.782356</v>
      </c>
      <c r="Z125" s="35">
        <v>44.172997000000002</v>
      </c>
      <c r="AA125" s="35">
        <v>45.321545</v>
      </c>
      <c r="AB125" s="35">
        <v>46.728549999999998</v>
      </c>
      <c r="AC125" s="35">
        <v>47.940548</v>
      </c>
      <c r="AD125" s="35">
        <v>48.904311999999997</v>
      </c>
      <c r="AE125" s="35">
        <v>50.055655999999999</v>
      </c>
      <c r="AF125" s="35">
        <v>51.192059</v>
      </c>
      <c r="AG125" s="36">
        <v>2.3862000000000001E-2</v>
      </c>
    </row>
    <row r="126" spans="1:33" ht="15" customHeight="1" x14ac:dyDescent="0.35">
      <c r="A126" s="7" t="s">
        <v>251</v>
      </c>
      <c r="B126" s="34" t="s">
        <v>178</v>
      </c>
      <c r="C126" s="35">
        <v>14.697266000000001</v>
      </c>
      <c r="D126" s="35">
        <v>15.734508999999999</v>
      </c>
      <c r="E126" s="35">
        <v>14.949004</v>
      </c>
      <c r="F126" s="35">
        <v>16.537255999999999</v>
      </c>
      <c r="G126" s="35">
        <v>16.996722999999999</v>
      </c>
      <c r="H126" s="35">
        <v>17.578077</v>
      </c>
      <c r="I126" s="35">
        <v>18.347017000000001</v>
      </c>
      <c r="J126" s="35">
        <v>19.134594</v>
      </c>
      <c r="K126" s="35">
        <v>19.803878999999998</v>
      </c>
      <c r="L126" s="35">
        <v>20.194859999999998</v>
      </c>
      <c r="M126" s="35">
        <v>21.272349999999999</v>
      </c>
      <c r="N126" s="35">
        <v>21.982144999999999</v>
      </c>
      <c r="O126" s="35">
        <v>22.615096999999999</v>
      </c>
      <c r="P126" s="35">
        <v>23.347526999999999</v>
      </c>
      <c r="Q126" s="35">
        <v>24.019000999999999</v>
      </c>
      <c r="R126" s="35">
        <v>24.826756</v>
      </c>
      <c r="S126" s="35">
        <v>25.745712000000001</v>
      </c>
      <c r="T126" s="35">
        <v>26.582815</v>
      </c>
      <c r="U126" s="35">
        <v>27.326975000000001</v>
      </c>
      <c r="V126" s="35">
        <v>28.234632000000001</v>
      </c>
      <c r="W126" s="35">
        <v>29.098369999999999</v>
      </c>
      <c r="X126" s="35">
        <v>29.827629000000002</v>
      </c>
      <c r="Y126" s="35">
        <v>30.990594999999999</v>
      </c>
      <c r="Z126" s="35">
        <v>32.221457999999998</v>
      </c>
      <c r="AA126" s="35">
        <v>33.140506999999999</v>
      </c>
      <c r="AB126" s="35">
        <v>34.266182000000001</v>
      </c>
      <c r="AC126" s="35">
        <v>35.211314999999999</v>
      </c>
      <c r="AD126" s="35">
        <v>35.964252000000002</v>
      </c>
      <c r="AE126" s="35">
        <v>36.867260000000002</v>
      </c>
      <c r="AF126" s="35">
        <v>37.599421999999997</v>
      </c>
      <c r="AG126" s="36">
        <v>3.2920999999999999E-2</v>
      </c>
    </row>
    <row r="127" spans="1:33" ht="15" customHeight="1" x14ac:dyDescent="0.35">
      <c r="A127" s="7" t="s">
        <v>252</v>
      </c>
      <c r="B127" s="34" t="s">
        <v>146</v>
      </c>
      <c r="C127" s="35">
        <v>23.239584000000001</v>
      </c>
      <c r="D127" s="35">
        <v>23.164829000000001</v>
      </c>
      <c r="E127" s="35">
        <v>22.644846000000001</v>
      </c>
      <c r="F127" s="35">
        <v>23.938997000000001</v>
      </c>
      <c r="G127" s="35">
        <v>24.386374</v>
      </c>
      <c r="H127" s="35">
        <v>24.871693</v>
      </c>
      <c r="I127" s="35">
        <v>25.488479999999999</v>
      </c>
      <c r="J127" s="35">
        <v>26.341660999999998</v>
      </c>
      <c r="K127" s="35">
        <v>27.126272</v>
      </c>
      <c r="L127" s="35">
        <v>27.708763000000001</v>
      </c>
      <c r="M127" s="35">
        <v>29.014953999999999</v>
      </c>
      <c r="N127" s="35">
        <v>29.775953000000001</v>
      </c>
      <c r="O127" s="35">
        <v>30.584291</v>
      </c>
      <c r="P127" s="35">
        <v>31.313175000000001</v>
      </c>
      <c r="Q127" s="35">
        <v>32.133198</v>
      </c>
      <c r="R127" s="35">
        <v>33.076819999999998</v>
      </c>
      <c r="S127" s="35">
        <v>34.119953000000002</v>
      </c>
      <c r="T127" s="35">
        <v>35.068652999999998</v>
      </c>
      <c r="U127" s="35">
        <v>35.952002999999998</v>
      </c>
      <c r="V127" s="35">
        <v>37.071465000000003</v>
      </c>
      <c r="W127" s="35">
        <v>38.080447999999997</v>
      </c>
      <c r="X127" s="35">
        <v>38.968570999999997</v>
      </c>
      <c r="Y127" s="35">
        <v>40.282406000000002</v>
      </c>
      <c r="Z127" s="35">
        <v>41.665806000000003</v>
      </c>
      <c r="AA127" s="35">
        <v>42.793480000000002</v>
      </c>
      <c r="AB127" s="35">
        <v>44.089336000000003</v>
      </c>
      <c r="AC127" s="35">
        <v>45.180489000000001</v>
      </c>
      <c r="AD127" s="35">
        <v>46.116871000000003</v>
      </c>
      <c r="AE127" s="35">
        <v>47.127524999999999</v>
      </c>
      <c r="AF127" s="35">
        <v>48.060661000000003</v>
      </c>
      <c r="AG127" s="36">
        <v>2.5371999999999999E-2</v>
      </c>
    </row>
    <row r="128" spans="1:33" ht="15" customHeight="1" x14ac:dyDescent="0.35">
      <c r="A128" s="7" t="s">
        <v>253</v>
      </c>
      <c r="B128" s="34" t="s">
        <v>155</v>
      </c>
      <c r="C128" s="35">
        <v>12.013578000000001</v>
      </c>
      <c r="D128" s="35">
        <v>10.711199000000001</v>
      </c>
      <c r="E128" s="35">
        <v>13.111525</v>
      </c>
      <c r="F128" s="35">
        <v>14.420871999999999</v>
      </c>
      <c r="G128" s="35">
        <v>14.991304</v>
      </c>
      <c r="H128" s="35">
        <v>15.588189</v>
      </c>
      <c r="I128" s="35">
        <v>16.426817</v>
      </c>
      <c r="J128" s="35">
        <v>17.045929000000001</v>
      </c>
      <c r="K128" s="35">
        <v>17.577954999999999</v>
      </c>
      <c r="L128" s="35">
        <v>18.131346000000001</v>
      </c>
      <c r="M128" s="35">
        <v>18.83493</v>
      </c>
      <c r="N128" s="35">
        <v>19.390612000000001</v>
      </c>
      <c r="O128" s="35">
        <v>19.986488000000001</v>
      </c>
      <c r="P128" s="35">
        <v>20.449728</v>
      </c>
      <c r="Q128" s="35">
        <v>20.947158999999999</v>
      </c>
      <c r="R128" s="35">
        <v>21.381837999999998</v>
      </c>
      <c r="S128" s="35">
        <v>21.892192999999999</v>
      </c>
      <c r="T128" s="35">
        <v>22.658173000000001</v>
      </c>
      <c r="U128" s="35">
        <v>23.067655999999999</v>
      </c>
      <c r="V128" s="35">
        <v>24.107140000000001</v>
      </c>
      <c r="W128" s="35">
        <v>24.855139000000001</v>
      </c>
      <c r="X128" s="35">
        <v>25.554290999999999</v>
      </c>
      <c r="Y128" s="35">
        <v>26.638961999999999</v>
      </c>
      <c r="Z128" s="35">
        <v>27.605753</v>
      </c>
      <c r="AA128" s="35">
        <v>28.380806</v>
      </c>
      <c r="AB128" s="35">
        <v>29.296219000000001</v>
      </c>
      <c r="AC128" s="35">
        <v>30.064723999999998</v>
      </c>
      <c r="AD128" s="35">
        <v>30.698937999999998</v>
      </c>
      <c r="AE128" s="35">
        <v>31.464458</v>
      </c>
      <c r="AF128" s="35">
        <v>32.107470999999997</v>
      </c>
      <c r="AG128" s="36">
        <v>3.4479000000000003E-2</v>
      </c>
    </row>
    <row r="129" spans="1:33" ht="15" customHeight="1" x14ac:dyDescent="0.35">
      <c r="A129" s="7" t="s">
        <v>254</v>
      </c>
      <c r="B129" s="34" t="s">
        <v>148</v>
      </c>
      <c r="C129" s="35">
        <v>6.7148839999999996</v>
      </c>
      <c r="D129" s="35">
        <v>6.5152419999999998</v>
      </c>
      <c r="E129" s="35">
        <v>6.2548729999999999</v>
      </c>
      <c r="F129" s="35">
        <v>6.0366970000000002</v>
      </c>
      <c r="G129" s="35">
        <v>6.0098890000000003</v>
      </c>
      <c r="H129" s="35">
        <v>6.1200739999999998</v>
      </c>
      <c r="I129" s="35">
        <v>6.339232</v>
      </c>
      <c r="J129" s="35">
        <v>6.6465300000000003</v>
      </c>
      <c r="K129" s="35">
        <v>6.9717190000000002</v>
      </c>
      <c r="L129" s="35">
        <v>7.2456719999999999</v>
      </c>
      <c r="M129" s="35">
        <v>7.5899960000000002</v>
      </c>
      <c r="N129" s="35">
        <v>7.7840930000000004</v>
      </c>
      <c r="O129" s="35">
        <v>8.0660229999999995</v>
      </c>
      <c r="P129" s="35">
        <v>8.2437559999999994</v>
      </c>
      <c r="Q129" s="35">
        <v>8.3941949999999999</v>
      </c>
      <c r="R129" s="35">
        <v>8.5761079999999996</v>
      </c>
      <c r="S129" s="35">
        <v>8.7776490000000003</v>
      </c>
      <c r="T129" s="35">
        <v>8.9758239999999994</v>
      </c>
      <c r="U129" s="35">
        <v>9.1765039999999996</v>
      </c>
      <c r="V129" s="35">
        <v>9.4051410000000004</v>
      </c>
      <c r="W129" s="35">
        <v>9.6027430000000003</v>
      </c>
      <c r="X129" s="35">
        <v>9.773263</v>
      </c>
      <c r="Y129" s="35">
        <v>9.9754389999999997</v>
      </c>
      <c r="Z129" s="35">
        <v>10.109999</v>
      </c>
      <c r="AA129" s="35">
        <v>10.307829</v>
      </c>
      <c r="AB129" s="35">
        <v>10.523292</v>
      </c>
      <c r="AC129" s="35">
        <v>10.743744</v>
      </c>
      <c r="AD129" s="35">
        <v>10.980556999999999</v>
      </c>
      <c r="AE129" s="35">
        <v>11.211596</v>
      </c>
      <c r="AF129" s="35">
        <v>11.437503</v>
      </c>
      <c r="AG129" s="36">
        <v>1.8533999999999998E-2</v>
      </c>
    </row>
    <row r="130" spans="1:33" ht="15" customHeight="1" x14ac:dyDescent="0.35">
      <c r="A130" s="7" t="s">
        <v>255</v>
      </c>
      <c r="B130" s="34" t="s">
        <v>165</v>
      </c>
      <c r="C130" s="35">
        <v>3.9200170000000001</v>
      </c>
      <c r="D130" s="35">
        <v>3.6054369999999998</v>
      </c>
      <c r="E130" s="35">
        <v>3.4913690000000002</v>
      </c>
      <c r="F130" s="35">
        <v>3.3983819999999998</v>
      </c>
      <c r="G130" s="35">
        <v>3.3789889999999998</v>
      </c>
      <c r="H130" s="35">
        <v>3.3908390000000002</v>
      </c>
      <c r="I130" s="35">
        <v>3.445567</v>
      </c>
      <c r="J130" s="35">
        <v>3.533506</v>
      </c>
      <c r="K130" s="35">
        <v>3.6329379999999998</v>
      </c>
      <c r="L130" s="35">
        <v>3.7527650000000001</v>
      </c>
      <c r="M130" s="35">
        <v>3.866501</v>
      </c>
      <c r="N130" s="35">
        <v>3.9937640000000001</v>
      </c>
      <c r="O130" s="35">
        <v>4.1150979999999997</v>
      </c>
      <c r="P130" s="35">
        <v>4.2374179999999999</v>
      </c>
      <c r="Q130" s="35">
        <v>4.3664909999999999</v>
      </c>
      <c r="R130" s="35">
        <v>4.5016809999999996</v>
      </c>
      <c r="S130" s="35">
        <v>4.6472639999999998</v>
      </c>
      <c r="T130" s="35">
        <v>4.7897720000000001</v>
      </c>
      <c r="U130" s="35">
        <v>4.9332200000000004</v>
      </c>
      <c r="V130" s="35">
        <v>5.0880960000000002</v>
      </c>
      <c r="W130" s="35">
        <v>5.2426050000000002</v>
      </c>
      <c r="X130" s="35">
        <v>5.3983359999999996</v>
      </c>
      <c r="Y130" s="35">
        <v>5.5599360000000004</v>
      </c>
      <c r="Z130" s="35">
        <v>5.7329210000000002</v>
      </c>
      <c r="AA130" s="35">
        <v>5.9108970000000003</v>
      </c>
      <c r="AB130" s="35">
        <v>6.0977940000000004</v>
      </c>
      <c r="AC130" s="35">
        <v>6.284459</v>
      </c>
      <c r="AD130" s="35">
        <v>6.4651100000000001</v>
      </c>
      <c r="AE130" s="35">
        <v>6.6547159999999996</v>
      </c>
      <c r="AF130" s="35">
        <v>6.8627050000000001</v>
      </c>
      <c r="AG130" s="36">
        <v>1.9498000000000001E-2</v>
      </c>
    </row>
    <row r="131" spans="1:33" ht="15" customHeight="1" x14ac:dyDescent="0.35">
      <c r="A131" s="7" t="s">
        <v>256</v>
      </c>
      <c r="B131" s="34" t="s">
        <v>203</v>
      </c>
      <c r="C131" s="35">
        <v>2.092638</v>
      </c>
      <c r="D131" s="35">
        <v>2.1172270000000002</v>
      </c>
      <c r="E131" s="35">
        <v>2.1386210000000001</v>
      </c>
      <c r="F131" s="35">
        <v>2.19346</v>
      </c>
      <c r="G131" s="35">
        <v>2.1963949999999999</v>
      </c>
      <c r="H131" s="35">
        <v>2.21658</v>
      </c>
      <c r="I131" s="35">
        <v>2.2709800000000002</v>
      </c>
      <c r="J131" s="35">
        <v>2.3175560000000002</v>
      </c>
      <c r="K131" s="35">
        <v>2.3840710000000001</v>
      </c>
      <c r="L131" s="35">
        <v>2.43743</v>
      </c>
      <c r="M131" s="35">
        <v>2.4933290000000001</v>
      </c>
      <c r="N131" s="35">
        <v>2.5370089999999998</v>
      </c>
      <c r="O131" s="35">
        <v>2.5885760000000002</v>
      </c>
      <c r="P131" s="35">
        <v>2.6421009999999998</v>
      </c>
      <c r="Q131" s="35">
        <v>2.6850019999999999</v>
      </c>
      <c r="R131" s="35">
        <v>2.7282139999999999</v>
      </c>
      <c r="S131" s="35">
        <v>2.786699</v>
      </c>
      <c r="T131" s="35">
        <v>2.8497979999999998</v>
      </c>
      <c r="U131" s="35">
        <v>2.9108179999999999</v>
      </c>
      <c r="V131" s="35">
        <v>2.9877199999999999</v>
      </c>
      <c r="W131" s="35">
        <v>3.051393</v>
      </c>
      <c r="X131" s="35">
        <v>3.1057329999999999</v>
      </c>
      <c r="Y131" s="35">
        <v>3.1620149999999998</v>
      </c>
      <c r="Z131" s="35">
        <v>3.2285529999999998</v>
      </c>
      <c r="AA131" s="35">
        <v>3.2993199999999998</v>
      </c>
      <c r="AB131" s="35">
        <v>3.3713150000000001</v>
      </c>
      <c r="AC131" s="35">
        <v>3.44021</v>
      </c>
      <c r="AD131" s="35">
        <v>3.504696</v>
      </c>
      <c r="AE131" s="35">
        <v>3.5878350000000001</v>
      </c>
      <c r="AF131" s="35">
        <v>3.6654499999999999</v>
      </c>
      <c r="AG131" s="36">
        <v>1.9515999999999999E-2</v>
      </c>
    </row>
    <row r="132" spans="1:33" ht="15" customHeight="1" x14ac:dyDescent="0.35">
      <c r="A132" s="7" t="s">
        <v>257</v>
      </c>
      <c r="B132" s="34" t="s">
        <v>169</v>
      </c>
      <c r="C132" s="35" t="s">
        <v>306</v>
      </c>
      <c r="D132" s="35" t="s">
        <v>306</v>
      </c>
      <c r="E132" s="35" t="s">
        <v>306</v>
      </c>
      <c r="F132" s="35" t="s">
        <v>306</v>
      </c>
      <c r="G132" s="35" t="s">
        <v>306</v>
      </c>
      <c r="H132" s="35" t="s">
        <v>306</v>
      </c>
      <c r="I132" s="35" t="s">
        <v>306</v>
      </c>
      <c r="J132" s="35" t="s">
        <v>306</v>
      </c>
      <c r="K132" s="35" t="s">
        <v>306</v>
      </c>
      <c r="L132" s="35" t="s">
        <v>306</v>
      </c>
      <c r="M132" s="35" t="s">
        <v>306</v>
      </c>
      <c r="N132" s="35" t="s">
        <v>306</v>
      </c>
      <c r="O132" s="35" t="s">
        <v>306</v>
      </c>
      <c r="P132" s="35" t="s">
        <v>306</v>
      </c>
      <c r="Q132" s="35" t="s">
        <v>306</v>
      </c>
      <c r="R132" s="35" t="s">
        <v>306</v>
      </c>
      <c r="S132" s="35" t="s">
        <v>306</v>
      </c>
      <c r="T132" s="35" t="s">
        <v>306</v>
      </c>
      <c r="U132" s="35" t="s">
        <v>306</v>
      </c>
      <c r="V132" s="35" t="s">
        <v>306</v>
      </c>
      <c r="W132" s="35" t="s">
        <v>306</v>
      </c>
      <c r="X132" s="35" t="s">
        <v>306</v>
      </c>
      <c r="Y132" s="35" t="s">
        <v>306</v>
      </c>
      <c r="Z132" s="35" t="s">
        <v>306</v>
      </c>
      <c r="AA132" s="35" t="s">
        <v>306</v>
      </c>
      <c r="AB132" s="35" t="s">
        <v>306</v>
      </c>
      <c r="AC132" s="35" t="s">
        <v>306</v>
      </c>
      <c r="AD132" s="35" t="s">
        <v>306</v>
      </c>
      <c r="AE132" s="35" t="s">
        <v>306</v>
      </c>
      <c r="AF132" s="35" t="s">
        <v>306</v>
      </c>
      <c r="AG132" s="36" t="s">
        <v>306</v>
      </c>
    </row>
    <row r="133" spans="1:33" ht="15" customHeight="1" x14ac:dyDescent="0.35">
      <c r="A133" s="7" t="s">
        <v>258</v>
      </c>
      <c r="B133" s="34" t="s">
        <v>150</v>
      </c>
      <c r="C133" s="35">
        <v>32.461033</v>
      </c>
      <c r="D133" s="35">
        <v>33.04562</v>
      </c>
      <c r="E133" s="35">
        <v>33.004742</v>
      </c>
      <c r="F133" s="35">
        <v>32.914279999999998</v>
      </c>
      <c r="G133" s="35">
        <v>33.510502000000002</v>
      </c>
      <c r="H133" s="35">
        <v>34.228614999999998</v>
      </c>
      <c r="I133" s="35">
        <v>35.170924999999997</v>
      </c>
      <c r="J133" s="35">
        <v>36.187804999999997</v>
      </c>
      <c r="K133" s="35">
        <v>37.176769</v>
      </c>
      <c r="L133" s="35">
        <v>38.099013999999997</v>
      </c>
      <c r="M133" s="35">
        <v>39.110560999999997</v>
      </c>
      <c r="N133" s="35">
        <v>40.050980000000003</v>
      </c>
      <c r="O133" s="35">
        <v>41.163466999999997</v>
      </c>
      <c r="P133" s="35">
        <v>42.225441000000004</v>
      </c>
      <c r="Q133" s="35">
        <v>42.904305000000001</v>
      </c>
      <c r="R133" s="35">
        <v>43.757179000000001</v>
      </c>
      <c r="S133" s="35">
        <v>44.491202999999999</v>
      </c>
      <c r="T133" s="35">
        <v>45.244118</v>
      </c>
      <c r="U133" s="35">
        <v>46.261253000000004</v>
      </c>
      <c r="V133" s="35">
        <v>47.281002000000001</v>
      </c>
      <c r="W133" s="35">
        <v>48.16328</v>
      </c>
      <c r="X133" s="35">
        <v>49.21022</v>
      </c>
      <c r="Y133" s="35">
        <v>50.200352000000002</v>
      </c>
      <c r="Z133" s="35">
        <v>50.977482000000002</v>
      </c>
      <c r="AA133" s="35">
        <v>52.126575000000003</v>
      </c>
      <c r="AB133" s="35">
        <v>53.222785999999999</v>
      </c>
      <c r="AC133" s="35">
        <v>54.273021999999997</v>
      </c>
      <c r="AD133" s="35">
        <v>55.583485000000003</v>
      </c>
      <c r="AE133" s="35">
        <v>56.726512999999997</v>
      </c>
      <c r="AF133" s="35">
        <v>57.605263000000001</v>
      </c>
      <c r="AG133" s="36">
        <v>1.9975E-2</v>
      </c>
    </row>
    <row r="134" spans="1:33" ht="15" customHeight="1" x14ac:dyDescent="0.35"/>
    <row r="135" spans="1:33" ht="15" customHeight="1" x14ac:dyDescent="0.35">
      <c r="B135" s="18" t="s">
        <v>206</v>
      </c>
    </row>
    <row r="136" spans="1:33" ht="15" customHeight="1" x14ac:dyDescent="0.35">
      <c r="B136" s="18" t="s">
        <v>259</v>
      </c>
    </row>
    <row r="137" spans="1:33" ht="15" customHeight="1" x14ac:dyDescent="0.35">
      <c r="A137" s="7" t="s">
        <v>260</v>
      </c>
      <c r="B137" s="34" t="s">
        <v>142</v>
      </c>
      <c r="C137" s="20">
        <v>274.75665300000003</v>
      </c>
      <c r="D137" s="20">
        <v>282.02075200000002</v>
      </c>
      <c r="E137" s="20">
        <v>286.20111100000003</v>
      </c>
      <c r="F137" s="20">
        <v>288.20675699999998</v>
      </c>
      <c r="G137" s="20">
        <v>294.44158900000002</v>
      </c>
      <c r="H137" s="20">
        <v>302.19567899999998</v>
      </c>
      <c r="I137" s="20">
        <v>311.29156499999999</v>
      </c>
      <c r="J137" s="20">
        <v>321.77432299999998</v>
      </c>
      <c r="K137" s="20">
        <v>332.630402</v>
      </c>
      <c r="L137" s="20">
        <v>342.45663500000001</v>
      </c>
      <c r="M137" s="20">
        <v>355.06091300000003</v>
      </c>
      <c r="N137" s="20">
        <v>365.27722199999999</v>
      </c>
      <c r="O137" s="20">
        <v>377.34936499999998</v>
      </c>
      <c r="P137" s="20">
        <v>388.63220200000001</v>
      </c>
      <c r="Q137" s="20">
        <v>397.51559400000002</v>
      </c>
      <c r="R137" s="20">
        <v>408.180115</v>
      </c>
      <c r="S137" s="20">
        <v>418.84121699999997</v>
      </c>
      <c r="T137" s="20">
        <v>429.648865</v>
      </c>
      <c r="U137" s="20">
        <v>442.12435900000003</v>
      </c>
      <c r="V137" s="20">
        <v>454.80560300000002</v>
      </c>
      <c r="W137" s="20">
        <v>466.88235500000002</v>
      </c>
      <c r="X137" s="20">
        <v>480.18594400000001</v>
      </c>
      <c r="Y137" s="20">
        <v>493.36175500000002</v>
      </c>
      <c r="Z137" s="20">
        <v>505.55471799999998</v>
      </c>
      <c r="AA137" s="20">
        <v>520.60107400000004</v>
      </c>
      <c r="AB137" s="20">
        <v>535.42602499999998</v>
      </c>
      <c r="AC137" s="20">
        <v>550.24298099999999</v>
      </c>
      <c r="AD137" s="20">
        <v>566.61499000000003</v>
      </c>
      <c r="AE137" s="20">
        <v>582.39544699999999</v>
      </c>
      <c r="AF137" s="20">
        <v>596.77319299999999</v>
      </c>
      <c r="AG137" s="36">
        <v>2.7106999999999999E-2</v>
      </c>
    </row>
    <row r="138" spans="1:33" ht="15" customHeight="1" x14ac:dyDescent="0.35">
      <c r="A138" s="7" t="s">
        <v>261</v>
      </c>
      <c r="B138" s="34" t="s">
        <v>151</v>
      </c>
      <c r="C138" s="20">
        <v>197.94026199999999</v>
      </c>
      <c r="D138" s="20">
        <v>206.52299500000001</v>
      </c>
      <c r="E138" s="20">
        <v>204.484253</v>
      </c>
      <c r="F138" s="20">
        <v>203.79495199999999</v>
      </c>
      <c r="G138" s="20">
        <v>207.09669500000001</v>
      </c>
      <c r="H138" s="20">
        <v>211.095474</v>
      </c>
      <c r="I138" s="20">
        <v>217.16265899999999</v>
      </c>
      <c r="J138" s="20">
        <v>223.97851600000001</v>
      </c>
      <c r="K138" s="20">
        <v>230.93884299999999</v>
      </c>
      <c r="L138" s="20">
        <v>237.02470400000001</v>
      </c>
      <c r="M138" s="20">
        <v>245.28102100000001</v>
      </c>
      <c r="N138" s="20">
        <v>251.525589</v>
      </c>
      <c r="O138" s="20">
        <v>259.56954999999999</v>
      </c>
      <c r="P138" s="20">
        <v>266.95376599999997</v>
      </c>
      <c r="Q138" s="20">
        <v>272.41683999999998</v>
      </c>
      <c r="R138" s="20">
        <v>279.12619000000001</v>
      </c>
      <c r="S138" s="20">
        <v>285.69381700000002</v>
      </c>
      <c r="T138" s="20">
        <v>292.35488900000001</v>
      </c>
      <c r="U138" s="20">
        <v>300.53656000000001</v>
      </c>
      <c r="V138" s="20">
        <v>308.674713</v>
      </c>
      <c r="W138" s="20">
        <v>316.274902</v>
      </c>
      <c r="X138" s="20">
        <v>324.93261699999999</v>
      </c>
      <c r="Y138" s="20">
        <v>333.95410199999998</v>
      </c>
      <c r="Z138" s="20">
        <v>341.54922499999998</v>
      </c>
      <c r="AA138" s="20">
        <v>351.54641700000002</v>
      </c>
      <c r="AB138" s="20">
        <v>361.37936400000001</v>
      </c>
      <c r="AC138" s="20">
        <v>370.90063500000002</v>
      </c>
      <c r="AD138" s="20">
        <v>382.05593900000002</v>
      </c>
      <c r="AE138" s="20">
        <v>392.81509399999999</v>
      </c>
      <c r="AF138" s="20">
        <v>402.17343099999999</v>
      </c>
      <c r="AG138" s="36">
        <v>2.4747000000000002E-2</v>
      </c>
    </row>
    <row r="139" spans="1:33" ht="15" customHeight="1" x14ac:dyDescent="0.35">
      <c r="A139" s="7" t="s">
        <v>262</v>
      </c>
      <c r="B139" s="34" t="s">
        <v>158</v>
      </c>
      <c r="C139" s="20">
        <v>207.87148999999999</v>
      </c>
      <c r="D139" s="20">
        <v>222.101822</v>
      </c>
      <c r="E139" s="20">
        <v>216.77546699999999</v>
      </c>
      <c r="F139" s="20">
        <v>219.22020000000001</v>
      </c>
      <c r="G139" s="20">
        <v>223.70854199999999</v>
      </c>
      <c r="H139" s="20">
        <v>231.34451300000001</v>
      </c>
      <c r="I139" s="20">
        <v>241.03848300000001</v>
      </c>
      <c r="J139" s="20">
        <v>254.377747</v>
      </c>
      <c r="K139" s="20">
        <v>266.31781000000001</v>
      </c>
      <c r="L139" s="20">
        <v>278.11086999999998</v>
      </c>
      <c r="M139" s="20">
        <v>290.352081</v>
      </c>
      <c r="N139" s="20">
        <v>302.45700099999999</v>
      </c>
      <c r="O139" s="20">
        <v>314.93847699999998</v>
      </c>
      <c r="P139" s="20">
        <v>325.372772</v>
      </c>
      <c r="Q139" s="20">
        <v>335.25311299999998</v>
      </c>
      <c r="R139" s="20">
        <v>346.38146999999998</v>
      </c>
      <c r="S139" s="20">
        <v>359.34768700000001</v>
      </c>
      <c r="T139" s="20">
        <v>372.17266799999999</v>
      </c>
      <c r="U139" s="20">
        <v>383.170593</v>
      </c>
      <c r="V139" s="20">
        <v>397.90978999999999</v>
      </c>
      <c r="W139" s="20">
        <v>412.68615699999998</v>
      </c>
      <c r="X139" s="20">
        <v>425.94271900000001</v>
      </c>
      <c r="Y139" s="20">
        <v>440.55062900000001</v>
      </c>
      <c r="Z139" s="20">
        <v>455.16085800000002</v>
      </c>
      <c r="AA139" s="20">
        <v>469.07247899999999</v>
      </c>
      <c r="AB139" s="20">
        <v>485.45648199999999</v>
      </c>
      <c r="AC139" s="20">
        <v>499.61651599999999</v>
      </c>
      <c r="AD139" s="20">
        <v>512.55181900000002</v>
      </c>
      <c r="AE139" s="20">
        <v>527.263733</v>
      </c>
      <c r="AF139" s="20">
        <v>545.07385299999999</v>
      </c>
      <c r="AG139" s="36">
        <v>3.3799999999999997E-2</v>
      </c>
    </row>
    <row r="140" spans="1:33" ht="15" customHeight="1" x14ac:dyDescent="0.35">
      <c r="A140" s="7" t="s">
        <v>263</v>
      </c>
      <c r="B140" s="34" t="s">
        <v>171</v>
      </c>
      <c r="C140" s="20">
        <v>608.60992399999998</v>
      </c>
      <c r="D140" s="20">
        <v>617.48187299999995</v>
      </c>
      <c r="E140" s="20">
        <v>586.63934300000005</v>
      </c>
      <c r="F140" s="20">
        <v>608.144409</v>
      </c>
      <c r="G140" s="20">
        <v>619.56567399999994</v>
      </c>
      <c r="H140" s="20">
        <v>638.83477800000003</v>
      </c>
      <c r="I140" s="20">
        <v>659.09545900000001</v>
      </c>
      <c r="J140" s="20">
        <v>680.03027299999997</v>
      </c>
      <c r="K140" s="20">
        <v>699.07324200000005</v>
      </c>
      <c r="L140" s="20">
        <v>723.95440699999995</v>
      </c>
      <c r="M140" s="20">
        <v>761.15173300000004</v>
      </c>
      <c r="N140" s="20">
        <v>782.38348399999995</v>
      </c>
      <c r="O140" s="20">
        <v>804.76629600000001</v>
      </c>
      <c r="P140" s="20">
        <v>827.06945800000005</v>
      </c>
      <c r="Q140" s="20">
        <v>848.08575399999995</v>
      </c>
      <c r="R140" s="20">
        <v>872.93933100000004</v>
      </c>
      <c r="S140" s="20">
        <v>900.212402</v>
      </c>
      <c r="T140" s="20">
        <v>930.22808799999996</v>
      </c>
      <c r="U140" s="20">
        <v>954.62152100000003</v>
      </c>
      <c r="V140" s="20">
        <v>987.11413600000003</v>
      </c>
      <c r="W140" s="20">
        <v>1018.673767</v>
      </c>
      <c r="X140" s="20">
        <v>1047.360596</v>
      </c>
      <c r="Y140" s="20">
        <v>1087.0263669999999</v>
      </c>
      <c r="Z140" s="20">
        <v>1128.3382570000001</v>
      </c>
      <c r="AA140" s="20">
        <v>1164.267456</v>
      </c>
      <c r="AB140" s="20">
        <v>1207.455688</v>
      </c>
      <c r="AC140" s="20">
        <v>1245.2613530000001</v>
      </c>
      <c r="AD140" s="20">
        <v>1277.421875</v>
      </c>
      <c r="AE140" s="20">
        <v>1315.5474850000001</v>
      </c>
      <c r="AF140" s="20">
        <v>1354.25647</v>
      </c>
      <c r="AG140" s="36">
        <v>2.7963999999999999E-2</v>
      </c>
    </row>
    <row r="141" spans="1:33" x14ac:dyDescent="0.35">
      <c r="A141" s="7" t="s">
        <v>264</v>
      </c>
      <c r="B141" s="34" t="s">
        <v>212</v>
      </c>
      <c r="C141" s="20">
        <v>1289.1782229999999</v>
      </c>
      <c r="D141" s="20">
        <v>1328.127563</v>
      </c>
      <c r="E141" s="20">
        <v>1294.10022</v>
      </c>
      <c r="F141" s="20">
        <v>1319.3664550000001</v>
      </c>
      <c r="G141" s="20">
        <v>1344.8123780000001</v>
      </c>
      <c r="H141" s="20">
        <v>1383.4704589999999</v>
      </c>
      <c r="I141" s="20">
        <v>1428.588135</v>
      </c>
      <c r="J141" s="20">
        <v>1480.160889</v>
      </c>
      <c r="K141" s="20">
        <v>1528.960327</v>
      </c>
      <c r="L141" s="20">
        <v>1581.5466309999999</v>
      </c>
      <c r="M141" s="20">
        <v>1651.8458250000001</v>
      </c>
      <c r="N141" s="20">
        <v>1701.643311</v>
      </c>
      <c r="O141" s="20">
        <v>1756.6236570000001</v>
      </c>
      <c r="P141" s="20">
        <v>1808.0280760000001</v>
      </c>
      <c r="Q141" s="20">
        <v>1853.271362</v>
      </c>
      <c r="R141" s="20">
        <v>1906.6270750000001</v>
      </c>
      <c r="S141" s="20">
        <v>1964.0952150000001</v>
      </c>
      <c r="T141" s="20">
        <v>2024.4045410000001</v>
      </c>
      <c r="U141" s="20">
        <v>2080.453125</v>
      </c>
      <c r="V141" s="20">
        <v>2148.5041500000002</v>
      </c>
      <c r="W141" s="20">
        <v>2214.5173340000001</v>
      </c>
      <c r="X141" s="20">
        <v>2278.4216310000002</v>
      </c>
      <c r="Y141" s="20">
        <v>2354.8928219999998</v>
      </c>
      <c r="Z141" s="20">
        <v>2430.6030270000001</v>
      </c>
      <c r="AA141" s="20">
        <v>2505.4873050000001</v>
      </c>
      <c r="AB141" s="20">
        <v>2589.717529</v>
      </c>
      <c r="AC141" s="20">
        <v>2666.0214839999999</v>
      </c>
      <c r="AD141" s="20">
        <v>2738.6447750000002</v>
      </c>
      <c r="AE141" s="20">
        <v>2818.0217290000001</v>
      </c>
      <c r="AF141" s="20">
        <v>2898.2766109999998</v>
      </c>
      <c r="AG141" s="36">
        <v>2.8329E-2</v>
      </c>
    </row>
    <row r="142" spans="1:33" x14ac:dyDescent="0.35">
      <c r="A142" s="7" t="s">
        <v>265</v>
      </c>
      <c r="B142" s="34" t="s">
        <v>214</v>
      </c>
      <c r="C142" s="20">
        <v>0.92960200000000004</v>
      </c>
      <c r="D142" s="20">
        <v>0.97737099999999999</v>
      </c>
      <c r="E142" s="20">
        <v>0.93283300000000002</v>
      </c>
      <c r="F142" s="20">
        <v>0.93543799999999999</v>
      </c>
      <c r="G142" s="20">
        <v>0.93598300000000001</v>
      </c>
      <c r="H142" s="20">
        <v>0.94391400000000003</v>
      </c>
      <c r="I142" s="20">
        <v>0.94850400000000001</v>
      </c>
      <c r="J142" s="20">
        <v>0.94725099999999995</v>
      </c>
      <c r="K142" s="20">
        <v>0.94460500000000003</v>
      </c>
      <c r="L142" s="20">
        <v>0.95249200000000001</v>
      </c>
      <c r="M142" s="20">
        <v>0.95626599999999995</v>
      </c>
      <c r="N142" s="20">
        <v>0.94968200000000003</v>
      </c>
      <c r="O142" s="20">
        <v>0.95227200000000001</v>
      </c>
      <c r="P142" s="20">
        <v>0.936442</v>
      </c>
      <c r="Q142" s="20">
        <v>0.93252599999999997</v>
      </c>
      <c r="R142" s="20">
        <v>0.95257700000000001</v>
      </c>
      <c r="S142" s="20">
        <v>0.97111999999999998</v>
      </c>
      <c r="T142" s="20">
        <v>0.98984899999999998</v>
      </c>
      <c r="U142" s="20">
        <v>1.013503</v>
      </c>
      <c r="V142" s="20">
        <v>1.0477449999999999</v>
      </c>
      <c r="W142" s="20">
        <v>1.081852</v>
      </c>
      <c r="X142" s="20">
        <v>1.119707</v>
      </c>
      <c r="Y142" s="20">
        <v>1.1661490000000001</v>
      </c>
      <c r="Z142" s="20">
        <v>1.214553</v>
      </c>
      <c r="AA142" s="20">
        <v>1.2608250000000001</v>
      </c>
      <c r="AB142" s="20">
        <v>1.315426</v>
      </c>
      <c r="AC142" s="20">
        <v>1.3691610000000001</v>
      </c>
      <c r="AD142" s="20">
        <v>1.419259</v>
      </c>
      <c r="AE142" s="20">
        <v>1.476709</v>
      </c>
      <c r="AF142" s="20">
        <v>1.536724</v>
      </c>
      <c r="AG142" s="36">
        <v>1.7484E-2</v>
      </c>
    </row>
    <row r="143" spans="1:33" x14ac:dyDescent="0.35">
      <c r="A143" s="7" t="s">
        <v>266</v>
      </c>
      <c r="B143" s="18" t="s">
        <v>216</v>
      </c>
      <c r="C143" s="22">
        <v>1290.107788</v>
      </c>
      <c r="D143" s="22">
        <v>1329.1048579999999</v>
      </c>
      <c r="E143" s="22">
        <v>1295.0329589999999</v>
      </c>
      <c r="F143" s="22">
        <v>1320.3017580000001</v>
      </c>
      <c r="G143" s="22">
        <v>1345.7482910000001</v>
      </c>
      <c r="H143" s="22">
        <v>1384.414307</v>
      </c>
      <c r="I143" s="22">
        <v>1429.536499</v>
      </c>
      <c r="J143" s="22">
        <v>1481.108154</v>
      </c>
      <c r="K143" s="22">
        <v>1529.9047849999999</v>
      </c>
      <c r="L143" s="22">
        <v>1582.4990230000001</v>
      </c>
      <c r="M143" s="22">
        <v>1652.802246</v>
      </c>
      <c r="N143" s="22">
        <v>1702.593018</v>
      </c>
      <c r="O143" s="22">
        <v>1757.5758060000001</v>
      </c>
      <c r="P143" s="22">
        <v>1808.9646</v>
      </c>
      <c r="Q143" s="22">
        <v>1854.203857</v>
      </c>
      <c r="R143" s="22">
        <v>1907.5798339999999</v>
      </c>
      <c r="S143" s="22">
        <v>1965.0661620000001</v>
      </c>
      <c r="T143" s="22">
        <v>2025.394409</v>
      </c>
      <c r="U143" s="22">
        <v>2081.466797</v>
      </c>
      <c r="V143" s="22">
        <v>2149.5520019999999</v>
      </c>
      <c r="W143" s="22">
        <v>2215.5991210000002</v>
      </c>
      <c r="X143" s="22">
        <v>2279.5415039999998</v>
      </c>
      <c r="Y143" s="22">
        <v>2356.0588379999999</v>
      </c>
      <c r="Z143" s="22">
        <v>2431.8176269999999</v>
      </c>
      <c r="AA143" s="22">
        <v>2506.7482909999999</v>
      </c>
      <c r="AB143" s="22">
        <v>2591.0329590000001</v>
      </c>
      <c r="AC143" s="22">
        <v>2667.390625</v>
      </c>
      <c r="AD143" s="22">
        <v>2740.0642090000001</v>
      </c>
      <c r="AE143" s="22">
        <v>2819.4982909999999</v>
      </c>
      <c r="AF143" s="22">
        <v>2899.813232</v>
      </c>
      <c r="AG143" s="23">
        <v>2.8322E-2</v>
      </c>
    </row>
    <row r="145" spans="2:2" ht="15" thickBot="1" x14ac:dyDescent="0.4"/>
    <row r="146" spans="2:2" ht="24.5" x14ac:dyDescent="0.35">
      <c r="B146" s="47" t="s">
        <v>307</v>
      </c>
    </row>
    <row r="147" spans="2:2" x14ac:dyDescent="0.35">
      <c r="B147" s="8" t="s">
        <v>286</v>
      </c>
    </row>
    <row r="148" spans="2:2" x14ac:dyDescent="0.35">
      <c r="B148" s="8" t="s">
        <v>326</v>
      </c>
    </row>
    <row r="149" spans="2:2" x14ac:dyDescent="0.35">
      <c r="B149" s="8" t="s">
        <v>267</v>
      </c>
    </row>
    <row r="150" spans="2:2" ht="15" customHeight="1" x14ac:dyDescent="0.35">
      <c r="B150" s="8" t="s">
        <v>288</v>
      </c>
    </row>
    <row r="151" spans="2:2" ht="15" customHeight="1" x14ac:dyDescent="0.35">
      <c r="B151" s="8" t="s">
        <v>289</v>
      </c>
    </row>
    <row r="152" spans="2:2" ht="15" customHeight="1" x14ac:dyDescent="0.35">
      <c r="B152" s="8" t="s">
        <v>290</v>
      </c>
    </row>
    <row r="153" spans="2:2" ht="15" customHeight="1" x14ac:dyDescent="0.35">
      <c r="B153" s="8" t="s">
        <v>291</v>
      </c>
    </row>
    <row r="154" spans="2:2" ht="15" customHeight="1" x14ac:dyDescent="0.35">
      <c r="B154" s="8" t="s">
        <v>268</v>
      </c>
    </row>
    <row r="155" spans="2:2" ht="15" customHeight="1" x14ac:dyDescent="0.35">
      <c r="B155" s="8" t="s">
        <v>292</v>
      </c>
    </row>
    <row r="156" spans="2:2" ht="15" customHeight="1" x14ac:dyDescent="0.35">
      <c r="B156" s="8" t="s">
        <v>293</v>
      </c>
    </row>
    <row r="157" spans="2:2" ht="15" customHeight="1" x14ac:dyDescent="0.35">
      <c r="B157" s="8" t="s">
        <v>294</v>
      </c>
    </row>
    <row r="158" spans="2:2" ht="15" customHeight="1" x14ac:dyDescent="0.35">
      <c r="B158" s="8" t="s">
        <v>295</v>
      </c>
    </row>
    <row r="159" spans="2:2" ht="15" customHeight="1" x14ac:dyDescent="0.35">
      <c r="B159" s="8" t="s">
        <v>327</v>
      </c>
    </row>
    <row r="160" spans="2:2" ht="15" customHeight="1" x14ac:dyDescent="0.35">
      <c r="B160" s="8" t="s">
        <v>328</v>
      </c>
    </row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3" ht="15" customHeight="1" x14ac:dyDescent="0.35"/>
    <row r="306" spans="2:33" ht="15" customHeight="1" x14ac:dyDescent="0.35"/>
    <row r="307" spans="2:33" ht="15" customHeight="1" x14ac:dyDescent="0.35"/>
    <row r="308" spans="2:33" ht="15" customHeight="1" x14ac:dyDescent="0.35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</row>
    <row r="309" spans="2:33" ht="15" customHeight="1" x14ac:dyDescent="0.35"/>
    <row r="310" spans="2:33" ht="15" customHeight="1" x14ac:dyDescent="0.35"/>
    <row r="311" spans="2:33" ht="15" customHeight="1" x14ac:dyDescent="0.35"/>
    <row r="312" spans="2:33" ht="15" customHeight="1" x14ac:dyDescent="0.35"/>
    <row r="313" spans="2:33" ht="15" customHeight="1" x14ac:dyDescent="0.35"/>
    <row r="314" spans="2:33" ht="15" customHeight="1" x14ac:dyDescent="0.35"/>
    <row r="315" spans="2:33" ht="15" customHeight="1" x14ac:dyDescent="0.35"/>
    <row r="316" spans="2:33" ht="15" customHeight="1" x14ac:dyDescent="0.35"/>
    <row r="317" spans="2:33" ht="15" customHeight="1" x14ac:dyDescent="0.35"/>
    <row r="318" spans="2:33" ht="15" customHeight="1" x14ac:dyDescent="0.35"/>
    <row r="319" spans="2:33" ht="15" customHeight="1" x14ac:dyDescent="0.35"/>
    <row r="320" spans="2:33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3" ht="15" customHeight="1" x14ac:dyDescent="0.35"/>
    <row r="498" spans="2:33" ht="15" customHeight="1" x14ac:dyDescent="0.35"/>
    <row r="500" spans="2:33" ht="15" customHeight="1" x14ac:dyDescent="0.35"/>
    <row r="501" spans="2:33" ht="15" customHeight="1" x14ac:dyDescent="0.35"/>
    <row r="502" spans="2:33" ht="15" customHeight="1" x14ac:dyDescent="0.35"/>
    <row r="503" spans="2:33" ht="15" customHeight="1" x14ac:dyDescent="0.35"/>
    <row r="504" spans="2:33" ht="15" customHeight="1" x14ac:dyDescent="0.35"/>
    <row r="505" spans="2:33" ht="15" customHeight="1" x14ac:dyDescent="0.35"/>
    <row r="506" spans="2:33" ht="15" customHeight="1" x14ac:dyDescent="0.35"/>
    <row r="507" spans="2:33" ht="15" customHeight="1" x14ac:dyDescent="0.35"/>
    <row r="508" spans="2:33" ht="15" customHeight="1" x14ac:dyDescent="0.35"/>
    <row r="510" spans="2:33" ht="15" customHeight="1" x14ac:dyDescent="0.35"/>
    <row r="511" spans="2:33" ht="15" customHeight="1" x14ac:dyDescent="0.35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</row>
    <row r="512" spans="2:33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3" ht="15" customHeight="1" x14ac:dyDescent="0.35"/>
    <row r="706" spans="2:33" ht="15" customHeight="1" x14ac:dyDescent="0.35"/>
    <row r="707" spans="2:33" ht="15" customHeight="1" x14ac:dyDescent="0.35"/>
    <row r="708" spans="2:33" ht="15" customHeight="1" x14ac:dyDescent="0.35"/>
    <row r="709" spans="2:33" ht="15" customHeight="1" x14ac:dyDescent="0.35"/>
    <row r="710" spans="2:33" ht="15" customHeight="1" x14ac:dyDescent="0.35"/>
    <row r="711" spans="2:33" ht="15" customHeight="1" x14ac:dyDescent="0.35"/>
    <row r="712" spans="2:33" ht="15" customHeight="1" x14ac:dyDescent="0.35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</row>
    <row r="713" spans="2:33" ht="15" customHeight="1" x14ac:dyDescent="0.35"/>
    <row r="714" spans="2:33" ht="15" customHeight="1" x14ac:dyDescent="0.35"/>
    <row r="715" spans="2:33" ht="15" customHeight="1" x14ac:dyDescent="0.35"/>
    <row r="716" spans="2:33" ht="15" customHeight="1" x14ac:dyDescent="0.35"/>
    <row r="717" spans="2:33" ht="15" customHeight="1" x14ac:dyDescent="0.35"/>
    <row r="718" spans="2:33" ht="15" customHeight="1" x14ac:dyDescent="0.35"/>
    <row r="719" spans="2:33" ht="15" customHeight="1" x14ac:dyDescent="0.35"/>
    <row r="720" spans="2:33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3" ht="15" customHeight="1" x14ac:dyDescent="0.35"/>
    <row r="882" spans="2:33" ht="15" customHeight="1" x14ac:dyDescent="0.35"/>
    <row r="883" spans="2:33" ht="15" customHeight="1" x14ac:dyDescent="0.35"/>
    <row r="884" spans="2:33" ht="15" customHeight="1" x14ac:dyDescent="0.35"/>
    <row r="885" spans="2:33" ht="15" customHeight="1" x14ac:dyDescent="0.35"/>
    <row r="886" spans="2:33" ht="15" customHeight="1" x14ac:dyDescent="0.35"/>
    <row r="887" spans="2:33" ht="15" customHeight="1" x14ac:dyDescent="0.35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</row>
    <row r="888" spans="2:33" ht="15" customHeight="1" x14ac:dyDescent="0.35"/>
    <row r="889" spans="2:33" ht="15" customHeight="1" x14ac:dyDescent="0.35"/>
    <row r="890" spans="2:33" ht="15" customHeight="1" x14ac:dyDescent="0.35"/>
    <row r="891" spans="2:33" ht="15" customHeight="1" x14ac:dyDescent="0.35"/>
    <row r="892" spans="2:33" ht="15" customHeight="1" x14ac:dyDescent="0.35"/>
    <row r="893" spans="2:33" ht="15" customHeight="1" x14ac:dyDescent="0.35"/>
    <row r="894" spans="2:33" ht="15" customHeight="1" x14ac:dyDescent="0.35"/>
    <row r="895" spans="2:33" ht="15" customHeight="1" x14ac:dyDescent="0.35"/>
    <row r="896" spans="2:33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3" ht="15" customHeight="1" x14ac:dyDescent="0.35"/>
    <row r="1090" spans="2:33" ht="15" customHeight="1" x14ac:dyDescent="0.35"/>
    <row r="1091" spans="2:33" ht="15" customHeight="1" x14ac:dyDescent="0.35"/>
    <row r="1092" spans="2:33" ht="15" customHeight="1" x14ac:dyDescent="0.35"/>
    <row r="1093" spans="2:33" ht="15" customHeight="1" x14ac:dyDescent="0.35"/>
    <row r="1094" spans="2:33" ht="15" customHeight="1" x14ac:dyDescent="0.35"/>
    <row r="1096" spans="2:33" ht="15" customHeight="1" x14ac:dyDescent="0.35"/>
    <row r="1097" spans="2:33" ht="15" customHeight="1" x14ac:dyDescent="0.35"/>
    <row r="1098" spans="2:33" ht="15" customHeight="1" x14ac:dyDescent="0.35"/>
    <row r="1099" spans="2:33" ht="15" customHeight="1" x14ac:dyDescent="0.35"/>
    <row r="1100" spans="2:33" ht="15" customHeight="1" x14ac:dyDescent="0.35"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/>
      <c r="AD1100" s="37"/>
      <c r="AE1100" s="37"/>
      <c r="AF1100" s="37"/>
      <c r="AG1100" s="37"/>
    </row>
    <row r="1101" spans="2:33" ht="15" customHeight="1" x14ac:dyDescent="0.35"/>
    <row r="1102" spans="2:33" ht="15" customHeight="1" x14ac:dyDescent="0.35"/>
    <row r="1103" spans="2:33" ht="15" customHeight="1" x14ac:dyDescent="0.35"/>
    <row r="1104" spans="2:33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3" ht="15" customHeight="1" x14ac:dyDescent="0.35"/>
    <row r="1218" spans="2:33" ht="15" customHeight="1" x14ac:dyDescent="0.35"/>
    <row r="1219" spans="2:33" ht="15" customHeight="1" x14ac:dyDescent="0.35"/>
    <row r="1220" spans="2:33" ht="15" customHeight="1" x14ac:dyDescent="0.35"/>
    <row r="1221" spans="2:33" ht="15" customHeight="1" x14ac:dyDescent="0.35"/>
    <row r="1222" spans="2:33" ht="15" customHeight="1" x14ac:dyDescent="0.35"/>
    <row r="1223" spans="2:33" ht="15" customHeight="1" x14ac:dyDescent="0.35"/>
    <row r="1224" spans="2:33" ht="15" customHeight="1" x14ac:dyDescent="0.35"/>
    <row r="1225" spans="2:33" ht="15" customHeight="1" x14ac:dyDescent="0.35"/>
    <row r="1226" spans="2:33" ht="15" customHeight="1" x14ac:dyDescent="0.35"/>
    <row r="1227" spans="2:33" ht="15" customHeight="1" x14ac:dyDescent="0.35"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</row>
    <row r="1228" spans="2:33" ht="15" customHeight="1" x14ac:dyDescent="0.35"/>
    <row r="1229" spans="2:33" ht="15" customHeight="1" x14ac:dyDescent="0.35"/>
    <row r="1230" spans="2:33" ht="15" customHeight="1" x14ac:dyDescent="0.35"/>
    <row r="1231" spans="2:33" ht="15" customHeight="1" x14ac:dyDescent="0.35"/>
    <row r="1232" spans="2:33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3" ht="15" customHeight="1" x14ac:dyDescent="0.35"/>
    <row r="1378" spans="2:33" ht="15" customHeight="1" x14ac:dyDescent="0.35"/>
    <row r="1379" spans="2:33" ht="15" customHeight="1" x14ac:dyDescent="0.35"/>
    <row r="1380" spans="2:33" ht="15" customHeight="1" x14ac:dyDescent="0.35"/>
    <row r="1381" spans="2:33" ht="15" customHeight="1" x14ac:dyDescent="0.35"/>
    <row r="1382" spans="2:33" ht="15" customHeight="1" x14ac:dyDescent="0.35"/>
    <row r="1383" spans="2:33" ht="15" customHeight="1" x14ac:dyDescent="0.35"/>
    <row r="1385" spans="2:33" ht="15" customHeight="1" x14ac:dyDescent="0.35"/>
    <row r="1386" spans="2:33" ht="15" customHeight="1" x14ac:dyDescent="0.35"/>
    <row r="1387" spans="2:33" ht="15" customHeight="1" x14ac:dyDescent="0.35"/>
    <row r="1388" spans="2:33" ht="15" customHeight="1" x14ac:dyDescent="0.35"/>
    <row r="1389" spans="2:33" ht="15" customHeight="1" x14ac:dyDescent="0.35"/>
    <row r="1390" spans="2:33" ht="15" customHeight="1" x14ac:dyDescent="0.35"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  <c r="AC1390" s="37"/>
      <c r="AD1390" s="37"/>
      <c r="AE1390" s="37"/>
      <c r="AF1390" s="37"/>
      <c r="AG1390" s="37"/>
    </row>
    <row r="1391" spans="2:33" ht="15" customHeight="1" x14ac:dyDescent="0.35"/>
    <row r="1392" spans="2:33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3" ht="15" customHeight="1" x14ac:dyDescent="0.35"/>
    <row r="1491" spans="2:33" ht="15" customHeight="1" x14ac:dyDescent="0.35"/>
    <row r="1492" spans="2:33" ht="15" customHeight="1" x14ac:dyDescent="0.35"/>
    <row r="1493" spans="2:33" ht="15" customHeight="1" x14ac:dyDescent="0.35"/>
    <row r="1494" spans="2:33" ht="15" customHeight="1" x14ac:dyDescent="0.35"/>
    <row r="1495" spans="2:33" ht="15" customHeight="1" x14ac:dyDescent="0.35"/>
    <row r="1496" spans="2:33" ht="15" customHeight="1" x14ac:dyDescent="0.35"/>
    <row r="1497" spans="2:33" ht="15" customHeight="1" x14ac:dyDescent="0.35"/>
    <row r="1498" spans="2:33" ht="15" customHeight="1" x14ac:dyDescent="0.35"/>
    <row r="1500" spans="2:33" ht="15" customHeight="1" x14ac:dyDescent="0.35"/>
    <row r="1501" spans="2:33" ht="15" customHeight="1" x14ac:dyDescent="0.35"/>
    <row r="1502" spans="2:33" ht="15" customHeight="1" x14ac:dyDescent="0.35"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  <c r="AC1502" s="37"/>
      <c r="AD1502" s="37"/>
      <c r="AE1502" s="37"/>
      <c r="AF1502" s="37"/>
      <c r="AG1502" s="37"/>
    </row>
    <row r="1503" spans="2:33" ht="15" customHeight="1" x14ac:dyDescent="0.35"/>
    <row r="1504" spans="2:33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3" ht="15" customHeight="1" x14ac:dyDescent="0.35"/>
    <row r="1602" spans="2:33" ht="15" customHeight="1" x14ac:dyDescent="0.35"/>
    <row r="1603" spans="2:33" ht="15" customHeight="1" x14ac:dyDescent="0.35"/>
    <row r="1604" spans="2:33" ht="15" customHeight="1" x14ac:dyDescent="0.35"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</row>
    <row r="1605" spans="2:33" ht="15" customHeight="1" x14ac:dyDescent="0.35"/>
    <row r="1606" spans="2:33" ht="15" customHeight="1" x14ac:dyDescent="0.35"/>
    <row r="1607" spans="2:33" ht="15" customHeight="1" x14ac:dyDescent="0.35"/>
    <row r="1608" spans="2:33" ht="15" customHeight="1" x14ac:dyDescent="0.35"/>
    <row r="1609" spans="2:33" ht="15" customHeight="1" x14ac:dyDescent="0.35"/>
    <row r="1610" spans="2:33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3" ht="15" customHeight="1" x14ac:dyDescent="0.35"/>
    <row r="1698" spans="2:33" ht="15" customHeight="1" x14ac:dyDescent="0.35"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  <c r="AC1698" s="37"/>
      <c r="AD1698" s="37"/>
      <c r="AE1698" s="37"/>
      <c r="AF1698" s="37"/>
      <c r="AG1698" s="37"/>
    </row>
    <row r="1699" spans="2:33" ht="15" customHeight="1" x14ac:dyDescent="0.35"/>
    <row r="1700" spans="2:33" ht="15" customHeight="1" x14ac:dyDescent="0.35"/>
    <row r="1701" spans="2:33" ht="15" customHeight="1" x14ac:dyDescent="0.35"/>
    <row r="1702" spans="2:33" ht="15" customHeight="1" x14ac:dyDescent="0.35"/>
    <row r="1703" spans="2:33" ht="15" customHeight="1" x14ac:dyDescent="0.35"/>
    <row r="1704" spans="2:33" ht="15" customHeight="1" x14ac:dyDescent="0.35"/>
    <row r="1705" spans="2:33" ht="15" customHeight="1" x14ac:dyDescent="0.35"/>
    <row r="1706" spans="2:33" ht="15" customHeight="1" x14ac:dyDescent="0.35"/>
    <row r="1707" spans="2:33" ht="15" customHeight="1" x14ac:dyDescent="0.35"/>
    <row r="1708" spans="2:33" ht="15" customHeight="1" x14ac:dyDescent="0.35"/>
    <row r="1709" spans="2:33" ht="15" customHeight="1" x14ac:dyDescent="0.35"/>
    <row r="1710" spans="2:33" ht="15" customHeight="1" x14ac:dyDescent="0.35"/>
    <row r="1711" spans="2:33" ht="15" customHeight="1" x14ac:dyDescent="0.35"/>
    <row r="1712" spans="2:33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3" ht="15" customHeight="1" x14ac:dyDescent="0.35"/>
    <row r="1938" spans="2:33" ht="15" customHeight="1" x14ac:dyDescent="0.35"/>
    <row r="1939" spans="2:33" ht="15" customHeight="1" x14ac:dyDescent="0.35"/>
    <row r="1940" spans="2:33" ht="15" customHeight="1" x14ac:dyDescent="0.35"/>
    <row r="1941" spans="2:33" ht="15" customHeight="1" x14ac:dyDescent="0.35"/>
    <row r="1942" spans="2:33" ht="15" customHeight="1" x14ac:dyDescent="0.35"/>
    <row r="1943" spans="2:33" ht="15" customHeight="1" x14ac:dyDescent="0.35"/>
    <row r="1944" spans="2:33" ht="15" customHeight="1" x14ac:dyDescent="0.35"/>
    <row r="1945" spans="2:33" ht="15" customHeight="1" x14ac:dyDescent="0.35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  <c r="AC1945" s="37"/>
      <c r="AD1945" s="37"/>
      <c r="AE1945" s="37"/>
      <c r="AF1945" s="37"/>
      <c r="AG1945" s="37"/>
    </row>
    <row r="1946" spans="2:33" ht="15" customHeight="1" x14ac:dyDescent="0.35"/>
    <row r="1947" spans="2:33" ht="15" customHeight="1" x14ac:dyDescent="0.35"/>
    <row r="1948" spans="2:33" ht="15" customHeight="1" x14ac:dyDescent="0.35"/>
    <row r="1949" spans="2:33" ht="15" customHeight="1" x14ac:dyDescent="0.35"/>
    <row r="1950" spans="2:33" ht="15" customHeight="1" x14ac:dyDescent="0.35"/>
    <row r="1951" spans="2:33" ht="15" customHeight="1" x14ac:dyDescent="0.35"/>
    <row r="1952" spans="2:33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3" ht="15" customHeight="1" x14ac:dyDescent="0.35"/>
    <row r="2018" spans="2:33" ht="15" customHeight="1" x14ac:dyDescent="0.35"/>
    <row r="2019" spans="2:33" ht="15" customHeight="1" x14ac:dyDescent="0.35"/>
    <row r="2020" spans="2:33" ht="15" customHeight="1" x14ac:dyDescent="0.35"/>
    <row r="2022" spans="2:33" ht="15" customHeight="1" x14ac:dyDescent="0.35"/>
    <row r="2023" spans="2:33" ht="15" customHeight="1" x14ac:dyDescent="0.35"/>
    <row r="2024" spans="2:33" ht="15" customHeight="1" x14ac:dyDescent="0.35"/>
    <row r="2025" spans="2:33" ht="15" customHeight="1" x14ac:dyDescent="0.35"/>
    <row r="2026" spans="2:33" ht="15" customHeight="1" x14ac:dyDescent="0.35"/>
    <row r="2027" spans="2:33" ht="15" customHeight="1" x14ac:dyDescent="0.35"/>
    <row r="2028" spans="2:33" ht="15" customHeight="1" x14ac:dyDescent="0.35"/>
    <row r="2029" spans="2:33" ht="15" customHeight="1" x14ac:dyDescent="0.35"/>
    <row r="2030" spans="2:33" ht="15" customHeight="1" x14ac:dyDescent="0.35"/>
    <row r="2031" spans="2:33" ht="15" customHeight="1" x14ac:dyDescent="0.35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  <c r="AC2031" s="37"/>
      <c r="AD2031" s="37"/>
      <c r="AE2031" s="37"/>
      <c r="AF2031" s="37"/>
      <c r="AG2031" s="37"/>
    </row>
    <row r="2032" spans="2:33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3" ht="15" customHeight="1" x14ac:dyDescent="0.35"/>
    <row r="2146" spans="2:33" ht="15" customHeight="1" x14ac:dyDescent="0.35"/>
    <row r="2148" spans="2:33" ht="15" customHeight="1" x14ac:dyDescent="0.35"/>
    <row r="2151" spans="2:33" ht="15" customHeight="1" x14ac:dyDescent="0.35"/>
    <row r="2152" spans="2:33" ht="15" customHeight="1" x14ac:dyDescent="0.35"/>
    <row r="2153" spans="2:33" ht="15" customHeight="1" x14ac:dyDescent="0.35">
      <c r="B2153" s="37"/>
      <c r="C2153" s="37"/>
      <c r="D2153" s="37"/>
      <c r="E2153" s="37"/>
      <c r="F2153" s="37"/>
      <c r="G2153" s="37"/>
      <c r="H2153" s="37"/>
      <c r="I2153" s="37"/>
      <c r="J2153" s="37"/>
      <c r="K2153" s="37"/>
      <c r="L2153" s="37"/>
      <c r="M2153" s="37"/>
      <c r="N2153" s="37"/>
      <c r="O2153" s="37"/>
      <c r="P2153" s="37"/>
      <c r="Q2153" s="37"/>
      <c r="R2153" s="37"/>
      <c r="S2153" s="37"/>
      <c r="T2153" s="37"/>
      <c r="U2153" s="37"/>
      <c r="V2153" s="37"/>
      <c r="W2153" s="37"/>
      <c r="X2153" s="37"/>
      <c r="Y2153" s="37"/>
      <c r="Z2153" s="37"/>
      <c r="AA2153" s="37"/>
      <c r="AB2153" s="37"/>
      <c r="AC2153" s="37"/>
      <c r="AD2153" s="37"/>
      <c r="AE2153" s="37"/>
      <c r="AF2153" s="37"/>
      <c r="AG2153" s="37"/>
    </row>
    <row r="2154" spans="2:33" ht="15" customHeight="1" x14ac:dyDescent="0.35"/>
    <row r="2155" spans="2:33" ht="15" customHeight="1" x14ac:dyDescent="0.35"/>
    <row r="2156" spans="2:33" ht="15" customHeight="1" x14ac:dyDescent="0.35"/>
    <row r="2157" spans="2:33" ht="15" customHeight="1" x14ac:dyDescent="0.35"/>
    <row r="2158" spans="2:33" ht="15" customHeight="1" x14ac:dyDescent="0.35"/>
    <row r="2159" spans="2:33" ht="15" customHeight="1" x14ac:dyDescent="0.35"/>
    <row r="2160" spans="2:33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3" ht="15" customHeight="1" x14ac:dyDescent="0.35"/>
    <row r="2306" spans="2:33" ht="15" customHeight="1" x14ac:dyDescent="0.35"/>
    <row r="2307" spans="2:33" ht="15" customHeight="1" x14ac:dyDescent="0.35"/>
    <row r="2308" spans="2:33" ht="15" customHeight="1" x14ac:dyDescent="0.35"/>
    <row r="2309" spans="2:33" ht="15" customHeight="1" x14ac:dyDescent="0.35"/>
    <row r="2310" spans="2:33" ht="15" customHeight="1" x14ac:dyDescent="0.35"/>
    <row r="2311" spans="2:33" ht="15" customHeight="1" x14ac:dyDescent="0.35"/>
    <row r="2312" spans="2:33" ht="15" customHeight="1" x14ac:dyDescent="0.35"/>
    <row r="2313" spans="2:33" ht="15" customHeight="1" x14ac:dyDescent="0.35"/>
    <row r="2314" spans="2:33" ht="15" customHeight="1" x14ac:dyDescent="0.35"/>
    <row r="2315" spans="2:33" ht="15" customHeight="1" x14ac:dyDescent="0.35"/>
    <row r="2316" spans="2:33" ht="15" customHeight="1" x14ac:dyDescent="0.35"/>
    <row r="2317" spans="2:33" ht="15" customHeight="1" x14ac:dyDescent="0.35">
      <c r="B2317" s="37"/>
      <c r="C2317" s="37"/>
      <c r="D2317" s="37"/>
      <c r="E2317" s="37"/>
      <c r="F2317" s="37"/>
      <c r="G2317" s="37"/>
      <c r="H2317" s="37"/>
      <c r="I2317" s="37"/>
      <c r="J2317" s="37"/>
      <c r="K2317" s="37"/>
      <c r="L2317" s="37"/>
      <c r="M2317" s="37"/>
      <c r="N2317" s="37"/>
      <c r="O2317" s="37"/>
      <c r="P2317" s="37"/>
      <c r="Q2317" s="37"/>
      <c r="R2317" s="37"/>
      <c r="S2317" s="37"/>
      <c r="T2317" s="37"/>
      <c r="U2317" s="37"/>
      <c r="V2317" s="37"/>
      <c r="W2317" s="37"/>
      <c r="X2317" s="37"/>
      <c r="Y2317" s="37"/>
      <c r="Z2317" s="37"/>
      <c r="AA2317" s="37"/>
      <c r="AB2317" s="37"/>
      <c r="AC2317" s="37"/>
      <c r="AD2317" s="37"/>
      <c r="AE2317" s="37"/>
      <c r="AF2317" s="37"/>
      <c r="AG2317" s="37"/>
    </row>
    <row r="2318" spans="2:33" ht="15" customHeight="1" x14ac:dyDescent="0.35"/>
    <row r="2319" spans="2:33" ht="15" customHeight="1" x14ac:dyDescent="0.35"/>
    <row r="2320" spans="2:33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3" ht="15" customHeight="1" x14ac:dyDescent="0.35"/>
    <row r="2418" spans="2:33" ht="15" customHeight="1" x14ac:dyDescent="0.35"/>
    <row r="2419" spans="2:33" ht="15" customHeight="1" x14ac:dyDescent="0.35">
      <c r="B2419" s="37"/>
      <c r="C2419" s="37"/>
      <c r="D2419" s="37"/>
      <c r="E2419" s="37"/>
      <c r="F2419" s="37"/>
      <c r="G2419" s="37"/>
      <c r="H2419" s="37"/>
      <c r="I2419" s="37"/>
      <c r="J2419" s="37"/>
      <c r="K2419" s="37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7"/>
      <c r="Y2419" s="37"/>
      <c r="Z2419" s="37"/>
      <c r="AA2419" s="37"/>
      <c r="AB2419" s="37"/>
      <c r="AC2419" s="37"/>
      <c r="AD2419" s="37"/>
      <c r="AE2419" s="37"/>
      <c r="AF2419" s="37"/>
      <c r="AG2419" s="37"/>
    </row>
    <row r="2420" spans="2:33" ht="15" customHeight="1" x14ac:dyDescent="0.35"/>
    <row r="2421" spans="2:33" ht="15" customHeight="1" x14ac:dyDescent="0.35"/>
    <row r="2422" spans="2:33" ht="15" customHeight="1" x14ac:dyDescent="0.35"/>
    <row r="2423" spans="2:33" ht="15" customHeight="1" x14ac:dyDescent="0.35"/>
    <row r="2424" spans="2:33" ht="15" customHeight="1" x14ac:dyDescent="0.35"/>
    <row r="2425" spans="2:33" ht="15" customHeight="1" x14ac:dyDescent="0.35"/>
    <row r="2426" spans="2:33" ht="15" customHeight="1" x14ac:dyDescent="0.35"/>
    <row r="2427" spans="2:33" ht="15" customHeight="1" x14ac:dyDescent="0.35"/>
    <row r="2428" spans="2:33" ht="15" customHeight="1" x14ac:dyDescent="0.35"/>
    <row r="2429" spans="2:33" ht="15" customHeight="1" x14ac:dyDescent="0.35"/>
    <row r="2430" spans="2:33" ht="15" customHeight="1" x14ac:dyDescent="0.35"/>
    <row r="2431" spans="2:33" ht="15" customHeight="1" x14ac:dyDescent="0.35"/>
    <row r="2432" spans="2:33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3" ht="15" customHeight="1" x14ac:dyDescent="0.35"/>
    <row r="2499" spans="2:33" ht="15" customHeight="1" x14ac:dyDescent="0.35"/>
    <row r="2500" spans="2:33" ht="15" customHeight="1" x14ac:dyDescent="0.35"/>
    <row r="2501" spans="2:33" ht="15" customHeight="1" x14ac:dyDescent="0.35"/>
    <row r="2502" spans="2:33" ht="15" customHeight="1" x14ac:dyDescent="0.35"/>
    <row r="2504" spans="2:33" ht="15" customHeight="1" x14ac:dyDescent="0.35"/>
    <row r="2505" spans="2:33" ht="15" customHeight="1" x14ac:dyDescent="0.35"/>
    <row r="2506" spans="2:33" ht="15" customHeight="1" x14ac:dyDescent="0.35"/>
    <row r="2507" spans="2:33" ht="15" customHeight="1" x14ac:dyDescent="0.35"/>
    <row r="2508" spans="2:33" ht="15" customHeight="1" x14ac:dyDescent="0.35"/>
    <row r="2509" spans="2:33" ht="15" customHeight="1" x14ac:dyDescent="0.35">
      <c r="B2509" s="37"/>
      <c r="C2509" s="37"/>
      <c r="D2509" s="37"/>
      <c r="E2509" s="37"/>
      <c r="F2509" s="37"/>
      <c r="G2509" s="37"/>
      <c r="H2509" s="37"/>
      <c r="I2509" s="37"/>
      <c r="J2509" s="37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7"/>
      <c r="Y2509" s="37"/>
      <c r="Z2509" s="37"/>
      <c r="AA2509" s="37"/>
      <c r="AB2509" s="37"/>
      <c r="AC2509" s="37"/>
      <c r="AD2509" s="37"/>
      <c r="AE2509" s="37"/>
      <c r="AF2509" s="37"/>
      <c r="AG2509" s="37"/>
    </row>
    <row r="2510" spans="2:33" ht="15" customHeight="1" x14ac:dyDescent="0.35"/>
    <row r="2511" spans="2:33" ht="15" customHeight="1" x14ac:dyDescent="0.35"/>
    <row r="2512" spans="2:33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3" ht="15" customHeight="1" x14ac:dyDescent="0.35"/>
    <row r="2595" spans="2:33" ht="15" customHeight="1" x14ac:dyDescent="0.35"/>
    <row r="2596" spans="2:33" ht="15" customHeight="1" x14ac:dyDescent="0.35"/>
    <row r="2597" spans="2:33" ht="15" customHeight="1" x14ac:dyDescent="0.35"/>
    <row r="2598" spans="2:33" ht="15" customHeight="1" x14ac:dyDescent="0.35">
      <c r="B2598" s="37"/>
      <c r="C2598" s="37"/>
      <c r="D2598" s="37"/>
      <c r="E2598" s="37"/>
      <c r="F2598" s="37"/>
      <c r="G2598" s="37"/>
      <c r="H2598" s="37"/>
      <c r="I2598" s="37"/>
      <c r="J2598" s="37"/>
      <c r="K2598" s="37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7"/>
      <c r="Y2598" s="37"/>
      <c r="Z2598" s="37"/>
      <c r="AA2598" s="37"/>
      <c r="AB2598" s="37"/>
      <c r="AC2598" s="37"/>
      <c r="AD2598" s="37"/>
      <c r="AE2598" s="37"/>
      <c r="AF2598" s="37"/>
      <c r="AG2598" s="37"/>
    </row>
    <row r="2599" spans="2:33" ht="15" customHeight="1" x14ac:dyDescent="0.35"/>
    <row r="2600" spans="2:33" ht="15" customHeight="1" x14ac:dyDescent="0.35"/>
    <row r="2601" spans="2:33" ht="15" customHeight="1" x14ac:dyDescent="0.35"/>
    <row r="2602" spans="2:33" ht="15" customHeight="1" x14ac:dyDescent="0.35"/>
    <row r="2603" spans="2:33" ht="15" customHeight="1" x14ac:dyDescent="0.35"/>
    <row r="2604" spans="2:33" ht="15" customHeight="1" x14ac:dyDescent="0.35"/>
    <row r="2605" spans="2:33" ht="15" customHeight="1" x14ac:dyDescent="0.35"/>
    <row r="2606" spans="2:33" ht="15" customHeight="1" x14ac:dyDescent="0.35"/>
    <row r="2607" spans="2:33" ht="15" customHeight="1" x14ac:dyDescent="0.35"/>
    <row r="2608" spans="2:33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3" ht="15" customHeight="1" x14ac:dyDescent="0.35"/>
    <row r="2708" spans="2:33" ht="15" customHeight="1" x14ac:dyDescent="0.35"/>
    <row r="2709" spans="2:33" ht="15" customHeight="1" x14ac:dyDescent="0.35"/>
    <row r="2710" spans="2:33" ht="15" customHeight="1" x14ac:dyDescent="0.35"/>
    <row r="2711" spans="2:33" ht="15" customHeight="1" x14ac:dyDescent="0.35"/>
    <row r="2712" spans="2:33" ht="15" customHeight="1" x14ac:dyDescent="0.35"/>
    <row r="2713" spans="2:33" ht="15" customHeight="1" x14ac:dyDescent="0.35"/>
    <row r="2714" spans="2:33" ht="15" customHeight="1" x14ac:dyDescent="0.35"/>
    <row r="2715" spans="2:33" ht="15" customHeight="1" x14ac:dyDescent="0.35"/>
    <row r="2716" spans="2:33" ht="15" customHeight="1" x14ac:dyDescent="0.35"/>
    <row r="2717" spans="2:33" ht="15" customHeight="1" x14ac:dyDescent="0.35"/>
    <row r="2718" spans="2:33" ht="15" customHeight="1" x14ac:dyDescent="0.35"/>
    <row r="2719" spans="2:33" ht="15" customHeight="1" x14ac:dyDescent="0.35">
      <c r="B2719" s="37"/>
      <c r="C2719" s="37"/>
      <c r="D2719" s="37"/>
      <c r="E2719" s="37"/>
      <c r="F2719" s="37"/>
      <c r="G2719" s="37"/>
      <c r="H2719" s="37"/>
      <c r="I2719" s="37"/>
      <c r="J2719" s="37"/>
      <c r="K2719" s="37"/>
      <c r="L2719" s="37"/>
      <c r="M2719" s="37"/>
      <c r="N2719" s="37"/>
      <c r="O2719" s="37"/>
      <c r="P2719" s="37"/>
      <c r="Q2719" s="37"/>
      <c r="R2719" s="37"/>
      <c r="S2719" s="37"/>
      <c r="T2719" s="37"/>
      <c r="U2719" s="37"/>
      <c r="V2719" s="37"/>
      <c r="W2719" s="37"/>
      <c r="X2719" s="37"/>
      <c r="Y2719" s="37"/>
      <c r="Z2719" s="37"/>
      <c r="AA2719" s="37"/>
      <c r="AB2719" s="37"/>
      <c r="AC2719" s="37"/>
      <c r="AD2719" s="37"/>
      <c r="AE2719" s="37"/>
      <c r="AF2719" s="37"/>
      <c r="AG2719" s="37"/>
    </row>
    <row r="2720" spans="2:33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3" ht="15" customHeight="1" x14ac:dyDescent="0.35"/>
    <row r="2834" spans="2:33" ht="15" customHeight="1" x14ac:dyDescent="0.35"/>
    <row r="2835" spans="2:33" ht="15" customHeight="1" x14ac:dyDescent="0.35"/>
    <row r="2836" spans="2:33" ht="15" customHeight="1" x14ac:dyDescent="0.35"/>
    <row r="2837" spans="2:33" ht="15" customHeight="1" x14ac:dyDescent="0.35">
      <c r="B2837" s="37"/>
      <c r="C2837" s="37"/>
      <c r="D2837" s="37"/>
      <c r="E2837" s="37"/>
      <c r="F2837" s="37"/>
      <c r="G2837" s="37"/>
      <c r="H2837" s="37"/>
      <c r="I2837" s="37"/>
      <c r="J2837" s="37"/>
      <c r="K2837" s="37"/>
      <c r="L2837" s="37"/>
      <c r="M2837" s="37"/>
      <c r="N2837" s="37"/>
      <c r="O2837" s="37"/>
      <c r="P2837" s="37"/>
      <c r="Q2837" s="37"/>
      <c r="R2837" s="37"/>
      <c r="S2837" s="37"/>
      <c r="T2837" s="37"/>
      <c r="U2837" s="37"/>
      <c r="V2837" s="37"/>
      <c r="W2837" s="37"/>
      <c r="X2837" s="37"/>
      <c r="Y2837" s="37"/>
      <c r="Z2837" s="37"/>
      <c r="AA2837" s="37"/>
      <c r="AB2837" s="37"/>
      <c r="AC2837" s="37"/>
      <c r="AD2837" s="37"/>
      <c r="AE2837" s="37"/>
      <c r="AF2837" s="37"/>
      <c r="AG2837" s="37"/>
    </row>
    <row r="2838" spans="2:33" ht="15" customHeight="1" x14ac:dyDescent="0.35"/>
    <row r="2839" spans="2:33" ht="15" customHeight="1" x14ac:dyDescent="0.35"/>
    <row r="2840" spans="2:33" ht="15" customHeight="1" x14ac:dyDescent="0.35"/>
    <row r="2841" spans="2:33" ht="15" customHeight="1" x14ac:dyDescent="0.35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227:AG1227"/>
    <mergeCell ref="B1390:AG1390"/>
    <mergeCell ref="B1502:AG1502"/>
    <mergeCell ref="B1604:AG1604"/>
    <mergeCell ref="B1698:AG1698"/>
    <mergeCell ref="B1945:AG1945"/>
    <mergeCell ref="B112:AG112"/>
    <mergeCell ref="B308:AG308"/>
    <mergeCell ref="B511:AG511"/>
    <mergeCell ref="B712:AG712"/>
    <mergeCell ref="B887:AG887"/>
    <mergeCell ref="B1100:AG110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EFAF-451C-49D3-BFB4-3F4D2576DA7D}">
  <dimension ref="A1:AH283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5" sqref="J55"/>
    </sheetView>
  </sheetViews>
  <sheetFormatPr defaultRowHeight="15" customHeight="1" x14ac:dyDescent="0.35"/>
  <cols>
    <col min="1" max="1" width="21.81640625" customWidth="1"/>
    <col min="2" max="2" width="49" customWidth="1"/>
  </cols>
  <sheetData>
    <row r="1" spans="1:34" ht="15" customHeight="1" thickBot="1" x14ac:dyDescent="0.4">
      <c r="B1" s="15" t="s">
        <v>283</v>
      </c>
      <c r="C1" s="16">
        <v>2020</v>
      </c>
      <c r="D1" s="16">
        <v>2021</v>
      </c>
      <c r="E1" s="16">
        <v>2022</v>
      </c>
      <c r="F1" s="16">
        <v>2023</v>
      </c>
      <c r="G1" s="16">
        <v>2024</v>
      </c>
      <c r="H1" s="16">
        <v>2025</v>
      </c>
      <c r="I1" s="16">
        <v>2026</v>
      </c>
      <c r="J1" s="16">
        <v>2027</v>
      </c>
      <c r="K1" s="16">
        <v>2028</v>
      </c>
      <c r="L1" s="16">
        <v>2029</v>
      </c>
      <c r="M1" s="16">
        <v>2030</v>
      </c>
      <c r="N1" s="16">
        <v>2031</v>
      </c>
      <c r="O1" s="16">
        <v>2032</v>
      </c>
      <c r="P1" s="16">
        <v>2033</v>
      </c>
      <c r="Q1" s="16">
        <v>2034</v>
      </c>
      <c r="R1" s="16">
        <v>2035</v>
      </c>
      <c r="S1" s="16">
        <v>2036</v>
      </c>
      <c r="T1" s="16">
        <v>2037</v>
      </c>
      <c r="U1" s="16">
        <v>2038</v>
      </c>
      <c r="V1" s="16">
        <v>2039</v>
      </c>
      <c r="W1" s="16">
        <v>2040</v>
      </c>
      <c r="X1" s="16">
        <v>2041</v>
      </c>
      <c r="Y1" s="16">
        <v>2042</v>
      </c>
      <c r="Z1" s="16">
        <v>2043</v>
      </c>
      <c r="AA1" s="16">
        <v>2044</v>
      </c>
      <c r="AB1" s="16">
        <v>2045</v>
      </c>
      <c r="AC1" s="16">
        <v>2046</v>
      </c>
      <c r="AD1" s="16">
        <v>2047</v>
      </c>
      <c r="AE1" s="16">
        <v>2048</v>
      </c>
      <c r="AF1" s="16">
        <v>2049</v>
      </c>
      <c r="AG1" s="16">
        <v>2050</v>
      </c>
    </row>
    <row r="2" spans="1:34" ht="15" customHeight="1" thickTop="1" x14ac:dyDescent="0.35"/>
    <row r="3" spans="1:34" ht="15" customHeight="1" x14ac:dyDescent="0.35">
      <c r="C3" s="28" t="s">
        <v>36</v>
      </c>
      <c r="D3" s="28" t="s">
        <v>298</v>
      </c>
      <c r="E3" s="29"/>
      <c r="F3" s="29"/>
      <c r="G3" s="29"/>
      <c r="H3" s="29"/>
    </row>
    <row r="4" spans="1:34" ht="15" customHeight="1" x14ac:dyDescent="0.35">
      <c r="C4" s="28" t="s">
        <v>35</v>
      </c>
      <c r="D4" s="28" t="s">
        <v>299</v>
      </c>
      <c r="E4" s="29"/>
      <c r="F4" s="29"/>
      <c r="G4" s="28" t="s">
        <v>34</v>
      </c>
      <c r="H4" s="29"/>
    </row>
    <row r="5" spans="1:34" ht="15" customHeight="1" x14ac:dyDescent="0.35">
      <c r="C5" s="28" t="s">
        <v>33</v>
      </c>
      <c r="D5" s="28" t="s">
        <v>300</v>
      </c>
      <c r="E5" s="29"/>
      <c r="F5" s="29"/>
      <c r="G5" s="29"/>
      <c r="H5" s="29"/>
    </row>
    <row r="6" spans="1:34" ht="15" customHeight="1" x14ac:dyDescent="0.35">
      <c r="C6" s="28" t="s">
        <v>32</v>
      </c>
      <c r="D6" s="29"/>
      <c r="E6" s="28" t="s">
        <v>301</v>
      </c>
      <c r="F6" s="29"/>
      <c r="G6" s="29"/>
      <c r="H6" s="29"/>
    </row>
    <row r="7" spans="1:34" ht="15" customHeight="1" x14ac:dyDescent="0.35">
      <c r="C7" s="29"/>
      <c r="D7" s="29"/>
      <c r="E7" s="29"/>
      <c r="F7" s="29"/>
      <c r="G7" s="29"/>
      <c r="H7" s="29"/>
    </row>
    <row r="10" spans="1:34" ht="15" customHeight="1" x14ac:dyDescent="0.35">
      <c r="A10" s="7" t="s">
        <v>139</v>
      </c>
      <c r="B10" s="17" t="s">
        <v>140</v>
      </c>
      <c r="AH10" s="30" t="s">
        <v>302</v>
      </c>
    </row>
    <row r="11" spans="1:34" ht="15" customHeight="1" x14ac:dyDescent="0.35">
      <c r="B11" s="15" t="s">
        <v>284</v>
      </c>
      <c r="AH11" s="30" t="s">
        <v>303</v>
      </c>
    </row>
    <row r="12" spans="1:34" ht="15" customHeight="1" x14ac:dyDescent="0.3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0" t="s">
        <v>304</v>
      </c>
    </row>
    <row r="13" spans="1:34" ht="15" customHeight="1" thickBot="1" x14ac:dyDescent="0.4">
      <c r="B13" s="16" t="s">
        <v>141</v>
      </c>
      <c r="C13" s="16">
        <v>2020</v>
      </c>
      <c r="D13" s="16">
        <v>2021</v>
      </c>
      <c r="E13" s="16">
        <v>2022</v>
      </c>
      <c r="F13" s="16">
        <v>2023</v>
      </c>
      <c r="G13" s="16">
        <v>2024</v>
      </c>
      <c r="H13" s="16">
        <v>2025</v>
      </c>
      <c r="I13" s="16">
        <v>2026</v>
      </c>
      <c r="J13" s="16">
        <v>2027</v>
      </c>
      <c r="K13" s="16">
        <v>2028</v>
      </c>
      <c r="L13" s="16">
        <v>2029</v>
      </c>
      <c r="M13" s="16">
        <v>2030</v>
      </c>
      <c r="N13" s="16">
        <v>2031</v>
      </c>
      <c r="O13" s="16">
        <v>2032</v>
      </c>
      <c r="P13" s="16">
        <v>2033</v>
      </c>
      <c r="Q13" s="16">
        <v>2034</v>
      </c>
      <c r="R13" s="16">
        <v>2035</v>
      </c>
      <c r="S13" s="16">
        <v>2036</v>
      </c>
      <c r="T13" s="16">
        <v>2037</v>
      </c>
      <c r="U13" s="16">
        <v>2038</v>
      </c>
      <c r="V13" s="16">
        <v>2039</v>
      </c>
      <c r="W13" s="16">
        <v>2040</v>
      </c>
      <c r="X13" s="16">
        <v>2041</v>
      </c>
      <c r="Y13" s="16">
        <v>2042</v>
      </c>
      <c r="Z13" s="16">
        <v>2043</v>
      </c>
      <c r="AA13" s="16">
        <v>2044</v>
      </c>
      <c r="AB13" s="16">
        <v>2045</v>
      </c>
      <c r="AC13" s="16">
        <v>2046</v>
      </c>
      <c r="AD13" s="16">
        <v>2047</v>
      </c>
      <c r="AE13" s="16">
        <v>2048</v>
      </c>
      <c r="AF13" s="16">
        <v>2049</v>
      </c>
      <c r="AG13" s="16">
        <v>2050</v>
      </c>
      <c r="AH13" s="31" t="s">
        <v>305</v>
      </c>
    </row>
    <row r="14" spans="1:34" ht="15" customHeight="1" thickTop="1" x14ac:dyDescent="0.35"/>
    <row r="15" spans="1:34" ht="15" customHeight="1" x14ac:dyDescent="0.35">
      <c r="B15" s="18" t="s">
        <v>142</v>
      </c>
    </row>
    <row r="16" spans="1:34" ht="15" customHeight="1" x14ac:dyDescent="0.35">
      <c r="A16" s="7" t="s">
        <v>143</v>
      </c>
      <c r="B16" s="19" t="s">
        <v>144</v>
      </c>
      <c r="C16" s="27">
        <v>17.296467</v>
      </c>
      <c r="D16" s="27">
        <v>17.183254000000002</v>
      </c>
      <c r="E16" s="27">
        <v>17.386811999999999</v>
      </c>
      <c r="F16" s="27">
        <v>17.278085999999998</v>
      </c>
      <c r="G16" s="27">
        <v>17.282633000000001</v>
      </c>
      <c r="H16" s="27">
        <v>17.365963000000001</v>
      </c>
      <c r="I16" s="27">
        <v>17.281718999999999</v>
      </c>
      <c r="J16" s="27">
        <v>17.232769000000001</v>
      </c>
      <c r="K16" s="27">
        <v>17.352678000000001</v>
      </c>
      <c r="L16" s="27">
        <v>17.525155999999999</v>
      </c>
      <c r="M16" s="27">
        <v>18.105442</v>
      </c>
      <c r="N16" s="27">
        <v>18.397449000000002</v>
      </c>
      <c r="O16" s="27">
        <v>18.665576999999999</v>
      </c>
      <c r="P16" s="27">
        <v>18.886859999999999</v>
      </c>
      <c r="Q16" s="27">
        <v>19.101889</v>
      </c>
      <c r="R16" s="27">
        <v>19.237110000000001</v>
      </c>
      <c r="S16" s="27">
        <v>19.411159999999999</v>
      </c>
      <c r="T16" s="27">
        <v>19.712313000000002</v>
      </c>
      <c r="U16" s="27">
        <v>19.979467</v>
      </c>
      <c r="V16" s="27">
        <v>20.173356999999999</v>
      </c>
      <c r="W16" s="27">
        <v>20.375391</v>
      </c>
      <c r="X16" s="27">
        <v>20.580265000000001</v>
      </c>
      <c r="Y16" s="27">
        <v>20.773108000000001</v>
      </c>
      <c r="Z16" s="27">
        <v>20.871334000000001</v>
      </c>
      <c r="AA16" s="27">
        <v>21.039562</v>
      </c>
      <c r="AB16" s="27">
        <v>21.186533000000001</v>
      </c>
      <c r="AC16" s="27">
        <v>21.381789999999999</v>
      </c>
      <c r="AD16" s="27">
        <v>21.587627000000001</v>
      </c>
      <c r="AE16" s="27">
        <v>21.790129</v>
      </c>
      <c r="AF16" s="27">
        <v>22.029543</v>
      </c>
      <c r="AG16" s="27">
        <v>22.264085999999999</v>
      </c>
      <c r="AH16" s="21">
        <v>8.4510000000000002E-3</v>
      </c>
    </row>
    <row r="17" spans="1:34" ht="15" customHeight="1" x14ac:dyDescent="0.35">
      <c r="A17" s="7" t="s">
        <v>145</v>
      </c>
      <c r="B17" s="19" t="s">
        <v>146</v>
      </c>
      <c r="C17" s="27">
        <v>17.748362</v>
      </c>
      <c r="D17" s="27">
        <v>17.778863999999999</v>
      </c>
      <c r="E17" s="27">
        <v>18.840993999999998</v>
      </c>
      <c r="F17" s="27">
        <v>20.194541999999998</v>
      </c>
      <c r="G17" s="27">
        <v>20.900642000000001</v>
      </c>
      <c r="H17" s="27">
        <v>21.347785999999999</v>
      </c>
      <c r="I17" s="27">
        <v>21.959849999999999</v>
      </c>
      <c r="J17" s="27">
        <v>22.373480000000001</v>
      </c>
      <c r="K17" s="27">
        <v>22.572247000000001</v>
      </c>
      <c r="L17" s="27">
        <v>22.803101999999999</v>
      </c>
      <c r="M17" s="27">
        <v>23.134236999999999</v>
      </c>
      <c r="N17" s="27">
        <v>23.233163999999999</v>
      </c>
      <c r="O17" s="27">
        <v>23.457367000000001</v>
      </c>
      <c r="P17" s="27">
        <v>23.595133000000001</v>
      </c>
      <c r="Q17" s="27">
        <v>23.692457000000001</v>
      </c>
      <c r="R17" s="27">
        <v>23.53126</v>
      </c>
      <c r="S17" s="27">
        <v>23.427430999999999</v>
      </c>
      <c r="T17" s="27">
        <v>23.589839999999999</v>
      </c>
      <c r="U17" s="27">
        <v>23.769676</v>
      </c>
      <c r="V17" s="27">
        <v>23.632313</v>
      </c>
      <c r="W17" s="27">
        <v>24.000731999999999</v>
      </c>
      <c r="X17" s="27">
        <v>24.131430000000002</v>
      </c>
      <c r="Y17" s="27">
        <v>24.220469000000001</v>
      </c>
      <c r="Z17" s="27">
        <v>24.344158</v>
      </c>
      <c r="AA17" s="27">
        <v>24.514250000000001</v>
      </c>
      <c r="AB17" s="27">
        <v>24.754840999999999</v>
      </c>
      <c r="AC17" s="27">
        <v>24.880372999999999</v>
      </c>
      <c r="AD17" s="27">
        <v>24.974497</v>
      </c>
      <c r="AE17" s="27">
        <v>25.016258000000001</v>
      </c>
      <c r="AF17" s="27">
        <v>25.183064999999999</v>
      </c>
      <c r="AG17" s="27">
        <v>25.323920999999999</v>
      </c>
      <c r="AH17" s="21">
        <v>1.1919000000000001E-2</v>
      </c>
    </row>
    <row r="18" spans="1:34" ht="15" customHeight="1" x14ac:dyDescent="0.35">
      <c r="A18" s="7" t="s">
        <v>147</v>
      </c>
      <c r="B18" s="19" t="s">
        <v>148</v>
      </c>
      <c r="C18" s="27">
        <v>10.141716000000001</v>
      </c>
      <c r="D18" s="27">
        <v>10.51412</v>
      </c>
      <c r="E18" s="27">
        <v>10.202188</v>
      </c>
      <c r="F18" s="27">
        <v>9.9132259999999999</v>
      </c>
      <c r="G18" s="27">
        <v>9.6494809999999998</v>
      </c>
      <c r="H18" s="27">
        <v>9.6609160000000003</v>
      </c>
      <c r="I18" s="27">
        <v>9.7374840000000003</v>
      </c>
      <c r="J18" s="27">
        <v>9.8500920000000001</v>
      </c>
      <c r="K18" s="27">
        <v>9.9233119999999992</v>
      </c>
      <c r="L18" s="27">
        <v>10.06601</v>
      </c>
      <c r="M18" s="27">
        <v>10.422234</v>
      </c>
      <c r="N18" s="27">
        <v>10.498061</v>
      </c>
      <c r="O18" s="27">
        <v>10.580394</v>
      </c>
      <c r="P18" s="27">
        <v>10.658723</v>
      </c>
      <c r="Q18" s="27">
        <v>10.693797999999999</v>
      </c>
      <c r="R18" s="27">
        <v>10.700832</v>
      </c>
      <c r="S18" s="27">
        <v>10.715192</v>
      </c>
      <c r="T18" s="27">
        <v>10.731377999999999</v>
      </c>
      <c r="U18" s="27">
        <v>10.724482</v>
      </c>
      <c r="V18" s="27">
        <v>10.712460999999999</v>
      </c>
      <c r="W18" s="27">
        <v>10.708804000000001</v>
      </c>
      <c r="X18" s="27">
        <v>10.731961</v>
      </c>
      <c r="Y18" s="27">
        <v>10.757458</v>
      </c>
      <c r="Z18" s="27">
        <v>10.775259</v>
      </c>
      <c r="AA18" s="27">
        <v>10.802486</v>
      </c>
      <c r="AB18" s="27">
        <v>10.823373999999999</v>
      </c>
      <c r="AC18" s="27">
        <v>10.832981999999999</v>
      </c>
      <c r="AD18" s="27">
        <v>10.843533000000001</v>
      </c>
      <c r="AE18" s="27">
        <v>10.825556000000001</v>
      </c>
      <c r="AF18" s="27">
        <v>10.832338999999999</v>
      </c>
      <c r="AG18" s="27">
        <v>10.859444999999999</v>
      </c>
      <c r="AH18" s="21">
        <v>2.2820000000000002E-3</v>
      </c>
    </row>
    <row r="19" spans="1:34" ht="15" customHeight="1" x14ac:dyDescent="0.35">
      <c r="A19" s="7" t="s">
        <v>149</v>
      </c>
      <c r="B19" s="19" t="s">
        <v>150</v>
      </c>
      <c r="C19" s="27">
        <v>35.768967000000004</v>
      </c>
      <c r="D19" s="27">
        <v>36.572845000000001</v>
      </c>
      <c r="E19" s="27">
        <v>36.200896999999998</v>
      </c>
      <c r="F19" s="27">
        <v>35.847926999999999</v>
      </c>
      <c r="G19" s="27">
        <v>35.555779000000001</v>
      </c>
      <c r="H19" s="27">
        <v>35.370303999999997</v>
      </c>
      <c r="I19" s="27">
        <v>35.271217</v>
      </c>
      <c r="J19" s="27">
        <v>35.232407000000002</v>
      </c>
      <c r="K19" s="27">
        <v>35.179946999999999</v>
      </c>
      <c r="L19" s="27">
        <v>35.137309999999999</v>
      </c>
      <c r="M19" s="27">
        <v>35.114113000000003</v>
      </c>
      <c r="N19" s="27">
        <v>35.213706999999999</v>
      </c>
      <c r="O19" s="27">
        <v>35.215426999999998</v>
      </c>
      <c r="P19" s="27">
        <v>35.186942999999999</v>
      </c>
      <c r="Q19" s="27">
        <v>35.111834999999999</v>
      </c>
      <c r="R19" s="27">
        <v>34.965026999999999</v>
      </c>
      <c r="S19" s="27">
        <v>34.841293</v>
      </c>
      <c r="T19" s="27">
        <v>34.730331</v>
      </c>
      <c r="U19" s="27">
        <v>34.648322999999998</v>
      </c>
      <c r="V19" s="27">
        <v>34.567348000000003</v>
      </c>
      <c r="W19" s="27">
        <v>34.484665</v>
      </c>
      <c r="X19" s="27">
        <v>34.428879000000002</v>
      </c>
      <c r="Y19" s="27">
        <v>34.354916000000003</v>
      </c>
      <c r="Z19" s="27">
        <v>34.264564999999997</v>
      </c>
      <c r="AA19" s="27">
        <v>34.180298000000001</v>
      </c>
      <c r="AB19" s="27">
        <v>34.138596</v>
      </c>
      <c r="AC19" s="27">
        <v>34.020420000000001</v>
      </c>
      <c r="AD19" s="27">
        <v>33.894435999999999</v>
      </c>
      <c r="AE19" s="27">
        <v>33.717101999999997</v>
      </c>
      <c r="AF19" s="27">
        <v>33.468890999999999</v>
      </c>
      <c r="AG19" s="27">
        <v>33.255077</v>
      </c>
      <c r="AH19" s="21">
        <v>-2.4260000000000002E-3</v>
      </c>
    </row>
    <row r="21" spans="1:34" ht="15" customHeight="1" x14ac:dyDescent="0.35">
      <c r="B21" s="18" t="s">
        <v>151</v>
      </c>
    </row>
    <row r="22" spans="1:34" ht="15" customHeight="1" x14ac:dyDescent="0.35">
      <c r="A22" s="7" t="s">
        <v>152</v>
      </c>
      <c r="B22" s="19" t="s">
        <v>144</v>
      </c>
      <c r="C22" s="27">
        <v>12.770180999999999</v>
      </c>
      <c r="D22" s="27">
        <v>13.596351</v>
      </c>
      <c r="E22" s="27">
        <v>14.132167000000001</v>
      </c>
      <c r="F22" s="27">
        <v>13.946478000000001</v>
      </c>
      <c r="G22" s="27">
        <v>13.993321999999999</v>
      </c>
      <c r="H22" s="27">
        <v>14.109780000000001</v>
      </c>
      <c r="I22" s="27">
        <v>13.959495</v>
      </c>
      <c r="J22" s="27">
        <v>13.925439000000001</v>
      </c>
      <c r="K22" s="27">
        <v>14.114777</v>
      </c>
      <c r="L22" s="27">
        <v>14.294835000000001</v>
      </c>
      <c r="M22" s="27">
        <v>14.966532000000001</v>
      </c>
      <c r="N22" s="27">
        <v>15.145462999999999</v>
      </c>
      <c r="O22" s="27">
        <v>15.316516</v>
      </c>
      <c r="P22" s="27">
        <v>15.455636999999999</v>
      </c>
      <c r="Q22" s="27">
        <v>15.603415</v>
      </c>
      <c r="R22" s="27">
        <v>15.650969999999999</v>
      </c>
      <c r="S22" s="27">
        <v>15.789752</v>
      </c>
      <c r="T22" s="27">
        <v>16.088107999999998</v>
      </c>
      <c r="U22" s="27">
        <v>16.278292</v>
      </c>
      <c r="V22" s="27">
        <v>16.373463000000001</v>
      </c>
      <c r="W22" s="27">
        <v>16.514631000000001</v>
      </c>
      <c r="X22" s="27">
        <v>16.663309000000002</v>
      </c>
      <c r="Y22" s="27">
        <v>16.795403</v>
      </c>
      <c r="Z22" s="27">
        <v>16.807694999999999</v>
      </c>
      <c r="AA22" s="27">
        <v>16.958041999999999</v>
      </c>
      <c r="AB22" s="27">
        <v>17.057176999999999</v>
      </c>
      <c r="AC22" s="27">
        <v>17.224889999999998</v>
      </c>
      <c r="AD22" s="27">
        <v>17.384920000000001</v>
      </c>
      <c r="AE22" s="27">
        <v>17.530947000000001</v>
      </c>
      <c r="AF22" s="27">
        <v>17.725052000000002</v>
      </c>
      <c r="AG22" s="27">
        <v>17.895052</v>
      </c>
      <c r="AH22" s="21">
        <v>1.1311E-2</v>
      </c>
    </row>
    <row r="23" spans="1:34" ht="15" customHeight="1" x14ac:dyDescent="0.35">
      <c r="A23" s="7" t="s">
        <v>153</v>
      </c>
      <c r="B23" s="19" t="s">
        <v>146</v>
      </c>
      <c r="C23" s="27">
        <v>17.825056</v>
      </c>
      <c r="D23" s="27">
        <v>17.904530000000001</v>
      </c>
      <c r="E23" s="27">
        <v>17.917162000000001</v>
      </c>
      <c r="F23" s="27">
        <v>18.273129000000001</v>
      </c>
      <c r="G23" s="27">
        <v>17.977633000000001</v>
      </c>
      <c r="H23" s="27">
        <v>17.420300999999998</v>
      </c>
      <c r="I23" s="27">
        <v>17.035746</v>
      </c>
      <c r="J23" s="27">
        <v>17.451329999999999</v>
      </c>
      <c r="K23" s="27">
        <v>17.649296</v>
      </c>
      <c r="L23" s="27">
        <v>17.881008000000001</v>
      </c>
      <c r="M23" s="27">
        <v>18.477827000000001</v>
      </c>
      <c r="N23" s="27">
        <v>18.582241</v>
      </c>
      <c r="O23" s="27">
        <v>18.841583</v>
      </c>
      <c r="P23" s="27">
        <v>18.984005</v>
      </c>
      <c r="Q23" s="27">
        <v>19.086586</v>
      </c>
      <c r="R23" s="27">
        <v>18.923241000000001</v>
      </c>
      <c r="S23" s="27">
        <v>18.824065999999998</v>
      </c>
      <c r="T23" s="27">
        <v>18.987247</v>
      </c>
      <c r="U23" s="27">
        <v>19.171538999999999</v>
      </c>
      <c r="V23" s="27">
        <v>19.037495</v>
      </c>
      <c r="W23" s="27">
        <v>19.410124</v>
      </c>
      <c r="X23" s="27">
        <v>19.543423000000001</v>
      </c>
      <c r="Y23" s="27">
        <v>19.633227999999999</v>
      </c>
      <c r="Z23" s="27">
        <v>19.766468</v>
      </c>
      <c r="AA23" s="27">
        <v>19.946016</v>
      </c>
      <c r="AB23" s="27">
        <v>20.193110000000001</v>
      </c>
      <c r="AC23" s="27">
        <v>20.325541000000001</v>
      </c>
      <c r="AD23" s="27">
        <v>20.426331000000001</v>
      </c>
      <c r="AE23" s="27">
        <v>20.483273000000001</v>
      </c>
      <c r="AF23" s="27">
        <v>20.656472999999998</v>
      </c>
      <c r="AG23" s="27">
        <v>20.796879000000001</v>
      </c>
      <c r="AH23" s="21">
        <v>5.1529999999999996E-3</v>
      </c>
    </row>
    <row r="24" spans="1:34" ht="15" customHeight="1" x14ac:dyDescent="0.35">
      <c r="A24" s="7" t="s">
        <v>154</v>
      </c>
      <c r="B24" s="19" t="s">
        <v>155</v>
      </c>
      <c r="C24" s="27">
        <v>5.2465200000000003</v>
      </c>
      <c r="D24" s="27">
        <v>4.0942629999999998</v>
      </c>
      <c r="E24" s="27">
        <v>5.1555109999999997</v>
      </c>
      <c r="F24" s="27">
        <v>6.3887859999999996</v>
      </c>
      <c r="G24" s="27">
        <v>7.4177150000000003</v>
      </c>
      <c r="H24" s="27">
        <v>8.0842039999999997</v>
      </c>
      <c r="I24" s="27">
        <v>8.7977109999999996</v>
      </c>
      <c r="J24" s="27">
        <v>9.2713420000000006</v>
      </c>
      <c r="K24" s="27">
        <v>9.3801520000000007</v>
      </c>
      <c r="L24" s="27">
        <v>9.6307539999999996</v>
      </c>
      <c r="M24" s="27">
        <v>9.9774270000000005</v>
      </c>
      <c r="N24" s="27">
        <v>10.056495999999999</v>
      </c>
      <c r="O24" s="27">
        <v>10.322896</v>
      </c>
      <c r="P24" s="27">
        <v>10.494814999999999</v>
      </c>
      <c r="Q24" s="27">
        <v>10.659212</v>
      </c>
      <c r="R24" s="27">
        <v>10.565108</v>
      </c>
      <c r="S24" s="27">
        <v>10.57521</v>
      </c>
      <c r="T24" s="27">
        <v>10.757941000000001</v>
      </c>
      <c r="U24" s="27">
        <v>10.935437</v>
      </c>
      <c r="V24" s="27">
        <v>10.928781000000001</v>
      </c>
      <c r="W24" s="27">
        <v>11.256634999999999</v>
      </c>
      <c r="X24" s="27">
        <v>11.398070000000001</v>
      </c>
      <c r="Y24" s="27">
        <v>11.526395000000001</v>
      </c>
      <c r="Z24" s="27">
        <v>11.652903999999999</v>
      </c>
      <c r="AA24" s="27">
        <v>11.895937</v>
      </c>
      <c r="AB24" s="27">
        <v>12.079579000000001</v>
      </c>
      <c r="AC24" s="27">
        <v>12.282360000000001</v>
      </c>
      <c r="AD24" s="27">
        <v>12.398063</v>
      </c>
      <c r="AE24" s="27">
        <v>12.434025999999999</v>
      </c>
      <c r="AF24" s="27">
        <v>12.576523999999999</v>
      </c>
      <c r="AG24" s="27">
        <v>12.679845</v>
      </c>
      <c r="AH24" s="21">
        <v>2.9852E-2</v>
      </c>
    </row>
    <row r="25" spans="1:34" ht="15" customHeight="1" x14ac:dyDescent="0.35">
      <c r="A25" s="7" t="s">
        <v>156</v>
      </c>
      <c r="B25" s="19" t="s">
        <v>148</v>
      </c>
      <c r="C25" s="27">
        <v>7.2274659999999997</v>
      </c>
      <c r="D25" s="27">
        <v>7.7571760000000003</v>
      </c>
      <c r="E25" s="27">
        <v>7.7584379999999999</v>
      </c>
      <c r="F25" s="27">
        <v>7.4329689999999999</v>
      </c>
      <c r="G25" s="27">
        <v>7.1538599999999999</v>
      </c>
      <c r="H25" s="27">
        <v>7.1408820000000004</v>
      </c>
      <c r="I25" s="27">
        <v>7.1871619999999998</v>
      </c>
      <c r="J25" s="27">
        <v>7.2622150000000003</v>
      </c>
      <c r="K25" s="27">
        <v>7.3037089999999996</v>
      </c>
      <c r="L25" s="27">
        <v>7.4168450000000004</v>
      </c>
      <c r="M25" s="27">
        <v>7.668393</v>
      </c>
      <c r="N25" s="27">
        <v>7.7091729999999998</v>
      </c>
      <c r="O25" s="27">
        <v>7.7567729999999999</v>
      </c>
      <c r="P25" s="27">
        <v>7.8144150000000003</v>
      </c>
      <c r="Q25" s="27">
        <v>7.8314700000000004</v>
      </c>
      <c r="R25" s="27">
        <v>7.8232949999999999</v>
      </c>
      <c r="S25" s="27">
        <v>7.8236619999999997</v>
      </c>
      <c r="T25" s="27">
        <v>7.825634</v>
      </c>
      <c r="U25" s="27">
        <v>7.8057910000000001</v>
      </c>
      <c r="V25" s="27">
        <v>7.7819539999999998</v>
      </c>
      <c r="W25" s="27">
        <v>7.7688930000000003</v>
      </c>
      <c r="X25" s="27">
        <v>7.7830769999999996</v>
      </c>
      <c r="Y25" s="27">
        <v>7.7994719999999997</v>
      </c>
      <c r="Z25" s="27">
        <v>7.8087359999999997</v>
      </c>
      <c r="AA25" s="27">
        <v>7.828284</v>
      </c>
      <c r="AB25" s="27">
        <v>7.8415439999999998</v>
      </c>
      <c r="AC25" s="27">
        <v>7.8443149999999999</v>
      </c>
      <c r="AD25" s="27">
        <v>7.8465090000000002</v>
      </c>
      <c r="AE25" s="27">
        <v>7.8194090000000003</v>
      </c>
      <c r="AF25" s="27">
        <v>7.816325</v>
      </c>
      <c r="AG25" s="27">
        <v>7.8338789999999996</v>
      </c>
      <c r="AH25" s="21">
        <v>2.689E-3</v>
      </c>
    </row>
    <row r="26" spans="1:34" ht="15" customHeight="1" x14ac:dyDescent="0.35">
      <c r="A26" s="7" t="s">
        <v>157</v>
      </c>
      <c r="B26" s="19" t="s">
        <v>150</v>
      </c>
      <c r="C26" s="27">
        <v>31.322282999999999</v>
      </c>
      <c r="D26" s="27">
        <v>31.751370999999999</v>
      </c>
      <c r="E26" s="27">
        <v>31.36965</v>
      </c>
      <c r="F26" s="27">
        <v>30.770927</v>
      </c>
      <c r="G26" s="27">
        <v>30.355267000000001</v>
      </c>
      <c r="H26" s="27">
        <v>30.114547999999999</v>
      </c>
      <c r="I26" s="27">
        <v>29.891642000000001</v>
      </c>
      <c r="J26" s="27">
        <v>29.798216</v>
      </c>
      <c r="K26" s="27">
        <v>29.668579000000001</v>
      </c>
      <c r="L26" s="27">
        <v>29.541620000000002</v>
      </c>
      <c r="M26" s="27">
        <v>29.447769000000001</v>
      </c>
      <c r="N26" s="27">
        <v>29.516173999999999</v>
      </c>
      <c r="O26" s="27">
        <v>29.407202000000002</v>
      </c>
      <c r="P26" s="27">
        <v>29.362704999999998</v>
      </c>
      <c r="Q26" s="27">
        <v>29.207032999999999</v>
      </c>
      <c r="R26" s="27">
        <v>29.013252000000001</v>
      </c>
      <c r="S26" s="27">
        <v>28.803070000000002</v>
      </c>
      <c r="T26" s="27">
        <v>28.61985</v>
      </c>
      <c r="U26" s="27">
        <v>28.475729000000001</v>
      </c>
      <c r="V26" s="27">
        <v>28.334457</v>
      </c>
      <c r="W26" s="27">
        <v>28.186321</v>
      </c>
      <c r="X26" s="27">
        <v>28.052315</v>
      </c>
      <c r="Y26" s="27">
        <v>27.894957000000002</v>
      </c>
      <c r="Z26" s="27">
        <v>27.748570999999998</v>
      </c>
      <c r="AA26" s="27">
        <v>27.573784</v>
      </c>
      <c r="AB26" s="27">
        <v>27.437695999999999</v>
      </c>
      <c r="AC26" s="27">
        <v>27.26679</v>
      </c>
      <c r="AD26" s="27">
        <v>27.070989999999998</v>
      </c>
      <c r="AE26" s="27">
        <v>26.838395999999999</v>
      </c>
      <c r="AF26" s="27">
        <v>26.563027999999999</v>
      </c>
      <c r="AG26" s="27">
        <v>26.336114999999999</v>
      </c>
      <c r="AH26" s="21">
        <v>-5.7629999999999999E-3</v>
      </c>
    </row>
    <row r="28" spans="1:34" ht="15" customHeight="1" x14ac:dyDescent="0.35">
      <c r="B28" s="18" t="s">
        <v>158</v>
      </c>
    </row>
    <row r="29" spans="1:34" ht="15" customHeight="1" x14ac:dyDescent="0.35">
      <c r="A29" s="7" t="s">
        <v>159</v>
      </c>
      <c r="B29" s="19" t="s">
        <v>144</v>
      </c>
      <c r="C29" s="27">
        <v>7.6224270000000001</v>
      </c>
      <c r="D29" s="27">
        <v>8.4961190000000002</v>
      </c>
      <c r="E29" s="27">
        <v>8.9951640000000008</v>
      </c>
      <c r="F29" s="27">
        <v>8.7914549999999991</v>
      </c>
      <c r="G29" s="27">
        <v>8.8415490000000005</v>
      </c>
      <c r="H29" s="27">
        <v>8.9540679999999995</v>
      </c>
      <c r="I29" s="27">
        <v>8.8042309999999997</v>
      </c>
      <c r="J29" s="27">
        <v>8.7771810000000006</v>
      </c>
      <c r="K29" s="27">
        <v>8.9623369999999998</v>
      </c>
      <c r="L29" s="27">
        <v>9.1296269999999993</v>
      </c>
      <c r="M29" s="27">
        <v>9.5621650000000002</v>
      </c>
      <c r="N29" s="27">
        <v>9.7187319999999993</v>
      </c>
      <c r="O29" s="27">
        <v>9.8474039999999992</v>
      </c>
      <c r="P29" s="27">
        <v>9.9792590000000008</v>
      </c>
      <c r="Q29" s="27">
        <v>10.120851999999999</v>
      </c>
      <c r="R29" s="27">
        <v>10.16201</v>
      </c>
      <c r="S29" s="27">
        <v>10.299414000000001</v>
      </c>
      <c r="T29" s="27">
        <v>10.596047</v>
      </c>
      <c r="U29" s="27">
        <v>10.776484</v>
      </c>
      <c r="V29" s="27">
        <v>10.863864</v>
      </c>
      <c r="W29" s="27">
        <v>11.003838</v>
      </c>
      <c r="X29" s="27">
        <v>11.150719</v>
      </c>
      <c r="Y29" s="27">
        <v>11.280412999999999</v>
      </c>
      <c r="Z29" s="27">
        <v>11.286859</v>
      </c>
      <c r="AA29" s="27">
        <v>11.442306</v>
      </c>
      <c r="AB29" s="27">
        <v>11.53952</v>
      </c>
      <c r="AC29" s="27">
        <v>11.710324</v>
      </c>
      <c r="AD29" s="27">
        <v>11.870820999999999</v>
      </c>
      <c r="AE29" s="27">
        <v>12.016953000000001</v>
      </c>
      <c r="AF29" s="27">
        <v>12.215362000000001</v>
      </c>
      <c r="AG29" s="27">
        <v>12.386858999999999</v>
      </c>
      <c r="AH29" s="21">
        <v>1.6316000000000001E-2</v>
      </c>
    </row>
    <row r="30" spans="1:34" ht="15" customHeight="1" x14ac:dyDescent="0.35">
      <c r="A30" s="7" t="s">
        <v>160</v>
      </c>
      <c r="B30" s="19" t="s">
        <v>146</v>
      </c>
      <c r="C30" s="27">
        <v>17.750837000000001</v>
      </c>
      <c r="D30" s="27">
        <v>17.784217999999999</v>
      </c>
      <c r="E30" s="27">
        <v>17.832457999999999</v>
      </c>
      <c r="F30" s="27">
        <v>18.255758</v>
      </c>
      <c r="G30" s="27">
        <v>17.965651999999999</v>
      </c>
      <c r="H30" s="27">
        <v>17.418257000000001</v>
      </c>
      <c r="I30" s="27">
        <v>17.043358000000001</v>
      </c>
      <c r="J30" s="27">
        <v>17.464335999999999</v>
      </c>
      <c r="K30" s="27">
        <v>17.665486999999999</v>
      </c>
      <c r="L30" s="27">
        <v>17.903829999999999</v>
      </c>
      <c r="M30" s="27">
        <v>18.228373999999999</v>
      </c>
      <c r="N30" s="27">
        <v>18.345334999999999</v>
      </c>
      <c r="O30" s="27">
        <v>18.564774</v>
      </c>
      <c r="P30" s="27">
        <v>18.711565</v>
      </c>
      <c r="Q30" s="27">
        <v>18.823149000000001</v>
      </c>
      <c r="R30" s="27">
        <v>18.657301</v>
      </c>
      <c r="S30" s="27">
        <v>18.557192000000001</v>
      </c>
      <c r="T30" s="27">
        <v>18.721062</v>
      </c>
      <c r="U30" s="27">
        <v>18.906943999999999</v>
      </c>
      <c r="V30" s="27">
        <v>18.769888000000002</v>
      </c>
      <c r="W30" s="27">
        <v>19.141383999999999</v>
      </c>
      <c r="X30" s="27">
        <v>19.276993000000001</v>
      </c>
      <c r="Y30" s="27">
        <v>19.368721000000001</v>
      </c>
      <c r="Z30" s="27">
        <v>19.507062999999999</v>
      </c>
      <c r="AA30" s="27">
        <v>19.688092999999999</v>
      </c>
      <c r="AB30" s="27">
        <v>19.940121000000001</v>
      </c>
      <c r="AC30" s="27">
        <v>20.075132</v>
      </c>
      <c r="AD30" s="27">
        <v>20.182839999999999</v>
      </c>
      <c r="AE30" s="27">
        <v>20.246756000000001</v>
      </c>
      <c r="AF30" s="27">
        <v>20.426596</v>
      </c>
      <c r="AG30" s="27">
        <v>20.570136999999999</v>
      </c>
      <c r="AH30" s="21">
        <v>4.9259999999999998E-3</v>
      </c>
    </row>
    <row r="31" spans="1:34" ht="14.5" x14ac:dyDescent="0.35">
      <c r="A31" s="7" t="s">
        <v>161</v>
      </c>
      <c r="B31" s="19" t="s">
        <v>155</v>
      </c>
      <c r="C31" s="27">
        <v>5.4227400000000001</v>
      </c>
      <c r="D31" s="27">
        <v>4.4313440000000002</v>
      </c>
      <c r="E31" s="27">
        <v>5.8066459999999998</v>
      </c>
      <c r="F31" s="27">
        <v>7.3529660000000003</v>
      </c>
      <c r="G31" s="27">
        <v>8.6041519999999991</v>
      </c>
      <c r="H31" s="27">
        <v>9.5880430000000008</v>
      </c>
      <c r="I31" s="27">
        <v>10.678126000000001</v>
      </c>
      <c r="J31" s="27">
        <v>11.122404</v>
      </c>
      <c r="K31" s="27">
        <v>11.319103999999999</v>
      </c>
      <c r="L31" s="27">
        <v>11.560950999999999</v>
      </c>
      <c r="M31" s="27">
        <v>11.886528999999999</v>
      </c>
      <c r="N31" s="27">
        <v>11.988492000000001</v>
      </c>
      <c r="O31" s="27">
        <v>12.214651</v>
      </c>
      <c r="P31" s="27">
        <v>12.396055</v>
      </c>
      <c r="Q31" s="27">
        <v>12.541180000000001</v>
      </c>
      <c r="R31" s="27">
        <v>12.441390999999999</v>
      </c>
      <c r="S31" s="27">
        <v>12.436083</v>
      </c>
      <c r="T31" s="27">
        <v>12.619387</v>
      </c>
      <c r="U31" s="27">
        <v>12.817525</v>
      </c>
      <c r="V31" s="27">
        <v>12.799621999999999</v>
      </c>
      <c r="W31" s="27">
        <v>13.127105999999999</v>
      </c>
      <c r="X31" s="27">
        <v>13.276533000000001</v>
      </c>
      <c r="Y31" s="27">
        <v>13.389760000000001</v>
      </c>
      <c r="Z31" s="27">
        <v>13.499091999999999</v>
      </c>
      <c r="AA31" s="27">
        <v>13.732372</v>
      </c>
      <c r="AB31" s="27">
        <v>13.936438000000001</v>
      </c>
      <c r="AC31" s="27">
        <v>14.088271000000001</v>
      </c>
      <c r="AD31" s="27">
        <v>14.181101999999999</v>
      </c>
      <c r="AE31" s="27">
        <v>14.234844000000001</v>
      </c>
      <c r="AF31" s="27">
        <v>14.370006</v>
      </c>
      <c r="AG31" s="27">
        <v>14.531082</v>
      </c>
      <c r="AH31" s="21">
        <v>3.3402000000000001E-2</v>
      </c>
    </row>
    <row r="32" spans="1:34" ht="14.5" x14ac:dyDescent="0.35">
      <c r="A32" s="7" t="s">
        <v>162</v>
      </c>
      <c r="B32" s="19" t="s">
        <v>163</v>
      </c>
      <c r="C32" s="27">
        <v>3.0584310000000001</v>
      </c>
      <c r="D32" s="27">
        <v>4.0450590000000002</v>
      </c>
      <c r="E32" s="27">
        <v>3.9792369999999999</v>
      </c>
      <c r="F32" s="27">
        <v>3.5640879999999999</v>
      </c>
      <c r="G32" s="27">
        <v>3.222769</v>
      </c>
      <c r="H32" s="27">
        <v>3.1671170000000002</v>
      </c>
      <c r="I32" s="27">
        <v>3.1963200000000001</v>
      </c>
      <c r="J32" s="27">
        <v>3.2941820000000002</v>
      </c>
      <c r="K32" s="27">
        <v>3.3580540000000001</v>
      </c>
      <c r="L32" s="27">
        <v>3.462901</v>
      </c>
      <c r="M32" s="27">
        <v>3.5161280000000001</v>
      </c>
      <c r="N32" s="27">
        <v>3.5448559999999998</v>
      </c>
      <c r="O32" s="27">
        <v>3.5678160000000001</v>
      </c>
      <c r="P32" s="27">
        <v>3.613658</v>
      </c>
      <c r="Q32" s="27">
        <v>3.6143239999999999</v>
      </c>
      <c r="R32" s="27">
        <v>3.5944099999999999</v>
      </c>
      <c r="S32" s="27">
        <v>3.5878670000000001</v>
      </c>
      <c r="T32" s="27">
        <v>3.5750280000000001</v>
      </c>
      <c r="U32" s="27">
        <v>3.5572240000000002</v>
      </c>
      <c r="V32" s="27">
        <v>3.5318700000000001</v>
      </c>
      <c r="W32" s="27">
        <v>3.5117440000000002</v>
      </c>
      <c r="X32" s="27">
        <v>3.5121660000000001</v>
      </c>
      <c r="Y32" s="27">
        <v>3.514958</v>
      </c>
      <c r="Z32" s="27">
        <v>3.5046200000000001</v>
      </c>
      <c r="AA32" s="27">
        <v>3.5171489999999999</v>
      </c>
      <c r="AB32" s="27">
        <v>3.4990869999999998</v>
      </c>
      <c r="AC32" s="27">
        <v>3.4861049999999998</v>
      </c>
      <c r="AD32" s="27">
        <v>3.499511</v>
      </c>
      <c r="AE32" s="27">
        <v>3.4690270000000001</v>
      </c>
      <c r="AF32" s="27">
        <v>3.4452410000000002</v>
      </c>
      <c r="AG32" s="27">
        <v>3.4617290000000001</v>
      </c>
      <c r="AH32" s="21">
        <v>4.1370000000000001E-3</v>
      </c>
    </row>
    <row r="33" spans="1:34" ht="14.5" x14ac:dyDescent="0.35">
      <c r="A33" s="7" t="s">
        <v>164</v>
      </c>
      <c r="B33" s="19" t="s">
        <v>165</v>
      </c>
      <c r="C33" s="27">
        <v>4.0174000000000003</v>
      </c>
      <c r="D33" s="27">
        <v>3.598935</v>
      </c>
      <c r="E33" s="27">
        <v>3.356058</v>
      </c>
      <c r="F33" s="27">
        <v>3.2078790000000001</v>
      </c>
      <c r="G33" s="27">
        <v>3.117534</v>
      </c>
      <c r="H33" s="27">
        <v>3.070951</v>
      </c>
      <c r="I33" s="27">
        <v>3.0295830000000001</v>
      </c>
      <c r="J33" s="27">
        <v>3.0136099999999999</v>
      </c>
      <c r="K33" s="27">
        <v>3.014059</v>
      </c>
      <c r="L33" s="27">
        <v>3.0367769999999998</v>
      </c>
      <c r="M33" s="27">
        <v>3.0668120000000001</v>
      </c>
      <c r="N33" s="27">
        <v>3.1021339999999999</v>
      </c>
      <c r="O33" s="27">
        <v>3.1370369999999999</v>
      </c>
      <c r="P33" s="27">
        <v>3.1691760000000002</v>
      </c>
      <c r="Q33" s="27">
        <v>3.1995740000000001</v>
      </c>
      <c r="R33" s="27">
        <v>3.23061</v>
      </c>
      <c r="S33" s="27">
        <v>3.2614040000000002</v>
      </c>
      <c r="T33" s="27">
        <v>3.2944689999999999</v>
      </c>
      <c r="U33" s="27">
        <v>3.3282949999999998</v>
      </c>
      <c r="V33" s="27">
        <v>3.36151</v>
      </c>
      <c r="W33" s="27">
        <v>3.3950330000000002</v>
      </c>
      <c r="X33" s="27">
        <v>3.4296359999999999</v>
      </c>
      <c r="Y33" s="27">
        <v>3.4663460000000001</v>
      </c>
      <c r="Z33" s="27">
        <v>3.5055459999999998</v>
      </c>
      <c r="AA33" s="27">
        <v>3.5455589999999999</v>
      </c>
      <c r="AB33" s="27">
        <v>3.5867200000000001</v>
      </c>
      <c r="AC33" s="27">
        <v>3.6247240000000001</v>
      </c>
      <c r="AD33" s="27">
        <v>3.6615160000000002</v>
      </c>
      <c r="AE33" s="27">
        <v>3.6991040000000002</v>
      </c>
      <c r="AF33" s="27">
        <v>3.7375989999999999</v>
      </c>
      <c r="AG33" s="27">
        <v>3.7801840000000002</v>
      </c>
      <c r="AH33" s="21">
        <v>-2.0270000000000002E-3</v>
      </c>
    </row>
    <row r="34" spans="1:34" ht="14.5" x14ac:dyDescent="0.35">
      <c r="A34" s="7" t="s">
        <v>166</v>
      </c>
      <c r="B34" s="19" t="s">
        <v>167</v>
      </c>
      <c r="C34" s="27">
        <v>2.815477</v>
      </c>
      <c r="D34" s="27">
        <v>2.8278660000000002</v>
      </c>
      <c r="E34" s="27">
        <v>2.8846579999999999</v>
      </c>
      <c r="F34" s="27">
        <v>2.8736839999999999</v>
      </c>
      <c r="G34" s="27">
        <v>2.8735629999999999</v>
      </c>
      <c r="H34" s="27">
        <v>2.861837</v>
      </c>
      <c r="I34" s="27">
        <v>2.849145</v>
      </c>
      <c r="J34" s="27">
        <v>2.8373849999999998</v>
      </c>
      <c r="K34" s="27">
        <v>2.8257639999999999</v>
      </c>
      <c r="L34" s="27">
        <v>2.8206519999999999</v>
      </c>
      <c r="M34" s="27">
        <v>2.830257</v>
      </c>
      <c r="N34" s="27">
        <v>2.8289970000000002</v>
      </c>
      <c r="O34" s="27">
        <v>2.815725</v>
      </c>
      <c r="P34" s="27">
        <v>2.8164419999999999</v>
      </c>
      <c r="Q34" s="27">
        <v>2.8170860000000002</v>
      </c>
      <c r="R34" s="27">
        <v>2.8212009999999998</v>
      </c>
      <c r="S34" s="27">
        <v>2.8233160000000002</v>
      </c>
      <c r="T34" s="27">
        <v>2.8278110000000001</v>
      </c>
      <c r="U34" s="27">
        <v>2.8272119999999998</v>
      </c>
      <c r="V34" s="27">
        <v>2.82924</v>
      </c>
      <c r="W34" s="27">
        <v>2.8376489999999999</v>
      </c>
      <c r="X34" s="27">
        <v>2.8406349999999998</v>
      </c>
      <c r="Y34" s="27">
        <v>2.8446440000000002</v>
      </c>
      <c r="Z34" s="27">
        <v>2.8497300000000001</v>
      </c>
      <c r="AA34" s="27">
        <v>2.8464550000000002</v>
      </c>
      <c r="AB34" s="27">
        <v>2.857904</v>
      </c>
      <c r="AC34" s="27">
        <v>2.8609059999999999</v>
      </c>
      <c r="AD34" s="27">
        <v>2.8697949999999999</v>
      </c>
      <c r="AE34" s="27">
        <v>2.8793570000000002</v>
      </c>
      <c r="AF34" s="27">
        <v>2.8885149999999999</v>
      </c>
      <c r="AG34" s="27">
        <v>2.900779</v>
      </c>
      <c r="AH34" s="21">
        <v>9.9500000000000001E-4</v>
      </c>
    </row>
    <row r="35" spans="1:34" ht="14.5" x14ac:dyDescent="0.35">
      <c r="A35" s="7" t="s">
        <v>168</v>
      </c>
      <c r="B35" s="19" t="s">
        <v>169</v>
      </c>
      <c r="C35" s="21" t="s">
        <v>306</v>
      </c>
      <c r="D35" s="21" t="s">
        <v>306</v>
      </c>
      <c r="E35" s="21" t="s">
        <v>306</v>
      </c>
      <c r="F35" s="21" t="s">
        <v>306</v>
      </c>
      <c r="G35" s="21" t="s">
        <v>306</v>
      </c>
      <c r="H35" s="21" t="s">
        <v>306</v>
      </c>
      <c r="I35" s="21" t="s">
        <v>306</v>
      </c>
      <c r="J35" s="21" t="s">
        <v>306</v>
      </c>
      <c r="K35" s="21" t="s">
        <v>306</v>
      </c>
      <c r="L35" s="21" t="s">
        <v>306</v>
      </c>
      <c r="M35" s="21" t="s">
        <v>306</v>
      </c>
      <c r="N35" s="21" t="s">
        <v>306</v>
      </c>
      <c r="O35" s="21" t="s">
        <v>306</v>
      </c>
      <c r="P35" s="21" t="s">
        <v>306</v>
      </c>
      <c r="Q35" s="21" t="s">
        <v>306</v>
      </c>
      <c r="R35" s="21" t="s">
        <v>306</v>
      </c>
      <c r="S35" s="21" t="s">
        <v>306</v>
      </c>
      <c r="T35" s="21" t="s">
        <v>306</v>
      </c>
      <c r="U35" s="21" t="s">
        <v>306</v>
      </c>
      <c r="V35" s="21" t="s">
        <v>306</v>
      </c>
      <c r="W35" s="21" t="s">
        <v>306</v>
      </c>
      <c r="X35" s="21" t="s">
        <v>306</v>
      </c>
      <c r="Y35" s="21" t="s">
        <v>306</v>
      </c>
      <c r="Z35" s="21" t="s">
        <v>306</v>
      </c>
      <c r="AA35" s="21" t="s">
        <v>306</v>
      </c>
      <c r="AB35" s="21" t="s">
        <v>306</v>
      </c>
      <c r="AC35" s="21" t="s">
        <v>306</v>
      </c>
      <c r="AD35" s="21" t="s">
        <v>306</v>
      </c>
      <c r="AE35" s="21" t="s">
        <v>306</v>
      </c>
      <c r="AF35" s="21" t="s">
        <v>306</v>
      </c>
      <c r="AG35" s="21" t="s">
        <v>306</v>
      </c>
      <c r="AH35" s="21" t="s">
        <v>306</v>
      </c>
    </row>
    <row r="36" spans="1:34" ht="14.5" x14ac:dyDescent="0.35">
      <c r="A36" s="7" t="s">
        <v>170</v>
      </c>
      <c r="B36" s="19" t="s">
        <v>150</v>
      </c>
      <c r="C36" s="27">
        <v>20.703951</v>
      </c>
      <c r="D36" s="27">
        <v>20.963263999999999</v>
      </c>
      <c r="E36" s="27">
        <v>20.467887999999999</v>
      </c>
      <c r="F36" s="27">
        <v>19.783636000000001</v>
      </c>
      <c r="G36" s="27">
        <v>19.357731000000001</v>
      </c>
      <c r="H36" s="27">
        <v>19.106280999999999</v>
      </c>
      <c r="I36" s="27">
        <v>18.963926000000001</v>
      </c>
      <c r="J36" s="27">
        <v>18.841094999999999</v>
      </c>
      <c r="K36" s="27">
        <v>18.735588</v>
      </c>
      <c r="L36" s="27">
        <v>18.663567</v>
      </c>
      <c r="M36" s="27">
        <v>18.617512000000001</v>
      </c>
      <c r="N36" s="27">
        <v>18.676767000000002</v>
      </c>
      <c r="O36" s="27">
        <v>18.634557999999998</v>
      </c>
      <c r="P36" s="27">
        <v>18.545500000000001</v>
      </c>
      <c r="Q36" s="27">
        <v>18.446601999999999</v>
      </c>
      <c r="R36" s="27">
        <v>18.351669000000001</v>
      </c>
      <c r="S36" s="27">
        <v>18.239789999999999</v>
      </c>
      <c r="T36" s="27">
        <v>18.124399</v>
      </c>
      <c r="U36" s="27">
        <v>18.044464000000001</v>
      </c>
      <c r="V36" s="27">
        <v>17.939983000000002</v>
      </c>
      <c r="W36" s="27">
        <v>17.836859</v>
      </c>
      <c r="X36" s="27">
        <v>17.750677</v>
      </c>
      <c r="Y36" s="27">
        <v>17.663349</v>
      </c>
      <c r="Z36" s="27">
        <v>17.552032000000001</v>
      </c>
      <c r="AA36" s="27">
        <v>17.488479999999999</v>
      </c>
      <c r="AB36" s="27">
        <v>17.401014</v>
      </c>
      <c r="AC36" s="27">
        <v>17.289835</v>
      </c>
      <c r="AD36" s="27">
        <v>17.180754</v>
      </c>
      <c r="AE36" s="27">
        <v>17.048691000000002</v>
      </c>
      <c r="AF36" s="27">
        <v>16.892347000000001</v>
      </c>
      <c r="AG36" s="27">
        <v>16.778521999999999</v>
      </c>
      <c r="AH36" s="21">
        <v>-6.9829999999999996E-3</v>
      </c>
    </row>
    <row r="38" spans="1:34" ht="14.5" x14ac:dyDescent="0.35">
      <c r="B38" s="18" t="s">
        <v>171</v>
      </c>
    </row>
    <row r="39" spans="1:34" ht="14.5" x14ac:dyDescent="0.35">
      <c r="A39" s="7" t="s">
        <v>172</v>
      </c>
      <c r="B39" s="19" t="s">
        <v>144</v>
      </c>
      <c r="C39" s="27">
        <v>11.989126000000001</v>
      </c>
      <c r="D39" s="27">
        <v>12.919199000000001</v>
      </c>
      <c r="E39" s="27">
        <v>13.387473999999999</v>
      </c>
      <c r="F39" s="27">
        <v>13.175584000000001</v>
      </c>
      <c r="G39" s="27">
        <v>13.226618</v>
      </c>
      <c r="H39" s="27">
        <v>13.334444</v>
      </c>
      <c r="I39" s="27">
        <v>13.185479000000001</v>
      </c>
      <c r="J39" s="27">
        <v>13.161032000000001</v>
      </c>
      <c r="K39" s="27">
        <v>13.340968</v>
      </c>
      <c r="L39" s="27">
        <v>13.497202</v>
      </c>
      <c r="M39" s="27">
        <v>14.332110999999999</v>
      </c>
      <c r="N39" s="27">
        <v>14.464104000000001</v>
      </c>
      <c r="O39" s="27">
        <v>14.634573</v>
      </c>
      <c r="P39" s="27">
        <v>14.748526</v>
      </c>
      <c r="Q39" s="27">
        <v>14.872234000000001</v>
      </c>
      <c r="R39" s="27">
        <v>14.902267</v>
      </c>
      <c r="S39" s="27">
        <v>15.02397</v>
      </c>
      <c r="T39" s="27">
        <v>15.289154</v>
      </c>
      <c r="U39" s="27">
        <v>15.443079000000001</v>
      </c>
      <c r="V39" s="27">
        <v>15.51417</v>
      </c>
      <c r="W39" s="27">
        <v>15.635192</v>
      </c>
      <c r="X39" s="27">
        <v>15.760916</v>
      </c>
      <c r="Y39" s="27">
        <v>15.870314</v>
      </c>
      <c r="Z39" s="27">
        <v>15.870430000000001</v>
      </c>
      <c r="AA39" s="27">
        <v>16.006077000000001</v>
      </c>
      <c r="AB39" s="27">
        <v>16.086893</v>
      </c>
      <c r="AC39" s="27">
        <v>16.233222999999999</v>
      </c>
      <c r="AD39" s="27">
        <v>16.368509</v>
      </c>
      <c r="AE39" s="27">
        <v>16.490397999999999</v>
      </c>
      <c r="AF39" s="27">
        <v>16.657537000000001</v>
      </c>
      <c r="AG39" s="27">
        <v>16.799364000000001</v>
      </c>
      <c r="AH39" s="21">
        <v>1.1308E-2</v>
      </c>
    </row>
    <row r="40" spans="1:34" ht="14.5" x14ac:dyDescent="0.35">
      <c r="A40" s="7" t="s">
        <v>173</v>
      </c>
      <c r="B40" s="19" t="s">
        <v>174</v>
      </c>
      <c r="C40" s="27">
        <v>21.197994000000001</v>
      </c>
      <c r="D40" s="27">
        <v>22.2544</v>
      </c>
      <c r="E40" s="27">
        <v>23.610071000000001</v>
      </c>
      <c r="F40" s="27">
        <v>23.112133</v>
      </c>
      <c r="G40" s="27">
        <v>22.835497</v>
      </c>
      <c r="H40" s="27">
        <v>22.609148000000001</v>
      </c>
      <c r="I40" s="27">
        <v>22.527273000000001</v>
      </c>
      <c r="J40" s="27">
        <v>23.046517999999999</v>
      </c>
      <c r="K40" s="27">
        <v>23.283846</v>
      </c>
      <c r="L40" s="27">
        <v>23.639156</v>
      </c>
      <c r="M40" s="27">
        <v>24.640180999999998</v>
      </c>
      <c r="N40" s="27">
        <v>24.558274999999998</v>
      </c>
      <c r="O40" s="27">
        <v>24.877409</v>
      </c>
      <c r="P40" s="27">
        <v>25.090036000000001</v>
      </c>
      <c r="Q40" s="27">
        <v>25.613430000000001</v>
      </c>
      <c r="R40" s="27">
        <v>25.302700000000002</v>
      </c>
      <c r="S40" s="27">
        <v>25.378855000000001</v>
      </c>
      <c r="T40" s="27">
        <v>25.663869999999999</v>
      </c>
      <c r="U40" s="27">
        <v>25.927429</v>
      </c>
      <c r="V40" s="27">
        <v>25.975618000000001</v>
      </c>
      <c r="W40" s="27">
        <v>26.159890999999998</v>
      </c>
      <c r="X40" s="27">
        <v>26.357863999999999</v>
      </c>
      <c r="Y40" s="27">
        <v>26.34479</v>
      </c>
      <c r="Z40" s="27">
        <v>26.476631000000001</v>
      </c>
      <c r="AA40" s="27">
        <v>26.680527000000001</v>
      </c>
      <c r="AB40" s="27">
        <v>26.959340999999998</v>
      </c>
      <c r="AC40" s="27">
        <v>27.088846</v>
      </c>
      <c r="AD40" s="27">
        <v>27.212554999999998</v>
      </c>
      <c r="AE40" s="27">
        <v>27.351645000000001</v>
      </c>
      <c r="AF40" s="27">
        <v>27.548573000000001</v>
      </c>
      <c r="AG40" s="27">
        <v>27.762180000000001</v>
      </c>
      <c r="AH40" s="21">
        <v>9.0329999999999994E-3</v>
      </c>
    </row>
    <row r="41" spans="1:34" ht="14.5" x14ac:dyDescent="0.35">
      <c r="A41" s="7" t="s">
        <v>175</v>
      </c>
      <c r="B41" s="19" t="s">
        <v>176</v>
      </c>
      <c r="C41" s="27">
        <v>18.753328</v>
      </c>
      <c r="D41" s="27">
        <v>19.581623</v>
      </c>
      <c r="E41" s="27">
        <v>19.852088999999999</v>
      </c>
      <c r="F41" s="27">
        <v>19.731396</v>
      </c>
      <c r="G41" s="27">
        <v>19.549955000000001</v>
      </c>
      <c r="H41" s="27">
        <v>19.404346</v>
      </c>
      <c r="I41" s="27">
        <v>19.369586999999999</v>
      </c>
      <c r="J41" s="27">
        <v>19.802026999999999</v>
      </c>
      <c r="K41" s="27">
        <v>19.986060999999999</v>
      </c>
      <c r="L41" s="27">
        <v>20.267641000000001</v>
      </c>
      <c r="M41" s="27">
        <v>21.249949000000001</v>
      </c>
      <c r="N41" s="27">
        <v>21.156803</v>
      </c>
      <c r="O41" s="27">
        <v>21.426884000000001</v>
      </c>
      <c r="P41" s="27">
        <v>21.582792000000001</v>
      </c>
      <c r="Q41" s="27">
        <v>22.004716999999999</v>
      </c>
      <c r="R41" s="27">
        <v>21.723973999999998</v>
      </c>
      <c r="S41" s="27">
        <v>21.772912999999999</v>
      </c>
      <c r="T41" s="27">
        <v>22.005011</v>
      </c>
      <c r="U41" s="27">
        <v>22.215183</v>
      </c>
      <c r="V41" s="27">
        <v>22.246717</v>
      </c>
      <c r="W41" s="27">
        <v>22.394072999999999</v>
      </c>
      <c r="X41" s="27">
        <v>22.547350000000002</v>
      </c>
      <c r="Y41" s="27">
        <v>22.523793999999999</v>
      </c>
      <c r="Z41" s="27">
        <v>22.623035000000002</v>
      </c>
      <c r="AA41" s="27">
        <v>22.783685999999999</v>
      </c>
      <c r="AB41" s="27">
        <v>22.996141000000001</v>
      </c>
      <c r="AC41" s="27">
        <v>23.074652</v>
      </c>
      <c r="AD41" s="27">
        <v>23.173857000000002</v>
      </c>
      <c r="AE41" s="27">
        <v>23.260543999999999</v>
      </c>
      <c r="AF41" s="27">
        <v>23.427748000000001</v>
      </c>
      <c r="AG41" s="27">
        <v>23.597351</v>
      </c>
      <c r="AH41" s="21">
        <v>7.6880000000000004E-3</v>
      </c>
    </row>
    <row r="42" spans="1:34" ht="14.5" x14ac:dyDescent="0.35">
      <c r="A42" s="7" t="s">
        <v>177</v>
      </c>
      <c r="B42" s="19" t="s">
        <v>178</v>
      </c>
      <c r="C42" s="27">
        <v>9.5686540000000004</v>
      </c>
      <c r="D42" s="27">
        <v>10.382089000000001</v>
      </c>
      <c r="E42" s="27">
        <v>11.359349</v>
      </c>
      <c r="F42" s="27">
        <v>12.190462</v>
      </c>
      <c r="G42" s="27">
        <v>12.696320999999999</v>
      </c>
      <c r="H42" s="27">
        <v>12.903029999999999</v>
      </c>
      <c r="I42" s="27">
        <v>13.260797</v>
      </c>
      <c r="J42" s="27">
        <v>13.761744</v>
      </c>
      <c r="K42" s="27">
        <v>14.027101</v>
      </c>
      <c r="L42" s="27">
        <v>14.319986</v>
      </c>
      <c r="M42" s="27">
        <v>14.720231999999999</v>
      </c>
      <c r="N42" s="27">
        <v>14.946351</v>
      </c>
      <c r="O42" s="27">
        <v>15.259788</v>
      </c>
      <c r="P42" s="27">
        <v>15.467662000000001</v>
      </c>
      <c r="Q42" s="27">
        <v>15.60177</v>
      </c>
      <c r="R42" s="27">
        <v>15.515354</v>
      </c>
      <c r="S42" s="27">
        <v>15.477219</v>
      </c>
      <c r="T42" s="27">
        <v>15.705437999999999</v>
      </c>
      <c r="U42" s="27">
        <v>15.944727</v>
      </c>
      <c r="V42" s="27">
        <v>15.870374999999999</v>
      </c>
      <c r="W42" s="27">
        <v>16.294031</v>
      </c>
      <c r="X42" s="27">
        <v>16.474257999999999</v>
      </c>
      <c r="Y42" s="27">
        <v>16.612787000000001</v>
      </c>
      <c r="Z42" s="27">
        <v>16.803795000000001</v>
      </c>
      <c r="AA42" s="27">
        <v>17.055935000000002</v>
      </c>
      <c r="AB42" s="27">
        <v>17.333383999999999</v>
      </c>
      <c r="AC42" s="27">
        <v>17.508016999999999</v>
      </c>
      <c r="AD42" s="27">
        <v>17.640877</v>
      </c>
      <c r="AE42" s="27">
        <v>17.718878</v>
      </c>
      <c r="AF42" s="27">
        <v>17.919551999999999</v>
      </c>
      <c r="AG42" s="27">
        <v>18.078150000000001</v>
      </c>
      <c r="AH42" s="21">
        <v>2.1433000000000001E-2</v>
      </c>
    </row>
    <row r="43" spans="1:34" ht="14.5" x14ac:dyDescent="0.35">
      <c r="A43" s="7" t="s">
        <v>179</v>
      </c>
      <c r="B43" s="19" t="s">
        <v>180</v>
      </c>
      <c r="C43" s="27">
        <v>18.329231</v>
      </c>
      <c r="D43" s="27">
        <v>18.273304</v>
      </c>
      <c r="E43" s="27">
        <v>19.018625</v>
      </c>
      <c r="F43" s="27">
        <v>20.184968999999999</v>
      </c>
      <c r="G43" s="27">
        <v>20.458480999999999</v>
      </c>
      <c r="H43" s="27">
        <v>20.666316999999999</v>
      </c>
      <c r="I43" s="27">
        <v>20.773323000000001</v>
      </c>
      <c r="J43" s="27">
        <v>21.303528</v>
      </c>
      <c r="K43" s="27">
        <v>21.534609</v>
      </c>
      <c r="L43" s="27">
        <v>21.744458999999999</v>
      </c>
      <c r="M43" s="27">
        <v>22.445812</v>
      </c>
      <c r="N43" s="27">
        <v>22.594145000000001</v>
      </c>
      <c r="O43" s="27">
        <v>22.867038999999998</v>
      </c>
      <c r="P43" s="27">
        <v>23.024622000000001</v>
      </c>
      <c r="Q43" s="27">
        <v>23.134772999999999</v>
      </c>
      <c r="R43" s="27">
        <v>22.871684999999999</v>
      </c>
      <c r="S43" s="27">
        <v>22.789750999999999</v>
      </c>
      <c r="T43" s="27">
        <v>22.977484</v>
      </c>
      <c r="U43" s="27">
        <v>23.1539</v>
      </c>
      <c r="V43" s="27">
        <v>23.013912000000001</v>
      </c>
      <c r="W43" s="27">
        <v>23.353069000000001</v>
      </c>
      <c r="X43" s="27">
        <v>23.471916</v>
      </c>
      <c r="Y43" s="27">
        <v>23.546527999999999</v>
      </c>
      <c r="Z43" s="27">
        <v>23.659164000000001</v>
      </c>
      <c r="AA43" s="27">
        <v>23.822613</v>
      </c>
      <c r="AB43" s="27">
        <v>24.034845000000001</v>
      </c>
      <c r="AC43" s="27">
        <v>24.176539999999999</v>
      </c>
      <c r="AD43" s="27">
        <v>24.286657000000002</v>
      </c>
      <c r="AE43" s="27">
        <v>24.364197000000001</v>
      </c>
      <c r="AF43" s="27">
        <v>24.512602000000001</v>
      </c>
      <c r="AG43" s="27">
        <v>24.657568000000001</v>
      </c>
      <c r="AH43" s="21">
        <v>9.9349999999999994E-3</v>
      </c>
    </row>
    <row r="44" spans="1:34" ht="14.5" x14ac:dyDescent="0.35">
      <c r="A44" s="7" t="s">
        <v>181</v>
      </c>
      <c r="B44" s="19" t="s">
        <v>155</v>
      </c>
      <c r="C44" s="27">
        <v>9.2080660000000005</v>
      </c>
      <c r="D44" s="27">
        <v>6.989611</v>
      </c>
      <c r="E44" s="27">
        <v>7.144215</v>
      </c>
      <c r="F44" s="27">
        <v>8.1884130000000006</v>
      </c>
      <c r="G44" s="27">
        <v>9.3499669999999995</v>
      </c>
      <c r="H44" s="27">
        <v>9.3756959999999996</v>
      </c>
      <c r="I44" s="27">
        <v>9.6402699999999992</v>
      </c>
      <c r="J44" s="27">
        <v>10.126381</v>
      </c>
      <c r="K44" s="27">
        <v>10.226327</v>
      </c>
      <c r="L44" s="27">
        <v>10.968683</v>
      </c>
      <c r="M44" s="27">
        <v>11.327226</v>
      </c>
      <c r="N44" s="27">
        <v>11.050945</v>
      </c>
      <c r="O44" s="27">
        <v>11.334099</v>
      </c>
      <c r="P44" s="27">
        <v>11.461785000000001</v>
      </c>
      <c r="Q44" s="27">
        <v>11.880727</v>
      </c>
      <c r="R44" s="27">
        <v>11.526116999999999</v>
      </c>
      <c r="S44" s="27">
        <v>11.641574</v>
      </c>
      <c r="T44" s="27">
        <v>11.783689000000001</v>
      </c>
      <c r="U44" s="27">
        <v>11.978284</v>
      </c>
      <c r="V44" s="27">
        <v>12.118925000000001</v>
      </c>
      <c r="W44" s="27">
        <v>12.296306</v>
      </c>
      <c r="X44" s="27">
        <v>12.352102</v>
      </c>
      <c r="Y44" s="27">
        <v>12.596482999999999</v>
      </c>
      <c r="Z44" s="27">
        <v>12.935369</v>
      </c>
      <c r="AA44" s="27">
        <v>13.238238000000001</v>
      </c>
      <c r="AB44" s="27">
        <v>13.200082</v>
      </c>
      <c r="AC44" s="27">
        <v>13.803732</v>
      </c>
      <c r="AD44" s="27">
        <v>13.884045</v>
      </c>
      <c r="AE44" s="27">
        <v>13.935924999999999</v>
      </c>
      <c r="AF44" s="27">
        <v>14.105252</v>
      </c>
      <c r="AG44" s="27">
        <v>14.331807</v>
      </c>
      <c r="AH44" s="21">
        <v>1.4855999999999999E-2</v>
      </c>
    </row>
    <row r="45" spans="1:34" ht="14.5" x14ac:dyDescent="0.35">
      <c r="A45" s="7" t="s">
        <v>182</v>
      </c>
      <c r="B45" s="19" t="s">
        <v>183</v>
      </c>
      <c r="C45" s="27">
        <v>12.999203</v>
      </c>
      <c r="D45" s="27">
        <v>13.612721000000001</v>
      </c>
      <c r="E45" s="27">
        <v>13.962173</v>
      </c>
      <c r="F45" s="27">
        <v>13.394043999999999</v>
      </c>
      <c r="G45" s="27">
        <v>12.701124999999999</v>
      </c>
      <c r="H45" s="27">
        <v>12.455730000000001</v>
      </c>
      <c r="I45" s="27">
        <v>12.231553999999999</v>
      </c>
      <c r="J45" s="27">
        <v>12.004652</v>
      </c>
      <c r="K45" s="27">
        <v>11.749408000000001</v>
      </c>
      <c r="L45" s="27">
        <v>11.559972</v>
      </c>
      <c r="M45" s="27">
        <v>12.036060000000001</v>
      </c>
      <c r="N45" s="27">
        <v>11.756859</v>
      </c>
      <c r="O45" s="27">
        <v>11.637912999999999</v>
      </c>
      <c r="P45" s="27">
        <v>11.466904</v>
      </c>
      <c r="Q45" s="27">
        <v>11.297943</v>
      </c>
      <c r="R45" s="27">
        <v>11.078620000000001</v>
      </c>
      <c r="S45" s="27">
        <v>10.936546</v>
      </c>
      <c r="T45" s="27">
        <v>10.797910999999999</v>
      </c>
      <c r="U45" s="27">
        <v>10.667474</v>
      </c>
      <c r="V45" s="27">
        <v>10.546728999999999</v>
      </c>
      <c r="W45" s="27">
        <v>10.458061000000001</v>
      </c>
      <c r="X45" s="27">
        <v>10.372773</v>
      </c>
      <c r="Y45" s="27">
        <v>10.336288</v>
      </c>
      <c r="Z45" s="27">
        <v>10.268269</v>
      </c>
      <c r="AA45" s="27">
        <v>10.251918</v>
      </c>
      <c r="AB45" s="27">
        <v>10.198373</v>
      </c>
      <c r="AC45" s="27">
        <v>10.155938000000001</v>
      </c>
      <c r="AD45" s="27">
        <v>10.137851</v>
      </c>
      <c r="AE45" s="27">
        <v>10.073518</v>
      </c>
      <c r="AF45" s="27">
        <v>10.031018</v>
      </c>
      <c r="AG45" s="27">
        <v>10.035291000000001</v>
      </c>
      <c r="AH45" s="21">
        <v>-8.5889999999999994E-3</v>
      </c>
    </row>
    <row r="46" spans="1:34" ht="14.5" x14ac:dyDescent="0.35">
      <c r="A46" s="7" t="s">
        <v>184</v>
      </c>
      <c r="B46" s="19" t="s">
        <v>150</v>
      </c>
      <c r="C46" s="27">
        <v>34.881683000000002</v>
      </c>
      <c r="D46" s="27">
        <v>36.432147999999998</v>
      </c>
      <c r="E46" s="27">
        <v>35.382660000000001</v>
      </c>
      <c r="F46" s="27">
        <v>34.505398</v>
      </c>
      <c r="G46" s="27">
        <v>33.776938999999999</v>
      </c>
      <c r="H46" s="27">
        <v>33.571579</v>
      </c>
      <c r="I46" s="27">
        <v>33.493298000000003</v>
      </c>
      <c r="J46" s="27">
        <v>33.463439999999999</v>
      </c>
      <c r="K46" s="27">
        <v>33.426532999999999</v>
      </c>
      <c r="L46" s="27">
        <v>33.438160000000003</v>
      </c>
      <c r="M46" s="27">
        <v>33.332622999999998</v>
      </c>
      <c r="N46" s="27">
        <v>33.562083999999999</v>
      </c>
      <c r="O46" s="27">
        <v>33.609898000000001</v>
      </c>
      <c r="P46" s="27">
        <v>33.642971000000003</v>
      </c>
      <c r="Q46" s="27">
        <v>33.577801000000001</v>
      </c>
      <c r="R46" s="27">
        <v>33.383285999999998</v>
      </c>
      <c r="S46" s="27">
        <v>33.236187000000001</v>
      </c>
      <c r="T46" s="27">
        <v>33.116970000000002</v>
      </c>
      <c r="U46" s="27">
        <v>32.992995999999998</v>
      </c>
      <c r="V46" s="27">
        <v>32.848633</v>
      </c>
      <c r="W46" s="27">
        <v>32.697341999999999</v>
      </c>
      <c r="X46" s="27">
        <v>32.558188999999999</v>
      </c>
      <c r="Y46" s="27">
        <v>32.407673000000003</v>
      </c>
      <c r="Z46" s="27">
        <v>32.201774999999998</v>
      </c>
      <c r="AA46" s="27">
        <v>32.014209999999999</v>
      </c>
      <c r="AB46" s="27">
        <v>31.856124999999999</v>
      </c>
      <c r="AC46" s="27">
        <v>31.642790000000002</v>
      </c>
      <c r="AD46" s="27">
        <v>31.444817</v>
      </c>
      <c r="AE46" s="27">
        <v>31.182276000000002</v>
      </c>
      <c r="AF46" s="27">
        <v>30.867584000000001</v>
      </c>
      <c r="AG46" s="27">
        <v>30.581862999999998</v>
      </c>
      <c r="AH46" s="21">
        <v>-4.3759999999999997E-3</v>
      </c>
    </row>
    <row r="48" spans="1:34" ht="14.5" x14ac:dyDescent="0.35">
      <c r="B48" s="18" t="s">
        <v>185</v>
      </c>
    </row>
    <row r="49" spans="1:34" ht="14.5" x14ac:dyDescent="0.35">
      <c r="A49" s="7" t="s">
        <v>186</v>
      </c>
      <c r="B49" s="19" t="s">
        <v>146</v>
      </c>
      <c r="C49" s="27">
        <v>17.708587999999999</v>
      </c>
      <c r="D49" s="27">
        <v>17.735790000000001</v>
      </c>
      <c r="E49" s="27">
        <v>17.772366999999999</v>
      </c>
      <c r="F49" s="27">
        <v>17.757168</v>
      </c>
      <c r="G49" s="27">
        <v>17.440514</v>
      </c>
      <c r="H49" s="27">
        <v>16.906562999999998</v>
      </c>
      <c r="I49" s="27">
        <v>16.321712000000002</v>
      </c>
      <c r="J49" s="27">
        <v>16.740919000000002</v>
      </c>
      <c r="K49" s="27">
        <v>16.886804999999999</v>
      </c>
      <c r="L49" s="27">
        <v>17.092268000000001</v>
      </c>
      <c r="M49" s="27">
        <v>17.428493</v>
      </c>
      <c r="N49" s="27">
        <v>17.382967000000001</v>
      </c>
      <c r="O49" s="27">
        <v>17.607697000000002</v>
      </c>
      <c r="P49" s="27">
        <v>17.753260000000001</v>
      </c>
      <c r="Q49" s="27">
        <v>17.881567</v>
      </c>
      <c r="R49" s="27">
        <v>17.759588000000001</v>
      </c>
      <c r="S49" s="27">
        <v>17.726186999999999</v>
      </c>
      <c r="T49" s="27">
        <v>17.897390000000001</v>
      </c>
      <c r="U49" s="27">
        <v>17.993275000000001</v>
      </c>
      <c r="V49" s="27">
        <v>17.910706999999999</v>
      </c>
      <c r="W49" s="27">
        <v>18.340789999999998</v>
      </c>
      <c r="X49" s="27">
        <v>18.489763</v>
      </c>
      <c r="Y49" s="27">
        <v>18.573277000000001</v>
      </c>
      <c r="Z49" s="27">
        <v>18.707031000000001</v>
      </c>
      <c r="AA49" s="27">
        <v>18.910122000000001</v>
      </c>
      <c r="AB49" s="27">
        <v>19.160456</v>
      </c>
      <c r="AC49" s="27">
        <v>19.332260000000002</v>
      </c>
      <c r="AD49" s="27">
        <v>19.448906000000001</v>
      </c>
      <c r="AE49" s="27">
        <v>19.543752999999999</v>
      </c>
      <c r="AF49" s="27">
        <v>19.758375000000001</v>
      </c>
      <c r="AG49" s="27">
        <v>19.904820999999998</v>
      </c>
      <c r="AH49" s="21">
        <v>3.9050000000000001E-3</v>
      </c>
    </row>
    <row r="50" spans="1:34" ht="15" customHeight="1" x14ac:dyDescent="0.35">
      <c r="A50" s="7" t="s">
        <v>187</v>
      </c>
      <c r="B50" s="19" t="s">
        <v>155</v>
      </c>
      <c r="C50" s="27">
        <v>8.2907299999999999</v>
      </c>
      <c r="D50" s="27">
        <v>8.8536610000000007</v>
      </c>
      <c r="E50" s="27">
        <v>9.7206170000000007</v>
      </c>
      <c r="F50" s="27">
        <v>10.69387</v>
      </c>
      <c r="G50" s="27">
        <v>11.372703</v>
      </c>
      <c r="H50" s="27">
        <v>11.701245</v>
      </c>
      <c r="I50" s="27">
        <v>12.102871</v>
      </c>
      <c r="J50" s="27">
        <v>12.510104999999999</v>
      </c>
      <c r="K50" s="27">
        <v>12.626429</v>
      </c>
      <c r="L50" s="27">
        <v>12.84155</v>
      </c>
      <c r="M50" s="27">
        <v>13.156910999999999</v>
      </c>
      <c r="N50" s="27">
        <v>13.264642</v>
      </c>
      <c r="O50" s="27">
        <v>13.461684999999999</v>
      </c>
      <c r="P50" s="27">
        <v>13.653866000000001</v>
      </c>
      <c r="Q50" s="27">
        <v>13.733962</v>
      </c>
      <c r="R50" s="27">
        <v>13.649095000000001</v>
      </c>
      <c r="S50" s="27">
        <v>13.591269</v>
      </c>
      <c r="T50" s="27">
        <v>13.757904999999999</v>
      </c>
      <c r="U50" s="27">
        <v>13.930717</v>
      </c>
      <c r="V50" s="27">
        <v>13.97852</v>
      </c>
      <c r="W50" s="27">
        <v>14.261134</v>
      </c>
      <c r="X50" s="27">
        <v>14.30029</v>
      </c>
      <c r="Y50" s="27">
        <v>14.296969000000001</v>
      </c>
      <c r="Z50" s="27">
        <v>14.277528999999999</v>
      </c>
      <c r="AA50" s="27">
        <v>14.328882</v>
      </c>
      <c r="AB50" s="27">
        <v>14.239768</v>
      </c>
      <c r="AC50" s="27">
        <v>14.427329</v>
      </c>
      <c r="AD50" s="27">
        <v>14.57197</v>
      </c>
      <c r="AE50" s="27">
        <v>14.66136</v>
      </c>
      <c r="AF50" s="27">
        <v>14.848314999999999</v>
      </c>
      <c r="AG50" s="27">
        <v>15.050549</v>
      </c>
      <c r="AH50" s="21">
        <v>2.0074999999999999E-2</v>
      </c>
    </row>
    <row r="51" spans="1:34" ht="15" customHeight="1" x14ac:dyDescent="0.35">
      <c r="A51" s="7" t="s">
        <v>188</v>
      </c>
      <c r="B51" s="19" t="s">
        <v>148</v>
      </c>
      <c r="C51" s="27">
        <v>2.4475359999999999</v>
      </c>
      <c r="D51" s="27">
        <v>3.5377540000000001</v>
      </c>
      <c r="E51" s="27">
        <v>3.433262</v>
      </c>
      <c r="F51" s="27">
        <v>3.015679</v>
      </c>
      <c r="G51" s="27">
        <v>2.6849409999999998</v>
      </c>
      <c r="H51" s="27">
        <v>2.64967</v>
      </c>
      <c r="I51" s="27">
        <v>2.6746370000000002</v>
      </c>
      <c r="J51" s="27">
        <v>2.7499859999999998</v>
      </c>
      <c r="K51" s="27">
        <v>2.8047689999999998</v>
      </c>
      <c r="L51" s="27">
        <v>2.9016790000000001</v>
      </c>
      <c r="M51" s="27">
        <v>2.9613369999999999</v>
      </c>
      <c r="N51" s="27">
        <v>2.9948389999999998</v>
      </c>
      <c r="O51" s="27">
        <v>3.0135689999999999</v>
      </c>
      <c r="P51" s="27">
        <v>3.046341</v>
      </c>
      <c r="Q51" s="27">
        <v>3.0397609999999999</v>
      </c>
      <c r="R51" s="27">
        <v>3.0194350000000001</v>
      </c>
      <c r="S51" s="27">
        <v>3.0151469999999998</v>
      </c>
      <c r="T51" s="27">
        <v>2.99057</v>
      </c>
      <c r="U51" s="27">
        <v>2.965697</v>
      </c>
      <c r="V51" s="27">
        <v>2.9375529999999999</v>
      </c>
      <c r="W51" s="27">
        <v>2.921646</v>
      </c>
      <c r="X51" s="27">
        <v>2.9222980000000001</v>
      </c>
      <c r="Y51" s="27">
        <v>2.9232429999999998</v>
      </c>
      <c r="Z51" s="27">
        <v>2.9078240000000002</v>
      </c>
      <c r="AA51" s="27">
        <v>2.9255339999999999</v>
      </c>
      <c r="AB51" s="27">
        <v>2.9019879999999998</v>
      </c>
      <c r="AC51" s="27">
        <v>2.885729</v>
      </c>
      <c r="AD51" s="27">
        <v>2.8889610000000001</v>
      </c>
      <c r="AE51" s="27">
        <v>2.8487960000000001</v>
      </c>
      <c r="AF51" s="27">
        <v>2.8097089999999998</v>
      </c>
      <c r="AG51" s="27">
        <v>2.824214</v>
      </c>
      <c r="AH51" s="21">
        <v>4.7829999999999999E-3</v>
      </c>
    </row>
    <row r="52" spans="1:34" ht="15" customHeight="1" x14ac:dyDescent="0.35">
      <c r="A52" s="7" t="s">
        <v>189</v>
      </c>
      <c r="B52" s="19" t="s">
        <v>190</v>
      </c>
      <c r="C52" s="27">
        <v>1.9139900000000001</v>
      </c>
      <c r="D52" s="27">
        <v>1.992829</v>
      </c>
      <c r="E52" s="27">
        <v>1.9976529999999999</v>
      </c>
      <c r="F52" s="27">
        <v>1.922558</v>
      </c>
      <c r="G52" s="27">
        <v>1.8888240000000001</v>
      </c>
      <c r="H52" s="27">
        <v>1.808135</v>
      </c>
      <c r="I52" s="27">
        <v>1.7887230000000001</v>
      </c>
      <c r="J52" s="27">
        <v>1.771312</v>
      </c>
      <c r="K52" s="27">
        <v>1.730594</v>
      </c>
      <c r="L52" s="27">
        <v>1.7246509999999999</v>
      </c>
      <c r="M52" s="27">
        <v>1.720315</v>
      </c>
      <c r="N52" s="27">
        <v>1.7246379999999999</v>
      </c>
      <c r="O52" s="27">
        <v>1.700455</v>
      </c>
      <c r="P52" s="27">
        <v>1.6854579999999999</v>
      </c>
      <c r="Q52" s="27">
        <v>1.6802440000000001</v>
      </c>
      <c r="R52" s="27">
        <v>1.665702</v>
      </c>
      <c r="S52" s="27">
        <v>1.655894</v>
      </c>
      <c r="T52" s="27">
        <v>1.6545019999999999</v>
      </c>
      <c r="U52" s="27">
        <v>1.6677360000000001</v>
      </c>
      <c r="V52" s="27">
        <v>1.664871</v>
      </c>
      <c r="W52" s="27">
        <v>1.6638310000000001</v>
      </c>
      <c r="X52" s="27">
        <v>1.66272</v>
      </c>
      <c r="Y52" s="27">
        <v>1.6576850000000001</v>
      </c>
      <c r="Z52" s="27">
        <v>1.6561950000000001</v>
      </c>
      <c r="AA52" s="27">
        <v>1.6538379999999999</v>
      </c>
      <c r="AB52" s="27">
        <v>1.64913</v>
      </c>
      <c r="AC52" s="27">
        <v>1.647008</v>
      </c>
      <c r="AD52" s="27">
        <v>1.6447270000000001</v>
      </c>
      <c r="AE52" s="27">
        <v>1.6342840000000001</v>
      </c>
      <c r="AF52" s="27">
        <v>1.631901</v>
      </c>
      <c r="AG52" s="27">
        <v>1.6306769999999999</v>
      </c>
      <c r="AH52" s="21">
        <v>-5.326E-3</v>
      </c>
    </row>
    <row r="53" spans="1:34" ht="15" customHeight="1" x14ac:dyDescent="0.35">
      <c r="A53" s="7" t="s">
        <v>191</v>
      </c>
      <c r="B53" s="19" t="s">
        <v>192</v>
      </c>
      <c r="C53" s="27">
        <v>0.68612300000000004</v>
      </c>
      <c r="D53" s="27">
        <v>0.68712899999999999</v>
      </c>
      <c r="E53" s="27">
        <v>0.68813500000000005</v>
      </c>
      <c r="F53" s="27">
        <v>0.69014699999999995</v>
      </c>
      <c r="G53" s="27">
        <v>0.69115300000000002</v>
      </c>
      <c r="H53" s="27">
        <v>0.69316500000000003</v>
      </c>
      <c r="I53" s="27">
        <v>0.69417099999999998</v>
      </c>
      <c r="J53" s="27">
        <v>0.696183</v>
      </c>
      <c r="K53" s="27">
        <v>0.69718899999999995</v>
      </c>
      <c r="L53" s="27">
        <v>0.69920099999999996</v>
      </c>
      <c r="M53" s="27">
        <v>0.70121299999999998</v>
      </c>
      <c r="N53" s="27">
        <v>0.70221900000000004</v>
      </c>
      <c r="O53" s="27">
        <v>0.70423100000000005</v>
      </c>
      <c r="P53" s="27">
        <v>0.70624299999999995</v>
      </c>
      <c r="Q53" s="27">
        <v>0.70725000000000005</v>
      </c>
      <c r="R53" s="27">
        <v>0.70926199999999995</v>
      </c>
      <c r="S53" s="27">
        <v>0.71127399999999996</v>
      </c>
      <c r="T53" s="27">
        <v>0.71228000000000002</v>
      </c>
      <c r="U53" s="27">
        <v>0.71429200000000004</v>
      </c>
      <c r="V53" s="27">
        <v>0.71630400000000005</v>
      </c>
      <c r="W53" s="27">
        <v>0.71831599999999995</v>
      </c>
      <c r="X53" s="27">
        <v>0.72032799999999997</v>
      </c>
      <c r="Y53" s="27">
        <v>0.72233999999999998</v>
      </c>
      <c r="Z53" s="27">
        <v>0.724352</v>
      </c>
      <c r="AA53" s="27">
        <v>0.72636400000000001</v>
      </c>
      <c r="AB53" s="27">
        <v>0.72837600000000002</v>
      </c>
      <c r="AC53" s="27">
        <v>0.73038899999999995</v>
      </c>
      <c r="AD53" s="27">
        <v>0.73240099999999997</v>
      </c>
      <c r="AE53" s="27">
        <v>0.73441299999999998</v>
      </c>
      <c r="AF53" s="27">
        <v>0.736425</v>
      </c>
      <c r="AG53" s="27">
        <v>0.73843700000000001</v>
      </c>
      <c r="AH53" s="21">
        <v>2.4520000000000002E-3</v>
      </c>
    </row>
    <row r="56" spans="1:34" ht="15" customHeight="1" x14ac:dyDescent="0.35">
      <c r="B56" s="18" t="s">
        <v>193</v>
      </c>
    </row>
    <row r="57" spans="1:34" ht="15" customHeight="1" x14ac:dyDescent="0.35">
      <c r="A57" s="7" t="s">
        <v>194</v>
      </c>
      <c r="B57" s="19" t="s">
        <v>144</v>
      </c>
      <c r="C57" s="27">
        <v>14.345898999999999</v>
      </c>
      <c r="D57" s="27">
        <v>14.713685</v>
      </c>
      <c r="E57" s="27">
        <v>15.243047000000001</v>
      </c>
      <c r="F57" s="27">
        <v>14.460915</v>
      </c>
      <c r="G57" s="27">
        <v>14.477819999999999</v>
      </c>
      <c r="H57" s="27">
        <v>14.54909</v>
      </c>
      <c r="I57" s="27">
        <v>14.412589000000001</v>
      </c>
      <c r="J57" s="27">
        <v>14.35487</v>
      </c>
      <c r="K57" s="27">
        <v>14.495398</v>
      </c>
      <c r="L57" s="27">
        <v>14.655359000000001</v>
      </c>
      <c r="M57" s="27">
        <v>15.206007</v>
      </c>
      <c r="N57" s="27">
        <v>15.418426999999999</v>
      </c>
      <c r="O57" s="27">
        <v>15.603514000000001</v>
      </c>
      <c r="P57" s="27">
        <v>15.762777</v>
      </c>
      <c r="Q57" s="27">
        <v>15.921435000000001</v>
      </c>
      <c r="R57" s="27">
        <v>15.985692</v>
      </c>
      <c r="S57" s="27">
        <v>16.117588000000001</v>
      </c>
      <c r="T57" s="27">
        <v>16.395572999999999</v>
      </c>
      <c r="U57" s="27">
        <v>16.597930999999999</v>
      </c>
      <c r="V57" s="27">
        <v>16.714835999999998</v>
      </c>
      <c r="W57" s="27">
        <v>16.862282</v>
      </c>
      <c r="X57" s="27">
        <v>17.012253000000001</v>
      </c>
      <c r="Y57" s="27">
        <v>17.148232</v>
      </c>
      <c r="Z57" s="27">
        <v>17.174129000000001</v>
      </c>
      <c r="AA57" s="27">
        <v>17.310279999999999</v>
      </c>
      <c r="AB57" s="27">
        <v>17.405563000000001</v>
      </c>
      <c r="AC57" s="27">
        <v>17.561202999999999</v>
      </c>
      <c r="AD57" s="27">
        <v>17.719315000000002</v>
      </c>
      <c r="AE57" s="27">
        <v>17.866385999999999</v>
      </c>
      <c r="AF57" s="27">
        <v>18.056528</v>
      </c>
      <c r="AG57" s="27">
        <v>18.228179999999998</v>
      </c>
      <c r="AH57" s="21">
        <v>8.0149999999999996E-3</v>
      </c>
    </row>
    <row r="58" spans="1:34" ht="15" customHeight="1" x14ac:dyDescent="0.35">
      <c r="A58" s="7" t="s">
        <v>195</v>
      </c>
      <c r="B58" s="19" t="s">
        <v>174</v>
      </c>
      <c r="C58" s="27">
        <v>21.197994000000001</v>
      </c>
      <c r="D58" s="27">
        <v>22.2544</v>
      </c>
      <c r="E58" s="27">
        <v>23.610071000000001</v>
      </c>
      <c r="F58" s="27">
        <v>23.112133</v>
      </c>
      <c r="G58" s="27">
        <v>22.835497</v>
      </c>
      <c r="H58" s="27">
        <v>22.609148000000001</v>
      </c>
      <c r="I58" s="27">
        <v>22.527273000000001</v>
      </c>
      <c r="J58" s="27">
        <v>23.046517999999999</v>
      </c>
      <c r="K58" s="27">
        <v>23.283846</v>
      </c>
      <c r="L58" s="27">
        <v>23.639156</v>
      </c>
      <c r="M58" s="27">
        <v>24.640180999999998</v>
      </c>
      <c r="N58" s="27">
        <v>24.558274999999998</v>
      </c>
      <c r="O58" s="27">
        <v>24.877409</v>
      </c>
      <c r="P58" s="27">
        <v>25.090036000000001</v>
      </c>
      <c r="Q58" s="27">
        <v>25.613430000000001</v>
      </c>
      <c r="R58" s="27">
        <v>25.302700000000002</v>
      </c>
      <c r="S58" s="27">
        <v>25.378855000000001</v>
      </c>
      <c r="T58" s="27">
        <v>25.663869999999999</v>
      </c>
      <c r="U58" s="27">
        <v>25.927429</v>
      </c>
      <c r="V58" s="27">
        <v>25.975618000000001</v>
      </c>
      <c r="W58" s="27">
        <v>26.159890999999998</v>
      </c>
      <c r="X58" s="27">
        <v>26.357863999999999</v>
      </c>
      <c r="Y58" s="27">
        <v>26.34479</v>
      </c>
      <c r="Z58" s="27">
        <v>26.476631000000001</v>
      </c>
      <c r="AA58" s="27">
        <v>26.680527000000001</v>
      </c>
      <c r="AB58" s="27">
        <v>26.959340999999998</v>
      </c>
      <c r="AC58" s="27">
        <v>27.088846</v>
      </c>
      <c r="AD58" s="27">
        <v>27.212554999999998</v>
      </c>
      <c r="AE58" s="27">
        <v>27.351645000000001</v>
      </c>
      <c r="AF58" s="27">
        <v>27.548573000000001</v>
      </c>
      <c r="AG58" s="27">
        <v>27.762180000000001</v>
      </c>
      <c r="AH58" s="21">
        <v>9.0329999999999994E-3</v>
      </c>
    </row>
    <row r="59" spans="1:34" ht="15" customHeight="1" x14ac:dyDescent="0.35">
      <c r="A59" s="7" t="s">
        <v>196</v>
      </c>
      <c r="B59" s="19" t="s">
        <v>176</v>
      </c>
      <c r="C59" s="27">
        <v>18.741726</v>
      </c>
      <c r="D59" s="27">
        <v>19.573618</v>
      </c>
      <c r="E59" s="27">
        <v>19.847180999999999</v>
      </c>
      <c r="F59" s="27">
        <v>19.730119999999999</v>
      </c>
      <c r="G59" s="27">
        <v>19.552361000000001</v>
      </c>
      <c r="H59" s="27">
        <v>19.410413999999999</v>
      </c>
      <c r="I59" s="27">
        <v>19.379324</v>
      </c>
      <c r="J59" s="27">
        <v>19.811895</v>
      </c>
      <c r="K59" s="27">
        <v>19.996117000000002</v>
      </c>
      <c r="L59" s="27">
        <v>20.277868000000002</v>
      </c>
      <c r="M59" s="27">
        <v>21.256985</v>
      </c>
      <c r="N59" s="27">
        <v>21.163912</v>
      </c>
      <c r="O59" s="27">
        <v>21.433541999999999</v>
      </c>
      <c r="P59" s="27">
        <v>21.589587999999999</v>
      </c>
      <c r="Q59" s="27">
        <v>22.011628999999999</v>
      </c>
      <c r="R59" s="27">
        <v>21.731033</v>
      </c>
      <c r="S59" s="27">
        <v>21.780111000000002</v>
      </c>
      <c r="T59" s="27">
        <v>22.012319999999999</v>
      </c>
      <c r="U59" s="27">
        <v>22.22261</v>
      </c>
      <c r="V59" s="27">
        <v>22.25421</v>
      </c>
      <c r="W59" s="27">
        <v>22.401754</v>
      </c>
      <c r="X59" s="27">
        <v>22.555140000000002</v>
      </c>
      <c r="Y59" s="27">
        <v>22.531652000000001</v>
      </c>
      <c r="Z59" s="27">
        <v>22.631084000000001</v>
      </c>
      <c r="AA59" s="27">
        <v>22.791840000000001</v>
      </c>
      <c r="AB59" s="27">
        <v>23.004425000000001</v>
      </c>
      <c r="AC59" s="27">
        <v>23.083075000000001</v>
      </c>
      <c r="AD59" s="27">
        <v>23.182410999999998</v>
      </c>
      <c r="AE59" s="27">
        <v>23.269247</v>
      </c>
      <c r="AF59" s="27">
        <v>23.436558000000002</v>
      </c>
      <c r="AG59" s="27">
        <v>23.606294999999999</v>
      </c>
      <c r="AH59" s="21">
        <v>7.7219999999999997E-3</v>
      </c>
    </row>
    <row r="60" spans="1:34" ht="15" customHeight="1" x14ac:dyDescent="0.35">
      <c r="A60" s="7" t="s">
        <v>197</v>
      </c>
      <c r="B60" s="19" t="s">
        <v>178</v>
      </c>
      <c r="C60" s="27">
        <v>9.5686540000000004</v>
      </c>
      <c r="D60" s="27">
        <v>10.382089000000001</v>
      </c>
      <c r="E60" s="27">
        <v>11.359349</v>
      </c>
      <c r="F60" s="27">
        <v>12.190462</v>
      </c>
      <c r="G60" s="27">
        <v>12.696320999999999</v>
      </c>
      <c r="H60" s="27">
        <v>12.903029999999999</v>
      </c>
      <c r="I60" s="27">
        <v>13.260797</v>
      </c>
      <c r="J60" s="27">
        <v>13.761744</v>
      </c>
      <c r="K60" s="27">
        <v>14.027101</v>
      </c>
      <c r="L60" s="27">
        <v>14.319986</v>
      </c>
      <c r="M60" s="27">
        <v>14.720231999999999</v>
      </c>
      <c r="N60" s="27">
        <v>14.946351</v>
      </c>
      <c r="O60" s="27">
        <v>15.259788</v>
      </c>
      <c r="P60" s="27">
        <v>15.467662000000001</v>
      </c>
      <c r="Q60" s="27">
        <v>15.60177</v>
      </c>
      <c r="R60" s="27">
        <v>15.515354</v>
      </c>
      <c r="S60" s="27">
        <v>15.477219</v>
      </c>
      <c r="T60" s="27">
        <v>15.705437999999999</v>
      </c>
      <c r="U60" s="27">
        <v>15.944727</v>
      </c>
      <c r="V60" s="27">
        <v>15.870374999999999</v>
      </c>
      <c r="W60" s="27">
        <v>16.294031</v>
      </c>
      <c r="X60" s="27">
        <v>16.474257999999999</v>
      </c>
      <c r="Y60" s="27">
        <v>16.612787000000001</v>
      </c>
      <c r="Z60" s="27">
        <v>16.803795000000001</v>
      </c>
      <c r="AA60" s="27">
        <v>17.055935000000002</v>
      </c>
      <c r="AB60" s="27">
        <v>17.333383999999999</v>
      </c>
      <c r="AC60" s="27">
        <v>17.508016999999999</v>
      </c>
      <c r="AD60" s="27">
        <v>17.640877</v>
      </c>
      <c r="AE60" s="27">
        <v>17.718878</v>
      </c>
      <c r="AF60" s="27">
        <v>17.919551999999999</v>
      </c>
      <c r="AG60" s="27">
        <v>18.078150000000001</v>
      </c>
      <c r="AH60" s="21">
        <v>2.1433000000000001E-2</v>
      </c>
    </row>
    <row r="61" spans="1:34" ht="15" customHeight="1" x14ac:dyDescent="0.35">
      <c r="A61" s="7" t="s">
        <v>198</v>
      </c>
      <c r="B61" s="19" t="s">
        <v>146</v>
      </c>
      <c r="C61" s="27">
        <v>18.18478</v>
      </c>
      <c r="D61" s="27">
        <v>18.15044</v>
      </c>
      <c r="E61" s="27">
        <v>18.691106999999999</v>
      </c>
      <c r="F61" s="27">
        <v>19.695511</v>
      </c>
      <c r="G61" s="27">
        <v>19.908745</v>
      </c>
      <c r="H61" s="27">
        <v>19.860835999999999</v>
      </c>
      <c r="I61" s="27">
        <v>19.983017</v>
      </c>
      <c r="J61" s="27">
        <v>20.39817</v>
      </c>
      <c r="K61" s="27">
        <v>20.586687000000001</v>
      </c>
      <c r="L61" s="27">
        <v>20.817989000000001</v>
      </c>
      <c r="M61" s="27">
        <v>21.381784</v>
      </c>
      <c r="N61" s="27">
        <v>21.479427000000001</v>
      </c>
      <c r="O61" s="27">
        <v>21.722721</v>
      </c>
      <c r="P61" s="27">
        <v>21.850819000000001</v>
      </c>
      <c r="Q61" s="27">
        <v>21.951104999999998</v>
      </c>
      <c r="R61" s="27">
        <v>21.765625</v>
      </c>
      <c r="S61" s="27">
        <v>21.643816000000001</v>
      </c>
      <c r="T61" s="27">
        <v>21.794834000000002</v>
      </c>
      <c r="U61" s="27">
        <v>21.965029000000001</v>
      </c>
      <c r="V61" s="27">
        <v>21.811845999999999</v>
      </c>
      <c r="W61" s="27">
        <v>22.161391999999999</v>
      </c>
      <c r="X61" s="27">
        <v>22.279399999999999</v>
      </c>
      <c r="Y61" s="27">
        <v>22.364939</v>
      </c>
      <c r="Z61" s="27">
        <v>22.489794</v>
      </c>
      <c r="AA61" s="27">
        <v>22.653406</v>
      </c>
      <c r="AB61" s="27">
        <v>22.892004</v>
      </c>
      <c r="AC61" s="27">
        <v>23.013697000000001</v>
      </c>
      <c r="AD61" s="27">
        <v>23.111158</v>
      </c>
      <c r="AE61" s="27">
        <v>23.160799000000001</v>
      </c>
      <c r="AF61" s="27">
        <v>23.327538000000001</v>
      </c>
      <c r="AG61" s="27">
        <v>23.461897</v>
      </c>
      <c r="AH61" s="21">
        <v>8.5290000000000001E-3</v>
      </c>
    </row>
    <row r="62" spans="1:34" ht="15" customHeight="1" x14ac:dyDescent="0.35">
      <c r="A62" s="7" t="s">
        <v>199</v>
      </c>
      <c r="B62" s="19" t="s">
        <v>155</v>
      </c>
      <c r="C62" s="27">
        <v>8.8440189999999994</v>
      </c>
      <c r="D62" s="27">
        <v>6.948499</v>
      </c>
      <c r="E62" s="27">
        <v>7.2065910000000004</v>
      </c>
      <c r="F62" s="27">
        <v>8.2569800000000004</v>
      </c>
      <c r="G62" s="27">
        <v>9.4059039999999996</v>
      </c>
      <c r="H62" s="27">
        <v>9.4920840000000002</v>
      </c>
      <c r="I62" s="27">
        <v>9.7995339999999995</v>
      </c>
      <c r="J62" s="27">
        <v>10.292654000000001</v>
      </c>
      <c r="K62" s="27">
        <v>10.398303</v>
      </c>
      <c r="L62" s="27">
        <v>11.087937</v>
      </c>
      <c r="M62" s="27">
        <v>11.440716999999999</v>
      </c>
      <c r="N62" s="27">
        <v>11.198093</v>
      </c>
      <c r="O62" s="27">
        <v>11.482384</v>
      </c>
      <c r="P62" s="27">
        <v>11.61646</v>
      </c>
      <c r="Q62" s="27">
        <v>12.002509</v>
      </c>
      <c r="R62" s="27">
        <v>11.670424000000001</v>
      </c>
      <c r="S62" s="27">
        <v>11.776406</v>
      </c>
      <c r="T62" s="27">
        <v>11.921858</v>
      </c>
      <c r="U62" s="27">
        <v>12.109484</v>
      </c>
      <c r="V62" s="27">
        <v>12.24009</v>
      </c>
      <c r="W62" s="27">
        <v>12.432967</v>
      </c>
      <c r="X62" s="27">
        <v>12.48371</v>
      </c>
      <c r="Y62" s="27">
        <v>12.711926</v>
      </c>
      <c r="Z62" s="27">
        <v>13.016185999999999</v>
      </c>
      <c r="AA62" s="27">
        <v>13.303496000000001</v>
      </c>
      <c r="AB62" s="27">
        <v>13.280557999999999</v>
      </c>
      <c r="AC62" s="27">
        <v>13.835614</v>
      </c>
      <c r="AD62" s="27">
        <v>13.919657000000001</v>
      </c>
      <c r="AE62" s="27">
        <v>13.972842999999999</v>
      </c>
      <c r="AF62" s="27">
        <v>14.140262999999999</v>
      </c>
      <c r="AG62" s="27">
        <v>14.360459000000001</v>
      </c>
      <c r="AH62" s="21">
        <v>1.6289000000000001E-2</v>
      </c>
    </row>
    <row r="63" spans="1:34" ht="15" customHeight="1" x14ac:dyDescent="0.35">
      <c r="A63" s="7" t="s">
        <v>200</v>
      </c>
      <c r="B63" s="19" t="s">
        <v>148</v>
      </c>
      <c r="C63" s="27">
        <v>4.5302720000000001</v>
      </c>
      <c r="D63" s="27">
        <v>5.5292370000000002</v>
      </c>
      <c r="E63" s="27">
        <v>5.4028390000000002</v>
      </c>
      <c r="F63" s="27">
        <v>4.9624069999999998</v>
      </c>
      <c r="G63" s="27">
        <v>4.6136220000000003</v>
      </c>
      <c r="H63" s="27">
        <v>4.5179109999999998</v>
      </c>
      <c r="I63" s="27">
        <v>4.5198349999999996</v>
      </c>
      <c r="J63" s="27">
        <v>4.5829969999999998</v>
      </c>
      <c r="K63" s="27">
        <v>4.6368559999999999</v>
      </c>
      <c r="L63" s="27">
        <v>4.7259060000000002</v>
      </c>
      <c r="M63" s="27">
        <v>4.8611329999999997</v>
      </c>
      <c r="N63" s="27">
        <v>4.8851959999999996</v>
      </c>
      <c r="O63" s="27">
        <v>4.9055540000000004</v>
      </c>
      <c r="P63" s="27">
        <v>4.9442839999999997</v>
      </c>
      <c r="Q63" s="27">
        <v>4.9354050000000003</v>
      </c>
      <c r="R63" s="27">
        <v>4.9149750000000001</v>
      </c>
      <c r="S63" s="27">
        <v>4.9045930000000002</v>
      </c>
      <c r="T63" s="27">
        <v>4.8734120000000001</v>
      </c>
      <c r="U63" s="27">
        <v>4.838724</v>
      </c>
      <c r="V63" s="27">
        <v>4.80314</v>
      </c>
      <c r="W63" s="27">
        <v>4.7789950000000001</v>
      </c>
      <c r="X63" s="27">
        <v>4.7718860000000003</v>
      </c>
      <c r="Y63" s="27">
        <v>4.7653359999999996</v>
      </c>
      <c r="Z63" s="27">
        <v>4.7378220000000004</v>
      </c>
      <c r="AA63" s="27">
        <v>4.7295059999999998</v>
      </c>
      <c r="AB63" s="27">
        <v>4.7014699999999996</v>
      </c>
      <c r="AC63" s="27">
        <v>4.6844190000000001</v>
      </c>
      <c r="AD63" s="27">
        <v>4.6855640000000003</v>
      </c>
      <c r="AE63" s="27">
        <v>4.6444729999999996</v>
      </c>
      <c r="AF63" s="27">
        <v>4.6179170000000003</v>
      </c>
      <c r="AG63" s="27">
        <v>4.6252959999999996</v>
      </c>
      <c r="AH63" s="21">
        <v>6.9200000000000002E-4</v>
      </c>
    </row>
    <row r="64" spans="1:34" ht="15" customHeight="1" x14ac:dyDescent="0.35">
      <c r="A64" s="7" t="s">
        <v>201</v>
      </c>
      <c r="B64" s="19" t="s">
        <v>165</v>
      </c>
      <c r="C64" s="27">
        <v>4.0174000000000003</v>
      </c>
      <c r="D64" s="27">
        <v>3.598935</v>
      </c>
      <c r="E64" s="27">
        <v>3.356058</v>
      </c>
      <c r="F64" s="27">
        <v>3.2078790000000001</v>
      </c>
      <c r="G64" s="27">
        <v>3.117534</v>
      </c>
      <c r="H64" s="27">
        <v>3.070951</v>
      </c>
      <c r="I64" s="27">
        <v>3.0295830000000001</v>
      </c>
      <c r="J64" s="27">
        <v>3.0136099999999999</v>
      </c>
      <c r="K64" s="27">
        <v>3.014059</v>
      </c>
      <c r="L64" s="27">
        <v>3.0367769999999998</v>
      </c>
      <c r="M64" s="27">
        <v>3.0668120000000001</v>
      </c>
      <c r="N64" s="27">
        <v>3.1021339999999999</v>
      </c>
      <c r="O64" s="27">
        <v>3.1370369999999999</v>
      </c>
      <c r="P64" s="27">
        <v>3.1691760000000002</v>
      </c>
      <c r="Q64" s="27">
        <v>3.1995740000000001</v>
      </c>
      <c r="R64" s="27">
        <v>3.23061</v>
      </c>
      <c r="S64" s="27">
        <v>3.2614040000000002</v>
      </c>
      <c r="T64" s="27">
        <v>3.2944689999999999</v>
      </c>
      <c r="U64" s="27">
        <v>3.3282949999999998</v>
      </c>
      <c r="V64" s="27">
        <v>3.36151</v>
      </c>
      <c r="W64" s="27">
        <v>3.3950330000000002</v>
      </c>
      <c r="X64" s="27">
        <v>3.4296359999999999</v>
      </c>
      <c r="Y64" s="27">
        <v>3.4663460000000001</v>
      </c>
      <c r="Z64" s="27">
        <v>3.5055459999999998</v>
      </c>
      <c r="AA64" s="27">
        <v>3.5455589999999999</v>
      </c>
      <c r="AB64" s="27">
        <v>3.5867200000000001</v>
      </c>
      <c r="AC64" s="27">
        <v>3.6247240000000001</v>
      </c>
      <c r="AD64" s="27">
        <v>3.6615160000000002</v>
      </c>
      <c r="AE64" s="27">
        <v>3.6991040000000002</v>
      </c>
      <c r="AF64" s="27">
        <v>3.7375989999999999</v>
      </c>
      <c r="AG64" s="27">
        <v>3.7801840000000002</v>
      </c>
      <c r="AH64" s="21">
        <v>-2.0270000000000002E-3</v>
      </c>
    </row>
    <row r="65" spans="1:34" ht="15" customHeight="1" x14ac:dyDescent="0.35">
      <c r="A65" s="7" t="s">
        <v>202</v>
      </c>
      <c r="B65" s="19" t="s">
        <v>203</v>
      </c>
      <c r="C65" s="27">
        <v>1.9738340000000001</v>
      </c>
      <c r="D65" s="27">
        <v>2.0376210000000001</v>
      </c>
      <c r="E65" s="27">
        <v>2.0439189999999998</v>
      </c>
      <c r="F65" s="27">
        <v>1.983716</v>
      </c>
      <c r="G65" s="27">
        <v>1.96444</v>
      </c>
      <c r="H65" s="27">
        <v>1.912539</v>
      </c>
      <c r="I65" s="27">
        <v>1.892117</v>
      </c>
      <c r="J65" s="27">
        <v>1.877834</v>
      </c>
      <c r="K65" s="27">
        <v>1.838427</v>
      </c>
      <c r="L65" s="27">
        <v>1.831164</v>
      </c>
      <c r="M65" s="27">
        <v>1.826424</v>
      </c>
      <c r="N65" s="27">
        <v>1.8310340000000001</v>
      </c>
      <c r="O65" s="27">
        <v>1.8095950000000001</v>
      </c>
      <c r="P65" s="27">
        <v>1.7954570000000001</v>
      </c>
      <c r="Q65" s="27">
        <v>1.792116</v>
      </c>
      <c r="R65" s="27">
        <v>1.7822800000000001</v>
      </c>
      <c r="S65" s="27">
        <v>1.7752669999999999</v>
      </c>
      <c r="T65" s="27">
        <v>1.77634</v>
      </c>
      <c r="U65" s="27">
        <v>1.7911250000000001</v>
      </c>
      <c r="V65" s="27">
        <v>1.789499</v>
      </c>
      <c r="W65" s="27">
        <v>1.7905279999999999</v>
      </c>
      <c r="X65" s="27">
        <v>1.791391</v>
      </c>
      <c r="Y65" s="27">
        <v>1.7899910000000001</v>
      </c>
      <c r="Z65" s="27">
        <v>1.7912699999999999</v>
      </c>
      <c r="AA65" s="27">
        <v>1.7920750000000001</v>
      </c>
      <c r="AB65" s="27">
        <v>1.7937190000000001</v>
      </c>
      <c r="AC65" s="27">
        <v>1.794313</v>
      </c>
      <c r="AD65" s="27">
        <v>1.7947979999999999</v>
      </c>
      <c r="AE65" s="27">
        <v>1.7898829999999999</v>
      </c>
      <c r="AF65" s="27">
        <v>1.791704</v>
      </c>
      <c r="AG65" s="27">
        <v>1.792621</v>
      </c>
      <c r="AH65" s="21">
        <v>-3.2049999999999999E-3</v>
      </c>
    </row>
    <row r="66" spans="1:34" ht="14.5" x14ac:dyDescent="0.35">
      <c r="A66" s="7" t="s">
        <v>204</v>
      </c>
      <c r="B66" s="19" t="s">
        <v>169</v>
      </c>
      <c r="C66" s="21" t="s">
        <v>306</v>
      </c>
      <c r="D66" s="21" t="s">
        <v>306</v>
      </c>
      <c r="E66" s="21" t="s">
        <v>306</v>
      </c>
      <c r="F66" s="21" t="s">
        <v>306</v>
      </c>
      <c r="G66" s="21" t="s">
        <v>306</v>
      </c>
      <c r="H66" s="21" t="s">
        <v>306</v>
      </c>
      <c r="I66" s="21" t="s">
        <v>306</v>
      </c>
      <c r="J66" s="21" t="s">
        <v>306</v>
      </c>
      <c r="K66" s="21" t="s">
        <v>306</v>
      </c>
      <c r="L66" s="21" t="s">
        <v>306</v>
      </c>
      <c r="M66" s="21" t="s">
        <v>306</v>
      </c>
      <c r="N66" s="21" t="s">
        <v>306</v>
      </c>
      <c r="O66" s="21" t="s">
        <v>306</v>
      </c>
      <c r="P66" s="21" t="s">
        <v>306</v>
      </c>
      <c r="Q66" s="21" t="s">
        <v>306</v>
      </c>
      <c r="R66" s="21" t="s">
        <v>306</v>
      </c>
      <c r="S66" s="21" t="s">
        <v>306</v>
      </c>
      <c r="T66" s="21" t="s">
        <v>306</v>
      </c>
      <c r="U66" s="21" t="s">
        <v>306</v>
      </c>
      <c r="V66" s="21" t="s">
        <v>306</v>
      </c>
      <c r="W66" s="21" t="s">
        <v>306</v>
      </c>
      <c r="X66" s="21" t="s">
        <v>306</v>
      </c>
      <c r="Y66" s="21" t="s">
        <v>306</v>
      </c>
      <c r="Z66" s="21" t="s">
        <v>306</v>
      </c>
      <c r="AA66" s="21" t="s">
        <v>306</v>
      </c>
      <c r="AB66" s="21" t="s">
        <v>306</v>
      </c>
      <c r="AC66" s="21" t="s">
        <v>306</v>
      </c>
      <c r="AD66" s="21" t="s">
        <v>306</v>
      </c>
      <c r="AE66" s="21" t="s">
        <v>306</v>
      </c>
      <c r="AF66" s="21" t="s">
        <v>306</v>
      </c>
      <c r="AG66" s="21" t="s">
        <v>306</v>
      </c>
      <c r="AH66" s="21" t="s">
        <v>306</v>
      </c>
    </row>
    <row r="67" spans="1:34" ht="15" customHeight="1" x14ac:dyDescent="0.35">
      <c r="A67" s="7" t="s">
        <v>205</v>
      </c>
      <c r="B67" s="19" t="s">
        <v>150</v>
      </c>
      <c r="C67" s="27">
        <v>30.523893000000001</v>
      </c>
      <c r="D67" s="27">
        <v>31.073757000000001</v>
      </c>
      <c r="E67" s="27">
        <v>30.644400000000001</v>
      </c>
      <c r="F67" s="27">
        <v>30.064250999999999</v>
      </c>
      <c r="G67" s="27">
        <v>29.625053000000001</v>
      </c>
      <c r="H67" s="27">
        <v>29.354122</v>
      </c>
      <c r="I67" s="27">
        <v>29.175063999999999</v>
      </c>
      <c r="J67" s="27">
        <v>29.083216</v>
      </c>
      <c r="K67" s="27">
        <v>28.980820000000001</v>
      </c>
      <c r="L67" s="27">
        <v>28.902287999999999</v>
      </c>
      <c r="M67" s="27">
        <v>28.841974</v>
      </c>
      <c r="N67" s="27">
        <v>28.919063999999999</v>
      </c>
      <c r="O67" s="27">
        <v>28.865849999999998</v>
      </c>
      <c r="P67" s="27">
        <v>28.825009999999999</v>
      </c>
      <c r="Q67" s="27">
        <v>28.718841999999999</v>
      </c>
      <c r="R67" s="27">
        <v>28.568573000000001</v>
      </c>
      <c r="S67" s="27">
        <v>28.420290000000001</v>
      </c>
      <c r="T67" s="27">
        <v>28.288022999999999</v>
      </c>
      <c r="U67" s="27">
        <v>28.189094999999998</v>
      </c>
      <c r="V67" s="27">
        <v>28.082899000000001</v>
      </c>
      <c r="W67" s="27">
        <v>27.978746000000001</v>
      </c>
      <c r="X67" s="27">
        <v>27.888967999999998</v>
      </c>
      <c r="Y67" s="27">
        <v>27.78153</v>
      </c>
      <c r="Z67" s="27">
        <v>27.658246999999999</v>
      </c>
      <c r="AA67" s="27">
        <v>27.550391999999999</v>
      </c>
      <c r="AB67" s="27">
        <v>27.461987000000001</v>
      </c>
      <c r="AC67" s="27">
        <v>27.334007</v>
      </c>
      <c r="AD67" s="27">
        <v>27.199771999999999</v>
      </c>
      <c r="AE67" s="27">
        <v>27.024487000000001</v>
      </c>
      <c r="AF67" s="27">
        <v>26.797374999999999</v>
      </c>
      <c r="AG67" s="27">
        <v>26.609511999999999</v>
      </c>
      <c r="AH67" s="21">
        <v>-4.5640000000000003E-3</v>
      </c>
    </row>
    <row r="69" spans="1:34" ht="15" customHeight="1" x14ac:dyDescent="0.35">
      <c r="B69" s="18" t="s">
        <v>206</v>
      </c>
    </row>
    <row r="70" spans="1:34" ht="15" customHeight="1" x14ac:dyDescent="0.35">
      <c r="B70" s="18" t="s">
        <v>285</v>
      </c>
    </row>
    <row r="71" spans="1:34" ht="15" customHeight="1" x14ac:dyDescent="0.35">
      <c r="A71" s="7" t="s">
        <v>207</v>
      </c>
      <c r="B71" s="19" t="s">
        <v>142</v>
      </c>
      <c r="C71" s="20">
        <v>246.62069700000001</v>
      </c>
      <c r="D71" s="20">
        <v>253.130234</v>
      </c>
      <c r="E71" s="20">
        <v>252.01663199999999</v>
      </c>
      <c r="F71" s="20">
        <v>249.833527</v>
      </c>
      <c r="G71" s="20">
        <v>248.12788399999999</v>
      </c>
      <c r="H71" s="20">
        <v>248.284515</v>
      </c>
      <c r="I71" s="20">
        <v>249.34051500000001</v>
      </c>
      <c r="J71" s="20">
        <v>250.656158</v>
      </c>
      <c r="K71" s="20">
        <v>251.75119000000001</v>
      </c>
      <c r="L71" s="20">
        <v>253.27865600000001</v>
      </c>
      <c r="M71" s="20">
        <v>256.011414</v>
      </c>
      <c r="N71" s="20">
        <v>257.78015099999999</v>
      </c>
      <c r="O71" s="20">
        <v>259.22811899999999</v>
      </c>
      <c r="P71" s="20">
        <v>260.54663099999999</v>
      </c>
      <c r="Q71" s="20">
        <v>261.635651</v>
      </c>
      <c r="R71" s="20">
        <v>262.25628699999999</v>
      </c>
      <c r="S71" s="20">
        <v>263.13259900000003</v>
      </c>
      <c r="T71" s="20">
        <v>264.25726300000002</v>
      </c>
      <c r="U71" s="20">
        <v>265.39077800000001</v>
      </c>
      <c r="V71" s="20">
        <v>266.38806199999999</v>
      </c>
      <c r="W71" s="20">
        <v>267.52377300000001</v>
      </c>
      <c r="X71" s="20">
        <v>268.83184799999998</v>
      </c>
      <c r="Y71" s="20">
        <v>270.06149299999998</v>
      </c>
      <c r="Z71" s="20">
        <v>271.15643299999999</v>
      </c>
      <c r="AA71" s="20">
        <v>272.41125499999998</v>
      </c>
      <c r="AB71" s="20">
        <v>273.90283199999999</v>
      </c>
      <c r="AC71" s="20">
        <v>274.91461199999998</v>
      </c>
      <c r="AD71" s="20">
        <v>275.87060500000001</v>
      </c>
      <c r="AE71" s="20">
        <v>276.51177999999999</v>
      </c>
      <c r="AF71" s="20">
        <v>276.92877199999998</v>
      </c>
      <c r="AG71" s="20">
        <v>277.669556</v>
      </c>
      <c r="AH71" s="21">
        <v>3.96E-3</v>
      </c>
    </row>
    <row r="72" spans="1:34" ht="15" customHeight="1" x14ac:dyDescent="0.35">
      <c r="A72" s="7" t="s">
        <v>208</v>
      </c>
      <c r="B72" s="19" t="s">
        <v>151</v>
      </c>
      <c r="C72" s="20">
        <v>173.48147599999999</v>
      </c>
      <c r="D72" s="20">
        <v>181.113373</v>
      </c>
      <c r="E72" s="20">
        <v>182.814392</v>
      </c>
      <c r="F72" s="20">
        <v>182.45297199999999</v>
      </c>
      <c r="G72" s="20">
        <v>182.736572</v>
      </c>
      <c r="H72" s="20">
        <v>184.55038500000001</v>
      </c>
      <c r="I72" s="20">
        <v>184.27929700000001</v>
      </c>
      <c r="J72" s="20">
        <v>184.96017499999999</v>
      </c>
      <c r="K72" s="20">
        <v>185.21028100000001</v>
      </c>
      <c r="L72" s="20">
        <v>185.74584999999999</v>
      </c>
      <c r="M72" s="20">
        <v>187.11746199999999</v>
      </c>
      <c r="N72" s="20">
        <v>187.964935</v>
      </c>
      <c r="O72" s="20">
        <v>188.467331</v>
      </c>
      <c r="P72" s="20">
        <v>189.28500399999999</v>
      </c>
      <c r="Q72" s="20">
        <v>189.63021900000001</v>
      </c>
      <c r="R72" s="20">
        <v>189.46244799999999</v>
      </c>
      <c r="S72" s="20">
        <v>189.41784699999999</v>
      </c>
      <c r="T72" s="20">
        <v>189.78436300000001</v>
      </c>
      <c r="U72" s="20">
        <v>190.24285900000001</v>
      </c>
      <c r="V72" s="20">
        <v>190.58105499999999</v>
      </c>
      <c r="W72" s="20">
        <v>191.092209</v>
      </c>
      <c r="X72" s="20">
        <v>191.863373</v>
      </c>
      <c r="Y72" s="20">
        <v>192.50102200000001</v>
      </c>
      <c r="Z72" s="20">
        <v>193.29667699999999</v>
      </c>
      <c r="AA72" s="20">
        <v>194.11904899999999</v>
      </c>
      <c r="AB72" s="20">
        <v>195.205658</v>
      </c>
      <c r="AC72" s="20">
        <v>196.03663599999999</v>
      </c>
      <c r="AD72" s="20">
        <v>196.93029799999999</v>
      </c>
      <c r="AE72" s="20">
        <v>197.60815400000001</v>
      </c>
      <c r="AF72" s="20">
        <v>198.31926000000001</v>
      </c>
      <c r="AG72" s="20">
        <v>199.38540599999999</v>
      </c>
      <c r="AH72" s="21">
        <v>4.6499999999999996E-3</v>
      </c>
    </row>
    <row r="73" spans="1:34" ht="14.5" x14ac:dyDescent="0.35">
      <c r="A73" s="7" t="s">
        <v>209</v>
      </c>
      <c r="B73" s="19" t="s">
        <v>158</v>
      </c>
      <c r="C73" s="20">
        <v>151.848038</v>
      </c>
      <c r="D73" s="20">
        <v>165.11462399999999</v>
      </c>
      <c r="E73" s="20">
        <v>170.16429099999999</v>
      </c>
      <c r="F73" s="20">
        <v>170.95889299999999</v>
      </c>
      <c r="G73" s="20">
        <v>172.68073999999999</v>
      </c>
      <c r="H73" s="20">
        <v>175.70645099999999</v>
      </c>
      <c r="I73" s="20">
        <v>177.856247</v>
      </c>
      <c r="J73" s="20">
        <v>181.78732299999999</v>
      </c>
      <c r="K73" s="20">
        <v>185.88343800000001</v>
      </c>
      <c r="L73" s="20">
        <v>190.063965</v>
      </c>
      <c r="M73" s="20">
        <v>195.25730899999999</v>
      </c>
      <c r="N73" s="20">
        <v>199.51869199999999</v>
      </c>
      <c r="O73" s="20">
        <v>203.37735000000001</v>
      </c>
      <c r="P73" s="20">
        <v>206.16082800000001</v>
      </c>
      <c r="Q73" s="20">
        <v>209.285583</v>
      </c>
      <c r="R73" s="20">
        <v>212.13353000000001</v>
      </c>
      <c r="S73" s="20">
        <v>214.53504899999999</v>
      </c>
      <c r="T73" s="20">
        <v>218.42817700000001</v>
      </c>
      <c r="U73" s="20">
        <v>221.85586499999999</v>
      </c>
      <c r="V73" s="20">
        <v>223.43197599999999</v>
      </c>
      <c r="W73" s="20">
        <v>226.55085800000001</v>
      </c>
      <c r="X73" s="20">
        <v>230.105133</v>
      </c>
      <c r="Y73" s="20">
        <v>233.68272400000001</v>
      </c>
      <c r="Z73" s="20">
        <v>237.015839</v>
      </c>
      <c r="AA73" s="20">
        <v>241.07835399999999</v>
      </c>
      <c r="AB73" s="20">
        <v>245.14498900000001</v>
      </c>
      <c r="AC73" s="20">
        <v>248.453461</v>
      </c>
      <c r="AD73" s="20">
        <v>251.573746</v>
      </c>
      <c r="AE73" s="20">
        <v>254.08210800000001</v>
      </c>
      <c r="AF73" s="20">
        <v>258.03216600000002</v>
      </c>
      <c r="AG73" s="20">
        <v>262.57321200000001</v>
      </c>
      <c r="AH73" s="21">
        <v>1.8422999999999998E-2</v>
      </c>
    </row>
    <row r="74" spans="1:34" ht="15" customHeight="1" x14ac:dyDescent="0.35">
      <c r="A74" s="7" t="s">
        <v>210</v>
      </c>
      <c r="B74" s="19" t="s">
        <v>171</v>
      </c>
      <c r="C74" s="20">
        <v>411.84991500000001</v>
      </c>
      <c r="D74" s="20">
        <v>447.95297199999999</v>
      </c>
      <c r="E74" s="20">
        <v>465.37207000000001</v>
      </c>
      <c r="F74" s="20">
        <v>477.469604</v>
      </c>
      <c r="G74" s="20">
        <v>482.10873400000003</v>
      </c>
      <c r="H74" s="20">
        <v>482.54916400000002</v>
      </c>
      <c r="I74" s="20">
        <v>484.44396999999998</v>
      </c>
      <c r="J74" s="20">
        <v>494.09118699999999</v>
      </c>
      <c r="K74" s="20">
        <v>497.25134300000002</v>
      </c>
      <c r="L74" s="20">
        <v>502.08032200000002</v>
      </c>
      <c r="M74" s="20">
        <v>520.23266599999999</v>
      </c>
      <c r="N74" s="20">
        <v>517.75805700000001</v>
      </c>
      <c r="O74" s="20">
        <v>523.00543200000004</v>
      </c>
      <c r="P74" s="20">
        <v>525.63324</v>
      </c>
      <c r="Q74" s="20">
        <v>532.64874299999997</v>
      </c>
      <c r="R74" s="20">
        <v>527.36926300000005</v>
      </c>
      <c r="S74" s="20">
        <v>527.97564699999998</v>
      </c>
      <c r="T74" s="20">
        <v>533.87902799999995</v>
      </c>
      <c r="U74" s="20">
        <v>539.88324</v>
      </c>
      <c r="V74" s="20">
        <v>540.74920699999996</v>
      </c>
      <c r="W74" s="20">
        <v>548.76000999999997</v>
      </c>
      <c r="X74" s="20">
        <v>554.73199499999998</v>
      </c>
      <c r="Y74" s="20">
        <v>558.28698699999995</v>
      </c>
      <c r="Z74" s="20">
        <v>564.58496100000002</v>
      </c>
      <c r="AA74" s="20">
        <v>571.83953899999995</v>
      </c>
      <c r="AB74" s="20">
        <v>580.52154499999995</v>
      </c>
      <c r="AC74" s="20">
        <v>586.19775400000003</v>
      </c>
      <c r="AD74" s="20">
        <v>591.22277799999995</v>
      </c>
      <c r="AE74" s="20">
        <v>595.93066399999998</v>
      </c>
      <c r="AF74" s="20">
        <v>603.30053699999996</v>
      </c>
      <c r="AG74" s="20">
        <v>610.66247599999997</v>
      </c>
      <c r="AH74" s="21">
        <v>1.3216E-2</v>
      </c>
    </row>
    <row r="75" spans="1:34" ht="15" customHeight="1" x14ac:dyDescent="0.35">
      <c r="A75" s="7" t="s">
        <v>211</v>
      </c>
      <c r="B75" s="19" t="s">
        <v>212</v>
      </c>
      <c r="C75" s="20">
        <v>983.80011000000002</v>
      </c>
      <c r="D75" s="20">
        <v>1047.3111570000001</v>
      </c>
      <c r="E75" s="20">
        <v>1070.367432</v>
      </c>
      <c r="F75" s="20">
        <v>1080.714966</v>
      </c>
      <c r="G75" s="20">
        <v>1085.6539310000001</v>
      </c>
      <c r="H75" s="20">
        <v>1091.0905760000001</v>
      </c>
      <c r="I75" s="20">
        <v>1095.920044</v>
      </c>
      <c r="J75" s="20">
        <v>1111.4948730000001</v>
      </c>
      <c r="K75" s="20">
        <v>1120.0961910000001</v>
      </c>
      <c r="L75" s="20">
        <v>1131.168823</v>
      </c>
      <c r="M75" s="20">
        <v>1158.6188959999999</v>
      </c>
      <c r="N75" s="20">
        <v>1163.021851</v>
      </c>
      <c r="O75" s="20">
        <v>1174.078125</v>
      </c>
      <c r="P75" s="20">
        <v>1181.625732</v>
      </c>
      <c r="Q75" s="20">
        <v>1193.2001949999999</v>
      </c>
      <c r="R75" s="20">
        <v>1191.221558</v>
      </c>
      <c r="S75" s="20">
        <v>1195.0611570000001</v>
      </c>
      <c r="T75" s="20">
        <v>1206.3488769999999</v>
      </c>
      <c r="U75" s="20">
        <v>1217.372803</v>
      </c>
      <c r="V75" s="20">
        <v>1221.1503909999999</v>
      </c>
      <c r="W75" s="20">
        <v>1233.9267580000001</v>
      </c>
      <c r="X75" s="20">
        <v>1245.5323490000001</v>
      </c>
      <c r="Y75" s="20">
        <v>1254.5322269999999</v>
      </c>
      <c r="Z75" s="20">
        <v>1266.0539550000001</v>
      </c>
      <c r="AA75" s="20">
        <v>1279.4482419999999</v>
      </c>
      <c r="AB75" s="20">
        <v>1294.775024</v>
      </c>
      <c r="AC75" s="20">
        <v>1305.6024170000001</v>
      </c>
      <c r="AD75" s="20">
        <v>1315.5974120000001</v>
      </c>
      <c r="AE75" s="20">
        <v>1324.1326899999999</v>
      </c>
      <c r="AF75" s="20">
        <v>1336.580811</v>
      </c>
      <c r="AG75" s="20">
        <v>1350.290649</v>
      </c>
      <c r="AH75" s="21">
        <v>1.0611000000000001E-2</v>
      </c>
    </row>
    <row r="76" spans="1:34" ht="15" customHeight="1" x14ac:dyDescent="0.35">
      <c r="A76" s="7" t="s">
        <v>213</v>
      </c>
      <c r="B76" s="19" t="s">
        <v>214</v>
      </c>
      <c r="C76" s="20">
        <v>0.64150499999999999</v>
      </c>
      <c r="D76" s="20">
        <v>0.72432700000000005</v>
      </c>
      <c r="E76" s="20">
        <v>0.7319</v>
      </c>
      <c r="F76" s="20">
        <v>0.74716300000000002</v>
      </c>
      <c r="G76" s="20">
        <v>0.73789499999999997</v>
      </c>
      <c r="H76" s="20">
        <v>0.72590600000000005</v>
      </c>
      <c r="I76" s="20">
        <v>0.71561699999999995</v>
      </c>
      <c r="J76" s="20">
        <v>0.71817699999999995</v>
      </c>
      <c r="K76" s="20">
        <v>0.71192500000000003</v>
      </c>
      <c r="L76" s="20">
        <v>0.70856200000000003</v>
      </c>
      <c r="M76" s="20">
        <v>0.72455599999999998</v>
      </c>
      <c r="N76" s="20">
        <v>0.71118700000000001</v>
      </c>
      <c r="O76" s="20">
        <v>0.70987500000000003</v>
      </c>
      <c r="P76" s="20">
        <v>0.70798099999999997</v>
      </c>
      <c r="Q76" s="20">
        <v>0.71608000000000005</v>
      </c>
      <c r="R76" s="20">
        <v>0.70723599999999998</v>
      </c>
      <c r="S76" s="20">
        <v>0.70961600000000002</v>
      </c>
      <c r="T76" s="20">
        <v>0.71983299999999995</v>
      </c>
      <c r="U76" s="20">
        <v>0.73004999999999998</v>
      </c>
      <c r="V76" s="20">
        <v>0.738035</v>
      </c>
      <c r="W76" s="20">
        <v>0.75117500000000004</v>
      </c>
      <c r="X76" s="20">
        <v>0.76513399999999998</v>
      </c>
      <c r="Y76" s="20">
        <v>0.77443899999999999</v>
      </c>
      <c r="Z76" s="20">
        <v>0.78794600000000004</v>
      </c>
      <c r="AA76" s="20">
        <v>0.80436600000000003</v>
      </c>
      <c r="AB76" s="20">
        <v>0.82130800000000004</v>
      </c>
      <c r="AC76" s="20">
        <v>0.83407200000000004</v>
      </c>
      <c r="AD76" s="20">
        <v>0.85039399999999998</v>
      </c>
      <c r="AE76" s="20">
        <v>0.86407100000000003</v>
      </c>
      <c r="AF76" s="20">
        <v>0.88452600000000003</v>
      </c>
      <c r="AG76" s="20">
        <v>0.904505</v>
      </c>
      <c r="AH76" s="21">
        <v>1.1518E-2</v>
      </c>
    </row>
    <row r="77" spans="1:34" ht="15" customHeight="1" x14ac:dyDescent="0.35">
      <c r="A77" s="7" t="s">
        <v>215</v>
      </c>
      <c r="B77" s="18" t="s">
        <v>216</v>
      </c>
      <c r="C77" s="22">
        <v>984.44158900000002</v>
      </c>
      <c r="D77" s="22">
        <v>1048.0355219999999</v>
      </c>
      <c r="E77" s="22">
        <v>1071.099365</v>
      </c>
      <c r="F77" s="22">
        <v>1081.462158</v>
      </c>
      <c r="G77" s="22">
        <v>1086.391846</v>
      </c>
      <c r="H77" s="22">
        <v>1091.8165280000001</v>
      </c>
      <c r="I77" s="22">
        <v>1096.63562</v>
      </c>
      <c r="J77" s="22">
        <v>1112.213013</v>
      </c>
      <c r="K77" s="22">
        <v>1120.8081050000001</v>
      </c>
      <c r="L77" s="22">
        <v>1131.8774410000001</v>
      </c>
      <c r="M77" s="22">
        <v>1159.3435059999999</v>
      </c>
      <c r="N77" s="22">
        <v>1163.7330320000001</v>
      </c>
      <c r="O77" s="22">
        <v>1174.7879640000001</v>
      </c>
      <c r="P77" s="22">
        <v>1182.33374</v>
      </c>
      <c r="Q77" s="22">
        <v>1193.91626</v>
      </c>
      <c r="R77" s="22">
        <v>1191.9288329999999</v>
      </c>
      <c r="S77" s="22">
        <v>1195.7707519999999</v>
      </c>
      <c r="T77" s="22">
        <v>1207.068726</v>
      </c>
      <c r="U77" s="22">
        <v>1218.102905</v>
      </c>
      <c r="V77" s="22">
        <v>1221.888428</v>
      </c>
      <c r="W77" s="22">
        <v>1234.6779790000001</v>
      </c>
      <c r="X77" s="22">
        <v>1246.2974850000001</v>
      </c>
      <c r="Y77" s="22">
        <v>1255.3066409999999</v>
      </c>
      <c r="Z77" s="22">
        <v>1266.841919</v>
      </c>
      <c r="AA77" s="22">
        <v>1280.252563</v>
      </c>
      <c r="AB77" s="22">
        <v>1295.596313</v>
      </c>
      <c r="AC77" s="22">
        <v>1306.4365230000001</v>
      </c>
      <c r="AD77" s="22">
        <v>1316.447754</v>
      </c>
      <c r="AE77" s="22">
        <v>1324.9967039999999</v>
      </c>
      <c r="AF77" s="22">
        <v>1337.465332</v>
      </c>
      <c r="AG77" s="22">
        <v>1351.1951899999999</v>
      </c>
      <c r="AH77" s="23">
        <v>1.0612E-2</v>
      </c>
    </row>
    <row r="80" spans="1:34" ht="15" customHeight="1" x14ac:dyDescent="0.35">
      <c r="B80" s="18" t="s">
        <v>217</v>
      </c>
    </row>
    <row r="81" spans="1:34" ht="14.5" x14ac:dyDescent="0.35">
      <c r="B81" s="18" t="s">
        <v>142</v>
      </c>
    </row>
    <row r="82" spans="1:34" ht="15" customHeight="1" x14ac:dyDescent="0.35">
      <c r="A82" s="7" t="s">
        <v>218</v>
      </c>
      <c r="B82" s="19" t="s">
        <v>144</v>
      </c>
      <c r="C82" s="27">
        <v>17.296467</v>
      </c>
      <c r="D82" s="27">
        <v>17.364542</v>
      </c>
      <c r="E82" s="27">
        <v>17.773216000000001</v>
      </c>
      <c r="F82" s="27">
        <v>17.895593999999999</v>
      </c>
      <c r="G82" s="27">
        <v>18.205120000000001</v>
      </c>
      <c r="H82" s="27">
        <v>18.688912999999999</v>
      </c>
      <c r="I82" s="27">
        <v>19.072323000000001</v>
      </c>
      <c r="J82" s="27">
        <v>19.563379000000001</v>
      </c>
      <c r="K82" s="27">
        <v>20.288091999999999</v>
      </c>
      <c r="L82" s="27">
        <v>21.121528999999999</v>
      </c>
      <c r="M82" s="27">
        <v>22.49015</v>
      </c>
      <c r="N82" s="27">
        <v>23.541407</v>
      </c>
      <c r="O82" s="27">
        <v>24.573855999999999</v>
      </c>
      <c r="P82" s="27">
        <v>25.557503000000001</v>
      </c>
      <c r="Q82" s="27">
        <v>26.529509999999998</v>
      </c>
      <c r="R82" s="27">
        <v>27.389928999999999</v>
      </c>
      <c r="S82" s="27">
        <v>28.309729000000001</v>
      </c>
      <c r="T82" s="27">
        <v>29.424144999999999</v>
      </c>
      <c r="U82" s="27">
        <v>30.513109</v>
      </c>
      <c r="V82" s="27">
        <v>31.496549999999999</v>
      </c>
      <c r="W82" s="27">
        <v>32.537384000000003</v>
      </c>
      <c r="X82" s="27">
        <v>33.617427999999997</v>
      </c>
      <c r="Y82" s="27">
        <v>34.722183000000001</v>
      </c>
      <c r="Z82" s="27">
        <v>35.721493000000002</v>
      </c>
      <c r="AA82" s="27">
        <v>36.903725000000001</v>
      </c>
      <c r="AB82" s="27">
        <v>38.092830999999997</v>
      </c>
      <c r="AC82" s="27">
        <v>39.457756000000003</v>
      </c>
      <c r="AD82" s="27">
        <v>40.901833000000003</v>
      </c>
      <c r="AE82" s="27">
        <v>42.397967999999999</v>
      </c>
      <c r="AF82" s="27">
        <v>44.048859</v>
      </c>
      <c r="AG82" s="27">
        <v>45.773941000000001</v>
      </c>
      <c r="AH82" s="21">
        <v>3.2972000000000001E-2</v>
      </c>
    </row>
    <row r="83" spans="1:34" ht="15" customHeight="1" x14ac:dyDescent="0.35">
      <c r="A83" s="7" t="s">
        <v>219</v>
      </c>
      <c r="B83" s="19" t="s">
        <v>146</v>
      </c>
      <c r="C83" s="27">
        <v>17.748362</v>
      </c>
      <c r="D83" s="27">
        <v>17.966434</v>
      </c>
      <c r="E83" s="27">
        <v>19.259716000000001</v>
      </c>
      <c r="F83" s="27">
        <v>20.916284999999998</v>
      </c>
      <c r="G83" s="27">
        <v>22.016247</v>
      </c>
      <c r="H83" s="27">
        <v>22.974073000000001</v>
      </c>
      <c r="I83" s="27">
        <v>24.235168000000002</v>
      </c>
      <c r="J83" s="27">
        <v>25.399334</v>
      </c>
      <c r="K83" s="27">
        <v>26.390613999999999</v>
      </c>
      <c r="L83" s="27">
        <v>27.482574</v>
      </c>
      <c r="M83" s="27">
        <v>28.736801</v>
      </c>
      <c r="N83" s="27">
        <v>29.729196999999999</v>
      </c>
      <c r="O83" s="27">
        <v>30.882408000000002</v>
      </c>
      <c r="P83" s="27">
        <v>31.928685999999999</v>
      </c>
      <c r="Q83" s="27">
        <v>32.905087000000002</v>
      </c>
      <c r="R83" s="27">
        <v>33.503971</v>
      </c>
      <c r="S83" s="27">
        <v>34.167160000000003</v>
      </c>
      <c r="T83" s="27">
        <v>35.212048000000003</v>
      </c>
      <c r="U83" s="27">
        <v>36.301605000000002</v>
      </c>
      <c r="V83" s="27">
        <v>36.896996000000001</v>
      </c>
      <c r="W83" s="27">
        <v>38.326675000000002</v>
      </c>
      <c r="X83" s="27">
        <v>39.418179000000002</v>
      </c>
      <c r="Y83" s="27">
        <v>40.484431999999998</v>
      </c>
      <c r="Z83" s="27">
        <v>41.665267999999998</v>
      </c>
      <c r="AA83" s="27">
        <v>42.998382999999997</v>
      </c>
      <c r="AB83" s="27">
        <v>44.508552999999999</v>
      </c>
      <c r="AC83" s="27">
        <v>45.914009</v>
      </c>
      <c r="AD83" s="27">
        <v>47.318893000000003</v>
      </c>
      <c r="AE83" s="27">
        <v>48.675185999999997</v>
      </c>
      <c r="AF83" s="27">
        <v>50.354438999999999</v>
      </c>
      <c r="AG83" s="27">
        <v>52.064827000000001</v>
      </c>
      <c r="AH83" s="21">
        <v>3.6524000000000001E-2</v>
      </c>
    </row>
    <row r="84" spans="1:34" ht="15" customHeight="1" x14ac:dyDescent="0.35">
      <c r="A84" s="7" t="s">
        <v>220</v>
      </c>
      <c r="B84" s="19" t="s">
        <v>148</v>
      </c>
      <c r="C84" s="27">
        <v>10.141716000000001</v>
      </c>
      <c r="D84" s="27">
        <v>10.625045999999999</v>
      </c>
      <c r="E84" s="27">
        <v>10.428921000000001</v>
      </c>
      <c r="F84" s="27">
        <v>10.267519</v>
      </c>
      <c r="G84" s="27">
        <v>10.164536</v>
      </c>
      <c r="H84" s="27">
        <v>10.396891</v>
      </c>
      <c r="I84" s="27">
        <v>10.746409999999999</v>
      </c>
      <c r="J84" s="27">
        <v>11.182247</v>
      </c>
      <c r="K84" s="27">
        <v>11.60196</v>
      </c>
      <c r="L84" s="27">
        <v>12.131678000000001</v>
      </c>
      <c r="M84" s="27">
        <v>12.946251</v>
      </c>
      <c r="N84" s="27">
        <v>13.433337999999999</v>
      </c>
      <c r="O84" s="27">
        <v>13.929442</v>
      </c>
      <c r="P84" s="27">
        <v>14.423272000000001</v>
      </c>
      <c r="Q84" s="27">
        <v>14.851998999999999</v>
      </c>
      <c r="R84" s="27">
        <v>15.235919000000001</v>
      </c>
      <c r="S84" s="27">
        <v>15.627309</v>
      </c>
      <c r="T84" s="27">
        <v>16.018497</v>
      </c>
      <c r="U84" s="27">
        <v>16.378679000000002</v>
      </c>
      <c r="V84" s="27">
        <v>16.725304000000001</v>
      </c>
      <c r="W84" s="27">
        <v>17.100847000000002</v>
      </c>
      <c r="X84" s="27">
        <v>17.530432000000001</v>
      </c>
      <c r="Y84" s="27">
        <v>17.981055999999999</v>
      </c>
      <c r="Z84" s="27">
        <v>18.441963000000001</v>
      </c>
      <c r="AA84" s="27">
        <v>18.947731000000001</v>
      </c>
      <c r="AB84" s="27">
        <v>19.460142000000001</v>
      </c>
      <c r="AC84" s="27">
        <v>19.991085000000002</v>
      </c>
      <c r="AD84" s="27">
        <v>20.545117999999999</v>
      </c>
      <c r="AE84" s="27">
        <v>21.063739999999999</v>
      </c>
      <c r="AF84" s="27">
        <v>21.659649000000002</v>
      </c>
      <c r="AG84" s="27">
        <v>22.326521</v>
      </c>
      <c r="AH84" s="21">
        <v>2.6653E-2</v>
      </c>
    </row>
    <row r="85" spans="1:34" ht="15" customHeight="1" x14ac:dyDescent="0.35">
      <c r="A85" s="7" t="s">
        <v>221</v>
      </c>
      <c r="B85" s="19" t="s">
        <v>150</v>
      </c>
      <c r="C85" s="27">
        <v>35.768967000000004</v>
      </c>
      <c r="D85" s="27">
        <v>36.958694000000001</v>
      </c>
      <c r="E85" s="27">
        <v>37.005428000000002</v>
      </c>
      <c r="F85" s="27">
        <v>37.129111999999999</v>
      </c>
      <c r="G85" s="27">
        <v>37.453620999999998</v>
      </c>
      <c r="H85" s="27">
        <v>38.064835000000002</v>
      </c>
      <c r="I85" s="27">
        <v>38.925761999999999</v>
      </c>
      <c r="J85" s="27">
        <v>39.997340999999999</v>
      </c>
      <c r="K85" s="27">
        <v>41.131058000000003</v>
      </c>
      <c r="L85" s="27">
        <v>42.347912000000001</v>
      </c>
      <c r="M85" s="27">
        <v>43.617919999999998</v>
      </c>
      <c r="N85" s="27">
        <v>45.059520999999997</v>
      </c>
      <c r="O85" s="27">
        <v>46.362288999999997</v>
      </c>
      <c r="P85" s="27">
        <v>47.614604999999997</v>
      </c>
      <c r="Q85" s="27">
        <v>48.764800999999999</v>
      </c>
      <c r="R85" s="27">
        <v>49.783447000000002</v>
      </c>
      <c r="S85" s="27">
        <v>50.813431000000001</v>
      </c>
      <c r="T85" s="27">
        <v>51.841217</v>
      </c>
      <c r="U85" s="27">
        <v>52.915725999999999</v>
      </c>
      <c r="V85" s="27">
        <v>53.969807000000003</v>
      </c>
      <c r="W85" s="27">
        <v>55.068424</v>
      </c>
      <c r="X85" s="27">
        <v>56.238846000000002</v>
      </c>
      <c r="Y85" s="27">
        <v>57.424132999999998</v>
      </c>
      <c r="Z85" s="27">
        <v>58.644145999999999</v>
      </c>
      <c r="AA85" s="27">
        <v>59.952781999999999</v>
      </c>
      <c r="AB85" s="27">
        <v>61.380294999999997</v>
      </c>
      <c r="AC85" s="27">
        <v>62.780963999999997</v>
      </c>
      <c r="AD85" s="27">
        <v>64.219397999999998</v>
      </c>
      <c r="AE85" s="27">
        <v>65.604782</v>
      </c>
      <c r="AF85" s="27">
        <v>66.922248999999994</v>
      </c>
      <c r="AG85" s="27">
        <v>68.370925999999997</v>
      </c>
      <c r="AH85" s="21">
        <v>2.1829999999999999E-2</v>
      </c>
    </row>
    <row r="87" spans="1:34" ht="15" customHeight="1" x14ac:dyDescent="0.35">
      <c r="B87" s="18" t="s">
        <v>151</v>
      </c>
    </row>
    <row r="88" spans="1:34" ht="15" customHeight="1" x14ac:dyDescent="0.35">
      <c r="A88" s="7" t="s">
        <v>222</v>
      </c>
      <c r="B88" s="19" t="s">
        <v>144</v>
      </c>
      <c r="C88" s="27">
        <v>12.770180999999999</v>
      </c>
      <c r="D88" s="27">
        <v>13.739795000000001</v>
      </c>
      <c r="E88" s="27">
        <v>14.44624</v>
      </c>
      <c r="F88" s="27">
        <v>14.444917999999999</v>
      </c>
      <c r="G88" s="27">
        <v>14.740237</v>
      </c>
      <c r="H88" s="27">
        <v>15.184672000000001</v>
      </c>
      <c r="I88" s="27">
        <v>15.405874000000001</v>
      </c>
      <c r="J88" s="27">
        <v>15.808756000000001</v>
      </c>
      <c r="K88" s="27">
        <v>16.502459999999999</v>
      </c>
      <c r="L88" s="27">
        <v>17.228307999999998</v>
      </c>
      <c r="M88" s="27">
        <v>18.591069999999998</v>
      </c>
      <c r="N88" s="27">
        <v>19.380161000000001</v>
      </c>
      <c r="O88" s="27">
        <v>20.164705000000001</v>
      </c>
      <c r="P88" s="27">
        <v>20.914408000000002</v>
      </c>
      <c r="Q88" s="27">
        <v>21.670684999999999</v>
      </c>
      <c r="R88" s="27">
        <v>22.283957999999998</v>
      </c>
      <c r="S88" s="27">
        <v>23.028175000000001</v>
      </c>
      <c r="T88" s="27">
        <v>24.014372000000002</v>
      </c>
      <c r="U88" s="27">
        <v>24.860586000000001</v>
      </c>
      <c r="V88" s="27">
        <v>25.563794999999999</v>
      </c>
      <c r="W88" s="27">
        <v>26.372150000000001</v>
      </c>
      <c r="X88" s="27">
        <v>27.219159999999999</v>
      </c>
      <c r="Y88" s="27">
        <v>28.073461999999999</v>
      </c>
      <c r="Z88" s="27">
        <v>28.766537</v>
      </c>
      <c r="AA88" s="27">
        <v>29.744672999999999</v>
      </c>
      <c r="AB88" s="27">
        <v>30.668355999999999</v>
      </c>
      <c r="AC88" s="27">
        <v>31.786650000000002</v>
      </c>
      <c r="AD88" s="27">
        <v>32.939011000000001</v>
      </c>
      <c r="AE88" s="27">
        <v>34.110698999999997</v>
      </c>
      <c r="AF88" s="27">
        <v>35.441875000000003</v>
      </c>
      <c r="AG88" s="27">
        <v>36.791409000000002</v>
      </c>
      <c r="AH88" s="21">
        <v>3.5901000000000002E-2</v>
      </c>
    </row>
    <row r="89" spans="1:34" ht="15" customHeight="1" x14ac:dyDescent="0.35">
      <c r="A89" s="7" t="s">
        <v>223</v>
      </c>
      <c r="B89" s="19" t="s">
        <v>146</v>
      </c>
      <c r="C89" s="27">
        <v>17.825056</v>
      </c>
      <c r="D89" s="27">
        <v>18.093426000000001</v>
      </c>
      <c r="E89" s="27">
        <v>18.315351</v>
      </c>
      <c r="F89" s="27">
        <v>18.926200999999999</v>
      </c>
      <c r="G89" s="27">
        <v>18.937215999999999</v>
      </c>
      <c r="H89" s="27">
        <v>18.747388999999998</v>
      </c>
      <c r="I89" s="27">
        <v>18.800863</v>
      </c>
      <c r="J89" s="27">
        <v>19.811499000000001</v>
      </c>
      <c r="K89" s="27">
        <v>20.634888</v>
      </c>
      <c r="L89" s="27">
        <v>21.550405999999999</v>
      </c>
      <c r="M89" s="27">
        <v>22.952717</v>
      </c>
      <c r="N89" s="27">
        <v>23.777868000000002</v>
      </c>
      <c r="O89" s="27">
        <v>24.805574</v>
      </c>
      <c r="P89" s="27">
        <v>25.688956999999998</v>
      </c>
      <c r="Q89" s="27">
        <v>26.508257</v>
      </c>
      <c r="R89" s="27">
        <v>26.943041000000001</v>
      </c>
      <c r="S89" s="27">
        <v>27.453496999999999</v>
      </c>
      <c r="T89" s="27">
        <v>28.341854000000001</v>
      </c>
      <c r="U89" s="27">
        <v>29.279222000000001</v>
      </c>
      <c r="V89" s="27">
        <v>29.723133000000001</v>
      </c>
      <c r="W89" s="27">
        <v>30.995951000000002</v>
      </c>
      <c r="X89" s="27">
        <v>31.923767000000002</v>
      </c>
      <c r="Y89" s="27">
        <v>32.816875000000003</v>
      </c>
      <c r="Z89" s="27">
        <v>33.830505000000002</v>
      </c>
      <c r="AA89" s="27">
        <v>34.985626000000003</v>
      </c>
      <c r="AB89" s="27">
        <v>36.306683</v>
      </c>
      <c r="AC89" s="27">
        <v>37.508560000000003</v>
      </c>
      <c r="AD89" s="27">
        <v>38.701534000000002</v>
      </c>
      <c r="AE89" s="27">
        <v>39.855164000000002</v>
      </c>
      <c r="AF89" s="27">
        <v>41.303359999999998</v>
      </c>
      <c r="AG89" s="27">
        <v>42.757435000000001</v>
      </c>
      <c r="AH89" s="21">
        <v>2.9593999999999999E-2</v>
      </c>
    </row>
    <row r="90" spans="1:34" ht="15" customHeight="1" x14ac:dyDescent="0.35">
      <c r="A90" s="7" t="s">
        <v>224</v>
      </c>
      <c r="B90" s="19" t="s">
        <v>155</v>
      </c>
      <c r="C90" s="27">
        <v>5.2465200000000003</v>
      </c>
      <c r="D90" s="27">
        <v>4.1374570000000004</v>
      </c>
      <c r="E90" s="27">
        <v>5.2700870000000002</v>
      </c>
      <c r="F90" s="27">
        <v>6.6171170000000004</v>
      </c>
      <c r="G90" s="27">
        <v>7.8136460000000003</v>
      </c>
      <c r="H90" s="27">
        <v>8.7000630000000001</v>
      </c>
      <c r="I90" s="27">
        <v>9.7092659999999995</v>
      </c>
      <c r="J90" s="27">
        <v>10.525226</v>
      </c>
      <c r="K90" s="27">
        <v>10.966917</v>
      </c>
      <c r="L90" s="27">
        <v>11.607101</v>
      </c>
      <c r="M90" s="27">
        <v>12.393723</v>
      </c>
      <c r="N90" s="27">
        <v>12.868309999999999</v>
      </c>
      <c r="O90" s="27">
        <v>13.590438000000001</v>
      </c>
      <c r="P90" s="27">
        <v>14.201473</v>
      </c>
      <c r="Q90" s="27">
        <v>14.803964000000001</v>
      </c>
      <c r="R90" s="27">
        <v>15.042674</v>
      </c>
      <c r="S90" s="27">
        <v>15.423155</v>
      </c>
      <c r="T90" s="27">
        <v>16.058147000000002</v>
      </c>
      <c r="U90" s="27">
        <v>16.700855000000001</v>
      </c>
      <c r="V90" s="27">
        <v>17.063044000000001</v>
      </c>
      <c r="W90" s="27">
        <v>17.975677000000001</v>
      </c>
      <c r="X90" s="27">
        <v>18.618504999999999</v>
      </c>
      <c r="Y90" s="27">
        <v>19.266331000000001</v>
      </c>
      <c r="Z90" s="27">
        <v>19.944061000000001</v>
      </c>
      <c r="AA90" s="27">
        <v>20.865662</v>
      </c>
      <c r="AB90" s="27">
        <v>21.718767</v>
      </c>
      <c r="AC90" s="27">
        <v>22.665752000000001</v>
      </c>
      <c r="AD90" s="27">
        <v>23.490469000000001</v>
      </c>
      <c r="AE90" s="27">
        <v>24.193407000000001</v>
      </c>
      <c r="AF90" s="27">
        <v>25.147209</v>
      </c>
      <c r="AG90" s="27">
        <v>26.069181</v>
      </c>
      <c r="AH90" s="21">
        <v>5.4892999999999997E-2</v>
      </c>
    </row>
    <row r="91" spans="1:34" ht="15" customHeight="1" x14ac:dyDescent="0.35">
      <c r="A91" s="7" t="s">
        <v>225</v>
      </c>
      <c r="B91" s="19" t="s">
        <v>148</v>
      </c>
      <c r="C91" s="27">
        <v>7.2274659999999997</v>
      </c>
      <c r="D91" s="27">
        <v>7.8390149999999998</v>
      </c>
      <c r="E91" s="27">
        <v>7.9308610000000002</v>
      </c>
      <c r="F91" s="27">
        <v>7.6986189999999999</v>
      </c>
      <c r="G91" s="27">
        <v>7.5357079999999996</v>
      </c>
      <c r="H91" s="27">
        <v>7.6848780000000003</v>
      </c>
      <c r="I91" s="27">
        <v>7.9318429999999998</v>
      </c>
      <c r="J91" s="27">
        <v>8.2443770000000001</v>
      </c>
      <c r="K91" s="27">
        <v>8.5392189999999992</v>
      </c>
      <c r="L91" s="27">
        <v>8.9388699999999996</v>
      </c>
      <c r="M91" s="27">
        <v>9.5254960000000004</v>
      </c>
      <c r="N91" s="27">
        <v>9.8646720000000006</v>
      </c>
      <c r="O91" s="27">
        <v>10.212051000000001</v>
      </c>
      <c r="P91" s="27">
        <v>10.574384</v>
      </c>
      <c r="Q91" s="27">
        <v>10.876677000000001</v>
      </c>
      <c r="R91" s="27">
        <v>11.138861</v>
      </c>
      <c r="S91" s="27">
        <v>11.410228</v>
      </c>
      <c r="T91" s="27">
        <v>11.681153999999999</v>
      </c>
      <c r="U91" s="27">
        <v>11.921187</v>
      </c>
      <c r="V91" s="27">
        <v>12.14992</v>
      </c>
      <c r="W91" s="27">
        <v>12.406116000000001</v>
      </c>
      <c r="X91" s="27">
        <v>12.713490999999999</v>
      </c>
      <c r="Y91" s="27">
        <v>13.036792</v>
      </c>
      <c r="Z91" s="27">
        <v>13.364729000000001</v>
      </c>
      <c r="AA91" s="27">
        <v>13.730934</v>
      </c>
      <c r="AB91" s="27">
        <v>14.098891</v>
      </c>
      <c r="AC91" s="27">
        <v>14.475825</v>
      </c>
      <c r="AD91" s="27">
        <v>14.866690999999999</v>
      </c>
      <c r="AE91" s="27">
        <v>15.214554</v>
      </c>
      <c r="AF91" s="27">
        <v>15.629021</v>
      </c>
      <c r="AG91" s="27">
        <v>16.106097999999999</v>
      </c>
      <c r="AH91" s="21">
        <v>2.707E-2</v>
      </c>
    </row>
    <row r="92" spans="1:34" ht="14.5" x14ac:dyDescent="0.35">
      <c r="A92" s="7" t="s">
        <v>226</v>
      </c>
      <c r="B92" s="19" t="s">
        <v>150</v>
      </c>
      <c r="C92" s="27">
        <v>31.322282999999999</v>
      </c>
      <c r="D92" s="27">
        <v>32.086353000000003</v>
      </c>
      <c r="E92" s="27">
        <v>32.066811000000001</v>
      </c>
      <c r="F92" s="27">
        <v>31.870663</v>
      </c>
      <c r="G92" s="27">
        <v>31.975525000000001</v>
      </c>
      <c r="H92" s="27">
        <v>32.408690999999997</v>
      </c>
      <c r="I92" s="27">
        <v>32.988791999999997</v>
      </c>
      <c r="J92" s="27">
        <v>33.828212999999998</v>
      </c>
      <c r="K92" s="27">
        <v>34.687373999999998</v>
      </c>
      <c r="L92" s="27">
        <v>35.603915999999998</v>
      </c>
      <c r="M92" s="27">
        <v>36.579318999999998</v>
      </c>
      <c r="N92" s="27">
        <v>37.768948000000002</v>
      </c>
      <c r="O92" s="27">
        <v>38.715564999999998</v>
      </c>
      <c r="P92" s="27">
        <v>39.733307000000003</v>
      </c>
      <c r="Q92" s="27">
        <v>40.563960999999999</v>
      </c>
      <c r="R92" s="27">
        <v>41.309269</v>
      </c>
      <c r="S92" s="27">
        <v>42.007129999999997</v>
      </c>
      <c r="T92" s="27">
        <v>42.720233999999998</v>
      </c>
      <c r="U92" s="27">
        <v>43.488796000000001</v>
      </c>
      <c r="V92" s="27">
        <v>44.238425999999997</v>
      </c>
      <c r="W92" s="27">
        <v>45.010627999999997</v>
      </c>
      <c r="X92" s="27">
        <v>45.822861000000003</v>
      </c>
      <c r="Y92" s="27">
        <v>46.626328000000001</v>
      </c>
      <c r="Z92" s="27">
        <v>47.491954999999997</v>
      </c>
      <c r="AA92" s="27">
        <v>48.364852999999997</v>
      </c>
      <c r="AB92" s="27">
        <v>49.332256000000001</v>
      </c>
      <c r="AC92" s="27">
        <v>50.317883000000002</v>
      </c>
      <c r="AD92" s="27">
        <v>51.291096000000003</v>
      </c>
      <c r="AE92" s="27">
        <v>52.220596</v>
      </c>
      <c r="AF92" s="27">
        <v>53.113723999999998</v>
      </c>
      <c r="AG92" s="27">
        <v>54.145847000000003</v>
      </c>
      <c r="AH92" s="21">
        <v>1.8412000000000001E-2</v>
      </c>
    </row>
    <row r="94" spans="1:34" ht="15" customHeight="1" x14ac:dyDescent="0.35">
      <c r="B94" s="18" t="s">
        <v>158</v>
      </c>
    </row>
    <row r="95" spans="1:34" ht="15" customHeight="1" x14ac:dyDescent="0.35">
      <c r="A95" s="7" t="s">
        <v>227</v>
      </c>
      <c r="B95" s="19" t="s">
        <v>144</v>
      </c>
      <c r="C95" s="27">
        <v>7.6224270000000001</v>
      </c>
      <c r="D95" s="27">
        <v>8.5857550000000007</v>
      </c>
      <c r="E95" s="27">
        <v>9.1950730000000007</v>
      </c>
      <c r="F95" s="27">
        <v>9.105658</v>
      </c>
      <c r="G95" s="27">
        <v>9.3134800000000002</v>
      </c>
      <c r="H95" s="27">
        <v>9.6361939999999997</v>
      </c>
      <c r="I95" s="27">
        <v>9.7164590000000004</v>
      </c>
      <c r="J95" s="27">
        <v>9.9642320000000009</v>
      </c>
      <c r="K95" s="27">
        <v>10.478424</v>
      </c>
      <c r="L95" s="27">
        <v>11.003137000000001</v>
      </c>
      <c r="M95" s="27">
        <v>11.877894</v>
      </c>
      <c r="N95" s="27">
        <v>12.436106000000001</v>
      </c>
      <c r="O95" s="27">
        <v>12.964437</v>
      </c>
      <c r="P95" s="27">
        <v>13.503829</v>
      </c>
      <c r="Q95" s="27">
        <v>14.056269</v>
      </c>
      <c r="R95" s="27">
        <v>14.46874</v>
      </c>
      <c r="S95" s="27">
        <v>15.020927</v>
      </c>
      <c r="T95" s="27">
        <v>15.816492</v>
      </c>
      <c r="U95" s="27">
        <v>16.458099000000001</v>
      </c>
      <c r="V95" s="27">
        <v>16.961690999999998</v>
      </c>
      <c r="W95" s="27">
        <v>17.571985000000002</v>
      </c>
      <c r="X95" s="27">
        <v>18.214462000000001</v>
      </c>
      <c r="Y95" s="27">
        <v>18.855173000000001</v>
      </c>
      <c r="Z95" s="27">
        <v>19.31757</v>
      </c>
      <c r="AA95" s="27">
        <v>20.069984000000002</v>
      </c>
      <c r="AB95" s="27">
        <v>20.747752999999999</v>
      </c>
      <c r="AC95" s="27">
        <v>21.610123000000002</v>
      </c>
      <c r="AD95" s="27">
        <v>22.491508</v>
      </c>
      <c r="AE95" s="27">
        <v>23.381889000000001</v>
      </c>
      <c r="AF95" s="27">
        <v>24.425052999999998</v>
      </c>
      <c r="AG95" s="27">
        <v>25.466816000000001</v>
      </c>
      <c r="AH95" s="21">
        <v>4.1029000000000003E-2</v>
      </c>
    </row>
    <row r="96" spans="1:34" ht="15" customHeight="1" x14ac:dyDescent="0.35">
      <c r="A96" s="7" t="s">
        <v>228</v>
      </c>
      <c r="B96" s="19" t="s">
        <v>146</v>
      </c>
      <c r="C96" s="27">
        <v>17.750837000000001</v>
      </c>
      <c r="D96" s="27">
        <v>17.971844000000001</v>
      </c>
      <c r="E96" s="27">
        <v>18.228767000000001</v>
      </c>
      <c r="F96" s="27">
        <v>18.908208999999999</v>
      </c>
      <c r="G96" s="27">
        <v>18.924596999999999</v>
      </c>
      <c r="H96" s="27">
        <v>18.745190000000001</v>
      </c>
      <c r="I96" s="27">
        <v>18.809263000000001</v>
      </c>
      <c r="J96" s="27">
        <v>19.826264999999999</v>
      </c>
      <c r="K96" s="27">
        <v>20.653815999999999</v>
      </c>
      <c r="L96" s="27">
        <v>21.577911</v>
      </c>
      <c r="M96" s="27">
        <v>22.642855000000001</v>
      </c>
      <c r="N96" s="27">
        <v>23.474722</v>
      </c>
      <c r="O96" s="27">
        <v>24.441144999999999</v>
      </c>
      <c r="P96" s="27">
        <v>25.320295000000002</v>
      </c>
      <c r="Q96" s="27">
        <v>26.142385000000001</v>
      </c>
      <c r="R96" s="27">
        <v>26.564394</v>
      </c>
      <c r="S96" s="27">
        <v>27.064281000000001</v>
      </c>
      <c r="T96" s="27">
        <v>27.944524999999999</v>
      </c>
      <c r="U96" s="27">
        <v>28.875128</v>
      </c>
      <c r="V96" s="27">
        <v>29.305320999999999</v>
      </c>
      <c r="W96" s="27">
        <v>30.566803</v>
      </c>
      <c r="X96" s="27">
        <v>31.488558000000001</v>
      </c>
      <c r="Y96" s="27">
        <v>32.374752000000001</v>
      </c>
      <c r="Z96" s="27">
        <v>33.386532000000003</v>
      </c>
      <c r="AA96" s="27">
        <v>34.533225999999999</v>
      </c>
      <c r="AB96" s="27">
        <v>35.851813999999997</v>
      </c>
      <c r="AC96" s="27">
        <v>37.046463000000003</v>
      </c>
      <c r="AD96" s="27">
        <v>38.240195999999997</v>
      </c>
      <c r="AE96" s="27">
        <v>39.394962</v>
      </c>
      <c r="AF96" s="27">
        <v>40.843707999999999</v>
      </c>
      <c r="AG96" s="27">
        <v>42.291260000000001</v>
      </c>
      <c r="AH96" s="21">
        <v>2.9361000000000002E-2</v>
      </c>
    </row>
    <row r="97" spans="1:34" ht="15" customHeight="1" x14ac:dyDescent="0.35">
      <c r="A97" s="7" t="s">
        <v>229</v>
      </c>
      <c r="B97" s="19" t="s">
        <v>155</v>
      </c>
      <c r="C97" s="27">
        <v>5.4227400000000001</v>
      </c>
      <c r="D97" s="27">
        <v>4.4780959999999999</v>
      </c>
      <c r="E97" s="27">
        <v>5.9356929999999997</v>
      </c>
      <c r="F97" s="27">
        <v>7.6157570000000003</v>
      </c>
      <c r="G97" s="27">
        <v>9.0634119999999996</v>
      </c>
      <c r="H97" s="27">
        <v>10.318466000000001</v>
      </c>
      <c r="I97" s="27">
        <v>11.784514</v>
      </c>
      <c r="J97" s="27">
        <v>12.62663</v>
      </c>
      <c r="K97" s="27">
        <v>13.233867</v>
      </c>
      <c r="L97" s="27">
        <v>13.933396999999999</v>
      </c>
      <c r="M97" s="27">
        <v>14.765164</v>
      </c>
      <c r="N97" s="27">
        <v>15.340495000000001</v>
      </c>
      <c r="O97" s="27">
        <v>16.080995999999999</v>
      </c>
      <c r="P97" s="27">
        <v>16.774211999999999</v>
      </c>
      <c r="Q97" s="27">
        <v>17.417721</v>
      </c>
      <c r="R97" s="27">
        <v>17.714137999999998</v>
      </c>
      <c r="S97" s="27">
        <v>18.1371</v>
      </c>
      <c r="T97" s="27">
        <v>18.836687000000001</v>
      </c>
      <c r="U97" s="27">
        <v>19.575223999999999</v>
      </c>
      <c r="V97" s="27">
        <v>19.983975999999998</v>
      </c>
      <c r="W97" s="27">
        <v>20.962624000000002</v>
      </c>
      <c r="X97" s="27">
        <v>21.686934999999998</v>
      </c>
      <c r="Y97" s="27">
        <v>22.380941</v>
      </c>
      <c r="Z97" s="27">
        <v>23.103829999999999</v>
      </c>
      <c r="AA97" s="27">
        <v>24.086798000000002</v>
      </c>
      <c r="AB97" s="27">
        <v>25.05735</v>
      </c>
      <c r="AC97" s="27">
        <v>25.998363000000001</v>
      </c>
      <c r="AD97" s="27">
        <v>26.868773000000001</v>
      </c>
      <c r="AE97" s="27">
        <v>27.697334000000001</v>
      </c>
      <c r="AF97" s="27">
        <v>28.733340999999999</v>
      </c>
      <c r="AG97" s="27">
        <v>29.875240000000002</v>
      </c>
      <c r="AH97" s="21">
        <v>5.8529999999999999E-2</v>
      </c>
    </row>
    <row r="98" spans="1:34" ht="15" customHeight="1" x14ac:dyDescent="0.35">
      <c r="A98" s="7" t="s">
        <v>230</v>
      </c>
      <c r="B98" s="19" t="s">
        <v>163</v>
      </c>
      <c r="C98" s="27">
        <v>3.0584310000000001</v>
      </c>
      <c r="D98" s="27">
        <v>4.0877359999999996</v>
      </c>
      <c r="E98" s="27">
        <v>4.067672</v>
      </c>
      <c r="F98" s="27">
        <v>3.6914660000000001</v>
      </c>
      <c r="G98" s="27">
        <v>3.3947889999999998</v>
      </c>
      <c r="H98" s="27">
        <v>3.4083899999999998</v>
      </c>
      <c r="I98" s="27">
        <v>3.527498</v>
      </c>
      <c r="J98" s="27">
        <v>3.739697</v>
      </c>
      <c r="K98" s="27">
        <v>3.9261089999999998</v>
      </c>
      <c r="L98" s="27">
        <v>4.1735300000000004</v>
      </c>
      <c r="M98" s="27">
        <v>4.3676500000000003</v>
      </c>
      <c r="N98" s="27">
        <v>4.5360040000000001</v>
      </c>
      <c r="O98" s="27">
        <v>4.6971499999999997</v>
      </c>
      <c r="P98" s="27">
        <v>4.8899650000000001</v>
      </c>
      <c r="Q98" s="27">
        <v>5.0197260000000004</v>
      </c>
      <c r="R98" s="27">
        <v>5.1177450000000002</v>
      </c>
      <c r="S98" s="27">
        <v>5.2326360000000003</v>
      </c>
      <c r="T98" s="27">
        <v>5.3363680000000002</v>
      </c>
      <c r="U98" s="27">
        <v>5.4326759999999998</v>
      </c>
      <c r="V98" s="27">
        <v>5.5142879999999996</v>
      </c>
      <c r="W98" s="27">
        <v>5.6078900000000003</v>
      </c>
      <c r="X98" s="27">
        <v>5.7370489999999998</v>
      </c>
      <c r="Y98" s="27">
        <v>5.8752420000000001</v>
      </c>
      <c r="Z98" s="27">
        <v>5.9981920000000004</v>
      </c>
      <c r="AA98" s="27">
        <v>6.1691339999999997</v>
      </c>
      <c r="AB98" s="27">
        <v>6.2912670000000004</v>
      </c>
      <c r="AC98" s="27">
        <v>6.4332250000000002</v>
      </c>
      <c r="AD98" s="27">
        <v>6.630484</v>
      </c>
      <c r="AE98" s="27">
        <v>6.7498300000000002</v>
      </c>
      <c r="AF98" s="27">
        <v>6.888884</v>
      </c>
      <c r="AG98" s="27">
        <v>7.1171569999999997</v>
      </c>
      <c r="AH98" s="21">
        <v>2.8554E-2</v>
      </c>
    </row>
    <row r="99" spans="1:34" ht="15" customHeight="1" x14ac:dyDescent="0.35">
      <c r="A99" s="7" t="s">
        <v>231</v>
      </c>
      <c r="B99" s="19" t="s">
        <v>165</v>
      </c>
      <c r="C99" s="27">
        <v>4.0174000000000003</v>
      </c>
      <c r="D99" s="27">
        <v>3.6369050000000001</v>
      </c>
      <c r="E99" s="27">
        <v>3.4306429999999999</v>
      </c>
      <c r="F99" s="27">
        <v>3.3225259999999999</v>
      </c>
      <c r="G99" s="27">
        <v>3.2839369999999999</v>
      </c>
      <c r="H99" s="27">
        <v>3.3048980000000001</v>
      </c>
      <c r="I99" s="27">
        <v>3.3434870000000001</v>
      </c>
      <c r="J99" s="27">
        <v>3.4211800000000001</v>
      </c>
      <c r="K99" s="27">
        <v>3.5239240000000001</v>
      </c>
      <c r="L99" s="27">
        <v>3.6599599999999999</v>
      </c>
      <c r="M99" s="27">
        <v>3.8095210000000002</v>
      </c>
      <c r="N99" s="27">
        <v>3.9694959999999999</v>
      </c>
      <c r="O99" s="27">
        <v>4.1300129999999999</v>
      </c>
      <c r="P99" s="27">
        <v>4.2884950000000002</v>
      </c>
      <c r="Q99" s="27">
        <v>4.4437040000000003</v>
      </c>
      <c r="R99" s="27">
        <v>4.5997649999999997</v>
      </c>
      <c r="S99" s="27">
        <v>4.7565150000000003</v>
      </c>
      <c r="T99" s="27">
        <v>4.9175829999999996</v>
      </c>
      <c r="U99" s="27">
        <v>5.0830500000000001</v>
      </c>
      <c r="V99" s="27">
        <v>5.2483069999999996</v>
      </c>
      <c r="W99" s="27">
        <v>5.4215150000000003</v>
      </c>
      <c r="X99" s="27">
        <v>5.6022369999999997</v>
      </c>
      <c r="Y99" s="27">
        <v>5.7939860000000003</v>
      </c>
      <c r="Z99" s="27">
        <v>5.9997759999999998</v>
      </c>
      <c r="AA99" s="27">
        <v>6.218966</v>
      </c>
      <c r="AB99" s="27">
        <v>6.4488289999999999</v>
      </c>
      <c r="AC99" s="27">
        <v>6.6890320000000001</v>
      </c>
      <c r="AD99" s="27">
        <v>6.9374320000000003</v>
      </c>
      <c r="AE99" s="27">
        <v>7.1975020000000001</v>
      </c>
      <c r="AF99" s="27">
        <v>7.4734619999999996</v>
      </c>
      <c r="AG99" s="27">
        <v>7.7718850000000002</v>
      </c>
      <c r="AH99" s="21">
        <v>2.2239999999999999E-2</v>
      </c>
    </row>
    <row r="100" spans="1:34" ht="15" customHeight="1" x14ac:dyDescent="0.35">
      <c r="A100" s="7" t="s">
        <v>232</v>
      </c>
      <c r="B100" s="19" t="s">
        <v>167</v>
      </c>
      <c r="C100" s="27">
        <v>2.815477</v>
      </c>
      <c r="D100" s="27">
        <v>2.8576999999999999</v>
      </c>
      <c r="E100" s="27">
        <v>2.948766</v>
      </c>
      <c r="F100" s="27">
        <v>2.976388</v>
      </c>
      <c r="G100" s="27">
        <v>3.0269430000000002</v>
      </c>
      <c r="H100" s="27">
        <v>3.079853</v>
      </c>
      <c r="I100" s="27">
        <v>3.144352</v>
      </c>
      <c r="J100" s="27">
        <v>3.2211210000000001</v>
      </c>
      <c r="K100" s="27">
        <v>3.303776</v>
      </c>
      <c r="L100" s="27">
        <v>3.3994840000000002</v>
      </c>
      <c r="M100" s="27">
        <v>3.5156779999999999</v>
      </c>
      <c r="N100" s="27">
        <v>3.61999</v>
      </c>
      <c r="O100" s="27">
        <v>3.7069960000000002</v>
      </c>
      <c r="P100" s="27">
        <v>3.8111790000000001</v>
      </c>
      <c r="Q100" s="27">
        <v>3.9124880000000002</v>
      </c>
      <c r="R100" s="27">
        <v>4.016845</v>
      </c>
      <c r="S100" s="27">
        <v>4.1175959999999998</v>
      </c>
      <c r="T100" s="27">
        <v>4.2210140000000003</v>
      </c>
      <c r="U100" s="27">
        <v>4.3177849999999998</v>
      </c>
      <c r="V100" s="27">
        <v>4.4172770000000003</v>
      </c>
      <c r="W100" s="27">
        <v>4.5314300000000003</v>
      </c>
      <c r="X100" s="27">
        <v>4.640117</v>
      </c>
      <c r="Y100" s="27">
        <v>4.7548139999999997</v>
      </c>
      <c r="Z100" s="27">
        <v>4.8773419999999996</v>
      </c>
      <c r="AA100" s="27">
        <v>4.9927279999999996</v>
      </c>
      <c r="AB100" s="27">
        <v>5.1384359999999996</v>
      </c>
      <c r="AC100" s="27">
        <v>5.2794889999999999</v>
      </c>
      <c r="AD100" s="27">
        <v>5.4373670000000001</v>
      </c>
      <c r="AE100" s="27">
        <v>5.602487</v>
      </c>
      <c r="AF100" s="27">
        <v>5.77569</v>
      </c>
      <c r="AG100" s="27">
        <v>5.9638689999999999</v>
      </c>
      <c r="AH100" s="21">
        <v>2.5335E-2</v>
      </c>
    </row>
    <row r="101" spans="1:34" ht="14.5" x14ac:dyDescent="0.35">
      <c r="A101" s="7" t="s">
        <v>233</v>
      </c>
      <c r="B101" s="19" t="s">
        <v>169</v>
      </c>
      <c r="C101" s="21" t="s">
        <v>306</v>
      </c>
      <c r="D101" s="21" t="s">
        <v>306</v>
      </c>
      <c r="E101" s="21" t="s">
        <v>306</v>
      </c>
      <c r="F101" s="21" t="s">
        <v>306</v>
      </c>
      <c r="G101" s="21" t="s">
        <v>306</v>
      </c>
      <c r="H101" s="21" t="s">
        <v>306</v>
      </c>
      <c r="I101" s="21" t="s">
        <v>306</v>
      </c>
      <c r="J101" s="21" t="s">
        <v>306</v>
      </c>
      <c r="K101" s="21" t="s">
        <v>306</v>
      </c>
      <c r="L101" s="21" t="s">
        <v>306</v>
      </c>
      <c r="M101" s="21" t="s">
        <v>306</v>
      </c>
      <c r="N101" s="21" t="s">
        <v>306</v>
      </c>
      <c r="O101" s="21" t="s">
        <v>306</v>
      </c>
      <c r="P101" s="21" t="s">
        <v>306</v>
      </c>
      <c r="Q101" s="21" t="s">
        <v>306</v>
      </c>
      <c r="R101" s="21" t="s">
        <v>306</v>
      </c>
      <c r="S101" s="21" t="s">
        <v>306</v>
      </c>
      <c r="T101" s="21" t="s">
        <v>306</v>
      </c>
      <c r="U101" s="21" t="s">
        <v>306</v>
      </c>
      <c r="V101" s="21" t="s">
        <v>306</v>
      </c>
      <c r="W101" s="21" t="s">
        <v>306</v>
      </c>
      <c r="X101" s="21" t="s">
        <v>306</v>
      </c>
      <c r="Y101" s="21" t="s">
        <v>306</v>
      </c>
      <c r="Z101" s="21" t="s">
        <v>306</v>
      </c>
      <c r="AA101" s="21" t="s">
        <v>306</v>
      </c>
      <c r="AB101" s="21" t="s">
        <v>306</v>
      </c>
      <c r="AC101" s="21" t="s">
        <v>306</v>
      </c>
      <c r="AD101" s="21" t="s">
        <v>306</v>
      </c>
      <c r="AE101" s="21" t="s">
        <v>306</v>
      </c>
      <c r="AF101" s="21" t="s">
        <v>306</v>
      </c>
      <c r="AG101" s="21" t="s">
        <v>306</v>
      </c>
      <c r="AH101" s="21" t="s">
        <v>306</v>
      </c>
    </row>
    <row r="102" spans="1:34" ht="14.5" x14ac:dyDescent="0.35">
      <c r="A102" s="7" t="s">
        <v>234</v>
      </c>
      <c r="B102" s="19" t="s">
        <v>150</v>
      </c>
      <c r="C102" s="27">
        <v>20.703951</v>
      </c>
      <c r="D102" s="27">
        <v>21.184431</v>
      </c>
      <c r="E102" s="27">
        <v>20.922765999999999</v>
      </c>
      <c r="F102" s="27">
        <v>20.490691999999999</v>
      </c>
      <c r="G102" s="27">
        <v>20.390978</v>
      </c>
      <c r="H102" s="27">
        <v>20.561810000000001</v>
      </c>
      <c r="I102" s="27">
        <v>20.928826999999998</v>
      </c>
      <c r="J102" s="27">
        <v>21.389219000000001</v>
      </c>
      <c r="K102" s="27">
        <v>21.904938000000001</v>
      </c>
      <c r="L102" s="27">
        <v>22.493555000000001</v>
      </c>
      <c r="M102" s="27">
        <v>23.126232000000002</v>
      </c>
      <c r="N102" s="27">
        <v>23.898823</v>
      </c>
      <c r="O102" s="27">
        <v>24.533017999999998</v>
      </c>
      <c r="P102" s="27">
        <v>25.095576999999999</v>
      </c>
      <c r="Q102" s="27">
        <v>25.619420999999999</v>
      </c>
      <c r="R102" s="27">
        <v>26.129231999999998</v>
      </c>
      <c r="S102" s="27">
        <v>26.601374</v>
      </c>
      <c r="T102" s="27">
        <v>27.053902000000001</v>
      </c>
      <c r="U102" s="27">
        <v>27.557925999999998</v>
      </c>
      <c r="V102" s="27">
        <v>28.009595999999998</v>
      </c>
      <c r="W102" s="27">
        <v>28.483612000000001</v>
      </c>
      <c r="X102" s="27">
        <v>28.995356000000001</v>
      </c>
      <c r="Y102" s="27">
        <v>29.524231</v>
      </c>
      <c r="Z102" s="27">
        <v>30.040479999999999</v>
      </c>
      <c r="AA102" s="27">
        <v>30.675072</v>
      </c>
      <c r="AB102" s="27">
        <v>31.286566000000001</v>
      </c>
      <c r="AC102" s="27">
        <v>31.906497999999999</v>
      </c>
      <c r="AD102" s="27">
        <v>32.552177</v>
      </c>
      <c r="AE102" s="27">
        <v>33.172356000000001</v>
      </c>
      <c r="AF102" s="27">
        <v>33.776854999999998</v>
      </c>
      <c r="AG102" s="27">
        <v>34.495876000000003</v>
      </c>
      <c r="AH102" s="21">
        <v>1.7163000000000001E-2</v>
      </c>
    </row>
    <row r="105" spans="1:34" ht="15" customHeight="1" x14ac:dyDescent="0.35">
      <c r="B105" s="18" t="s">
        <v>171</v>
      </c>
    </row>
    <row r="106" spans="1:34" ht="15" customHeight="1" x14ac:dyDescent="0.35">
      <c r="A106" s="7" t="s">
        <v>235</v>
      </c>
      <c r="B106" s="19" t="s">
        <v>144</v>
      </c>
      <c r="C106" s="27">
        <v>11.989126000000001</v>
      </c>
      <c r="D106" s="27">
        <v>13.055498</v>
      </c>
      <c r="E106" s="27">
        <v>13.684998</v>
      </c>
      <c r="F106" s="27">
        <v>13.646471999999999</v>
      </c>
      <c r="G106" s="27">
        <v>13.932608999999999</v>
      </c>
      <c r="H106" s="27">
        <v>14.35027</v>
      </c>
      <c r="I106" s="27">
        <v>14.551660999999999</v>
      </c>
      <c r="J106" s="27">
        <v>14.940968</v>
      </c>
      <c r="K106" s="27">
        <v>15.597754</v>
      </c>
      <c r="L106" s="27">
        <v>16.266991000000001</v>
      </c>
      <c r="M106" s="27">
        <v>17.803008999999999</v>
      </c>
      <c r="N106" s="27">
        <v>18.508292999999998</v>
      </c>
      <c r="O106" s="27">
        <v>19.266905000000001</v>
      </c>
      <c r="P106" s="27">
        <v>19.957550000000001</v>
      </c>
      <c r="Q106" s="27">
        <v>20.655187999999999</v>
      </c>
      <c r="R106" s="27">
        <v>21.217950999999999</v>
      </c>
      <c r="S106" s="27">
        <v>21.911341</v>
      </c>
      <c r="T106" s="27">
        <v>22.821793</v>
      </c>
      <c r="U106" s="27">
        <v>23.585032000000002</v>
      </c>
      <c r="V106" s="27">
        <v>24.222187000000002</v>
      </c>
      <c r="W106" s="27">
        <v>24.967777000000002</v>
      </c>
      <c r="X106" s="27">
        <v>25.745121000000001</v>
      </c>
      <c r="Y106" s="27">
        <v>26.527177999999999</v>
      </c>
      <c r="Z106" s="27">
        <v>27.162399000000001</v>
      </c>
      <c r="AA106" s="27">
        <v>28.074911</v>
      </c>
      <c r="AB106" s="27">
        <v>28.923811000000001</v>
      </c>
      <c r="AC106" s="27">
        <v>29.956638000000002</v>
      </c>
      <c r="AD106" s="27">
        <v>31.013227000000001</v>
      </c>
      <c r="AE106" s="27">
        <v>32.086063000000003</v>
      </c>
      <c r="AF106" s="27">
        <v>33.307343000000003</v>
      </c>
      <c r="AG106" s="27">
        <v>34.538722999999997</v>
      </c>
      <c r="AH106" s="21">
        <v>3.5899E-2</v>
      </c>
    </row>
    <row r="107" spans="1:34" ht="15" customHeight="1" x14ac:dyDescent="0.35">
      <c r="A107" s="7" t="s">
        <v>236</v>
      </c>
      <c r="B107" s="19" t="s">
        <v>174</v>
      </c>
      <c r="C107" s="27">
        <v>21.197994000000001</v>
      </c>
      <c r="D107" s="27">
        <v>22.489187000000001</v>
      </c>
      <c r="E107" s="27">
        <v>24.134782999999999</v>
      </c>
      <c r="F107" s="27">
        <v>23.938148000000002</v>
      </c>
      <c r="G107" s="27">
        <v>24.054376999999999</v>
      </c>
      <c r="H107" s="27">
        <v>24.331526</v>
      </c>
      <c r="I107" s="27">
        <v>24.861383</v>
      </c>
      <c r="J107" s="27">
        <v>26.163397</v>
      </c>
      <c r="K107" s="27">
        <v>27.222588999999999</v>
      </c>
      <c r="L107" s="27">
        <v>28.490193999999999</v>
      </c>
      <c r="M107" s="27">
        <v>30.607447000000001</v>
      </c>
      <c r="N107" s="27">
        <v>31.424811999999999</v>
      </c>
      <c r="O107" s="27">
        <v>32.751942</v>
      </c>
      <c r="P107" s="27">
        <v>33.951576000000003</v>
      </c>
      <c r="Q107" s="27">
        <v>35.573013000000003</v>
      </c>
      <c r="R107" s="27">
        <v>36.026156999999998</v>
      </c>
      <c r="S107" s="27">
        <v>37.013168</v>
      </c>
      <c r="T107" s="27">
        <v>38.307907</v>
      </c>
      <c r="U107" s="27">
        <v>39.596972999999998</v>
      </c>
      <c r="V107" s="27">
        <v>40.555588</v>
      </c>
      <c r="W107" s="27">
        <v>41.774628</v>
      </c>
      <c r="X107" s="27">
        <v>43.055011999999998</v>
      </c>
      <c r="Y107" s="27">
        <v>44.035229000000001</v>
      </c>
      <c r="Z107" s="27">
        <v>45.315018000000002</v>
      </c>
      <c r="AA107" s="27">
        <v>46.798065000000001</v>
      </c>
      <c r="AB107" s="27">
        <v>48.472186999999998</v>
      </c>
      <c r="AC107" s="27">
        <v>49.989505999999999</v>
      </c>
      <c r="AD107" s="27">
        <v>51.559319000000002</v>
      </c>
      <c r="AE107" s="27">
        <v>53.219242000000001</v>
      </c>
      <c r="AF107" s="27">
        <v>55.084353999999998</v>
      </c>
      <c r="AG107" s="27">
        <v>57.077778000000002</v>
      </c>
      <c r="AH107" s="21">
        <v>3.3568000000000001E-2</v>
      </c>
    </row>
    <row r="108" spans="1:34" ht="15" customHeight="1" x14ac:dyDescent="0.35">
      <c r="A108" s="7" t="s">
        <v>237</v>
      </c>
      <c r="B108" s="19" t="s">
        <v>176</v>
      </c>
      <c r="C108" s="27">
        <v>18.753328</v>
      </c>
      <c r="D108" s="27">
        <v>19.788212000000001</v>
      </c>
      <c r="E108" s="27">
        <v>20.293282000000001</v>
      </c>
      <c r="F108" s="27">
        <v>20.436584</v>
      </c>
      <c r="G108" s="27">
        <v>20.593464000000001</v>
      </c>
      <c r="H108" s="27">
        <v>20.882581999999999</v>
      </c>
      <c r="I108" s="27">
        <v>21.376519999999999</v>
      </c>
      <c r="J108" s="27">
        <v>22.48011</v>
      </c>
      <c r="K108" s="27">
        <v>23.366942999999999</v>
      </c>
      <c r="L108" s="27">
        <v>24.426805000000002</v>
      </c>
      <c r="M108" s="27">
        <v>26.396180999999999</v>
      </c>
      <c r="N108" s="27">
        <v>27.072281</v>
      </c>
      <c r="O108" s="27">
        <v>28.209209000000001</v>
      </c>
      <c r="P108" s="27">
        <v>29.205608000000002</v>
      </c>
      <c r="Q108" s="27">
        <v>30.561083</v>
      </c>
      <c r="R108" s="27">
        <v>30.930744000000001</v>
      </c>
      <c r="S108" s="27">
        <v>31.754170999999999</v>
      </c>
      <c r="T108" s="27">
        <v>32.846404999999997</v>
      </c>
      <c r="U108" s="27">
        <v>33.927546999999997</v>
      </c>
      <c r="V108" s="27">
        <v>34.733677</v>
      </c>
      <c r="W108" s="27">
        <v>35.761009000000001</v>
      </c>
      <c r="X108" s="27">
        <v>36.830620000000003</v>
      </c>
      <c r="Y108" s="27">
        <v>37.648448999999999</v>
      </c>
      <c r="Z108" s="27">
        <v>38.719551000000003</v>
      </c>
      <c r="AA108" s="27">
        <v>39.962944</v>
      </c>
      <c r="AB108" s="27">
        <v>41.346457999999998</v>
      </c>
      <c r="AC108" s="27">
        <v>42.581744999999998</v>
      </c>
      <c r="AD108" s="27">
        <v>43.907246000000001</v>
      </c>
      <c r="AE108" s="27">
        <v>45.259014000000001</v>
      </c>
      <c r="AF108" s="27">
        <v>46.844619999999999</v>
      </c>
      <c r="AG108" s="27">
        <v>48.515076000000001</v>
      </c>
      <c r="AH108" s="21">
        <v>3.2190999999999997E-2</v>
      </c>
    </row>
    <row r="109" spans="1:34" ht="15" customHeight="1" x14ac:dyDescent="0.35">
      <c r="A109" s="7" t="s">
        <v>238</v>
      </c>
      <c r="B109" s="19" t="s">
        <v>178</v>
      </c>
      <c r="C109" s="27">
        <v>9.5686540000000004</v>
      </c>
      <c r="D109" s="27">
        <v>10.491621</v>
      </c>
      <c r="E109" s="27">
        <v>11.611799</v>
      </c>
      <c r="F109" s="27">
        <v>12.626143000000001</v>
      </c>
      <c r="G109" s="27">
        <v>13.374006</v>
      </c>
      <c r="H109" s="27">
        <v>13.885991000000001</v>
      </c>
      <c r="I109" s="27">
        <v>14.634782</v>
      </c>
      <c r="J109" s="27">
        <v>15.622922000000001</v>
      </c>
      <c r="K109" s="27">
        <v>16.399954000000001</v>
      </c>
      <c r="L109" s="27">
        <v>17.258618999999999</v>
      </c>
      <c r="M109" s="27">
        <v>18.285124</v>
      </c>
      <c r="N109" s="27">
        <v>19.125378000000001</v>
      </c>
      <c r="O109" s="27">
        <v>20.090021</v>
      </c>
      <c r="P109" s="27">
        <v>20.930676999999999</v>
      </c>
      <c r="Q109" s="27">
        <v>21.668398</v>
      </c>
      <c r="R109" s="27">
        <v>22.090868</v>
      </c>
      <c r="S109" s="27">
        <v>22.572368999999998</v>
      </c>
      <c r="T109" s="27">
        <v>23.443169000000001</v>
      </c>
      <c r="U109" s="27">
        <v>24.351158000000002</v>
      </c>
      <c r="V109" s="27">
        <v>24.778327999999998</v>
      </c>
      <c r="W109" s="27">
        <v>26.019874999999999</v>
      </c>
      <c r="X109" s="27">
        <v>26.910350999999999</v>
      </c>
      <c r="Y109" s="27">
        <v>27.768221</v>
      </c>
      <c r="Z109" s="27">
        <v>28.759862999999999</v>
      </c>
      <c r="AA109" s="27">
        <v>29.916378000000002</v>
      </c>
      <c r="AB109" s="27">
        <v>31.164967999999998</v>
      </c>
      <c r="AC109" s="27">
        <v>32.309131999999998</v>
      </c>
      <c r="AD109" s="27">
        <v>33.423969</v>
      </c>
      <c r="AE109" s="27">
        <v>34.476363999999997</v>
      </c>
      <c r="AF109" s="27">
        <v>35.830787999999998</v>
      </c>
      <c r="AG109" s="27">
        <v>37.167850000000001</v>
      </c>
      <c r="AH109" s="21">
        <v>4.6269999999999999E-2</v>
      </c>
    </row>
    <row r="110" spans="1:34" ht="15" customHeight="1" x14ac:dyDescent="0.35">
      <c r="A110" s="7" t="s">
        <v>239</v>
      </c>
      <c r="B110" s="19" t="s">
        <v>180</v>
      </c>
      <c r="C110" s="27">
        <v>18.329231</v>
      </c>
      <c r="D110" s="27">
        <v>18.466090999999999</v>
      </c>
      <c r="E110" s="27">
        <v>19.441296000000001</v>
      </c>
      <c r="F110" s="27">
        <v>20.906368000000001</v>
      </c>
      <c r="G110" s="27">
        <v>21.550484000000001</v>
      </c>
      <c r="H110" s="27">
        <v>22.240687999999999</v>
      </c>
      <c r="I110" s="27">
        <v>22.925701</v>
      </c>
      <c r="J110" s="27">
        <v>24.184678999999999</v>
      </c>
      <c r="K110" s="27">
        <v>25.177447999999998</v>
      </c>
      <c r="L110" s="27">
        <v>26.206683999999999</v>
      </c>
      <c r="M110" s="27">
        <v>27.881654999999999</v>
      </c>
      <c r="N110" s="27">
        <v>28.911507</v>
      </c>
      <c r="O110" s="27">
        <v>30.105221</v>
      </c>
      <c r="P110" s="27">
        <v>31.156676999999998</v>
      </c>
      <c r="Q110" s="27">
        <v>32.130553999999997</v>
      </c>
      <c r="R110" s="27">
        <v>32.564861000000001</v>
      </c>
      <c r="S110" s="27">
        <v>33.237152000000002</v>
      </c>
      <c r="T110" s="27">
        <v>34.297997000000002</v>
      </c>
      <c r="U110" s="27">
        <v>35.361176</v>
      </c>
      <c r="V110" s="27">
        <v>35.931491999999999</v>
      </c>
      <c r="W110" s="27">
        <v>37.292427000000004</v>
      </c>
      <c r="X110" s="27">
        <v>38.340877999999996</v>
      </c>
      <c r="Y110" s="27">
        <v>39.357944000000003</v>
      </c>
      <c r="Z110" s="27">
        <v>40.492893000000002</v>
      </c>
      <c r="AA110" s="27">
        <v>41.785235999999998</v>
      </c>
      <c r="AB110" s="27">
        <v>43.214019999999998</v>
      </c>
      <c r="AC110" s="27">
        <v>44.615161999999998</v>
      </c>
      <c r="AD110" s="27">
        <v>46.015656</v>
      </c>
      <c r="AE110" s="27">
        <v>47.406441000000001</v>
      </c>
      <c r="AF110" s="27">
        <v>49.013824</v>
      </c>
      <c r="AG110" s="27">
        <v>50.694831999999998</v>
      </c>
      <c r="AH110" s="21">
        <v>3.4492000000000002E-2</v>
      </c>
    </row>
    <row r="111" spans="1:34" ht="15" customHeight="1" x14ac:dyDescent="0.35">
      <c r="A111" s="7" t="s">
        <v>240</v>
      </c>
      <c r="B111" s="19" t="s">
        <v>155</v>
      </c>
      <c r="C111" s="27">
        <v>9.2080660000000005</v>
      </c>
      <c r="D111" s="27">
        <v>7.0633520000000001</v>
      </c>
      <c r="E111" s="27">
        <v>7.302988</v>
      </c>
      <c r="F111" s="27">
        <v>8.4810619999999997</v>
      </c>
      <c r="G111" s="27">
        <v>9.8490350000000007</v>
      </c>
      <c r="H111" s="27">
        <v>10.089943</v>
      </c>
      <c r="I111" s="27">
        <v>10.639123</v>
      </c>
      <c r="J111" s="27">
        <v>11.495901</v>
      </c>
      <c r="K111" s="27">
        <v>11.956232999999999</v>
      </c>
      <c r="L111" s="27">
        <v>13.219588</v>
      </c>
      <c r="M111" s="27">
        <v>14.070411999999999</v>
      </c>
      <c r="N111" s="27">
        <v>14.140808</v>
      </c>
      <c r="O111" s="27">
        <v>14.921721</v>
      </c>
      <c r="P111" s="27">
        <v>15.509969</v>
      </c>
      <c r="Q111" s="27">
        <v>16.500456</v>
      </c>
      <c r="R111" s="27">
        <v>16.410965000000001</v>
      </c>
      <c r="S111" s="27">
        <v>16.978366999999999</v>
      </c>
      <c r="T111" s="27">
        <v>17.589258000000001</v>
      </c>
      <c r="U111" s="27">
        <v>18.293513999999998</v>
      </c>
      <c r="V111" s="27">
        <v>18.921209000000001</v>
      </c>
      <c r="W111" s="27">
        <v>19.635922999999998</v>
      </c>
      <c r="X111" s="27">
        <v>20.176897</v>
      </c>
      <c r="Y111" s="27">
        <v>21.054981000000002</v>
      </c>
      <c r="Z111" s="27">
        <v>22.139012999999998</v>
      </c>
      <c r="AA111" s="27">
        <v>23.220078999999998</v>
      </c>
      <c r="AB111" s="27">
        <v>23.7334</v>
      </c>
      <c r="AC111" s="27">
        <v>25.473278000000001</v>
      </c>
      <c r="AD111" s="27">
        <v>26.305942999999999</v>
      </c>
      <c r="AE111" s="27">
        <v>27.115713</v>
      </c>
      <c r="AF111" s="27">
        <v>28.203956999999999</v>
      </c>
      <c r="AG111" s="27">
        <v>29.465541999999999</v>
      </c>
      <c r="AH111" s="21">
        <v>3.9532999999999999E-2</v>
      </c>
    </row>
    <row r="112" spans="1:34" ht="15" customHeight="1" x14ac:dyDescent="0.35">
      <c r="A112" s="7" t="s">
        <v>241</v>
      </c>
      <c r="B112" s="39" t="s">
        <v>183</v>
      </c>
      <c r="C112" s="40">
        <v>12.999203</v>
      </c>
      <c r="D112" s="40">
        <v>13.756338</v>
      </c>
      <c r="E112" s="40">
        <v>14.272468</v>
      </c>
      <c r="F112" s="40">
        <v>13.87274</v>
      </c>
      <c r="G112" s="40">
        <v>13.379066999999999</v>
      </c>
      <c r="H112" s="40">
        <v>13.404615</v>
      </c>
      <c r="I112" s="40">
        <v>13.498896999999999</v>
      </c>
      <c r="J112" s="40">
        <v>13.628196000000001</v>
      </c>
      <c r="K112" s="40">
        <v>13.736962</v>
      </c>
      <c r="L112" s="40">
        <v>13.932218000000001</v>
      </c>
      <c r="M112" s="40">
        <v>14.950908999999999</v>
      </c>
      <c r="N112" s="40">
        <v>15.044097000000001</v>
      </c>
      <c r="O112" s="40">
        <v>15.321702</v>
      </c>
      <c r="P112" s="40">
        <v>15.516894000000001</v>
      </c>
      <c r="Q112" s="40">
        <v>15.691060999999999</v>
      </c>
      <c r="R112" s="40">
        <v>15.773815000000001</v>
      </c>
      <c r="S112" s="40">
        <v>15.950137</v>
      </c>
      <c r="T112" s="40">
        <v>16.117809000000001</v>
      </c>
      <c r="U112" s="40">
        <v>16.291615</v>
      </c>
      <c r="V112" s="40">
        <v>16.466549000000001</v>
      </c>
      <c r="W112" s="40">
        <v>16.700437999999998</v>
      </c>
      <c r="X112" s="40">
        <v>16.943705000000001</v>
      </c>
      <c r="Y112" s="40">
        <v>17.277073000000001</v>
      </c>
      <c r="Z112" s="40">
        <v>17.574244</v>
      </c>
      <c r="AA112" s="40">
        <v>17.982026999999999</v>
      </c>
      <c r="AB112" s="40">
        <v>18.336407000000001</v>
      </c>
      <c r="AC112" s="40">
        <v>18.741672999999999</v>
      </c>
      <c r="AD112" s="40">
        <v>19.208071</v>
      </c>
      <c r="AE112" s="40">
        <v>19.600466000000001</v>
      </c>
      <c r="AF112" s="40">
        <v>20.057380999999999</v>
      </c>
      <c r="AG112" s="40">
        <v>20.632099</v>
      </c>
      <c r="AH112" s="41">
        <v>1.5518000000000001E-2</v>
      </c>
    </row>
    <row r="113" spans="1:34" ht="15" customHeight="1" x14ac:dyDescent="0.35">
      <c r="A113" s="7" t="s">
        <v>242</v>
      </c>
      <c r="B113" s="19" t="s">
        <v>150</v>
      </c>
      <c r="C113" s="27">
        <v>34.881683000000002</v>
      </c>
      <c r="D113" s="27">
        <v>36.816513</v>
      </c>
      <c r="E113" s="27">
        <v>36.169002999999996</v>
      </c>
      <c r="F113" s="27">
        <v>35.738602</v>
      </c>
      <c r="G113" s="27">
        <v>35.579833999999998</v>
      </c>
      <c r="H113" s="27">
        <v>36.129081999999997</v>
      </c>
      <c r="I113" s="27">
        <v>36.963622999999998</v>
      </c>
      <c r="J113" s="27">
        <v>37.989131999999998</v>
      </c>
      <c r="K113" s="27">
        <v>39.081032</v>
      </c>
      <c r="L113" s="27">
        <v>40.300075999999997</v>
      </c>
      <c r="M113" s="27">
        <v>41.404995</v>
      </c>
      <c r="N113" s="27">
        <v>42.946102000000003</v>
      </c>
      <c r="O113" s="27">
        <v>44.248558000000003</v>
      </c>
      <c r="P113" s="27">
        <v>45.525314000000002</v>
      </c>
      <c r="Q113" s="27">
        <v>46.634273999999998</v>
      </c>
      <c r="R113" s="27">
        <v>47.531353000000003</v>
      </c>
      <c r="S113" s="27">
        <v>48.472499999999997</v>
      </c>
      <c r="T113" s="27">
        <v>49.432986999999997</v>
      </c>
      <c r="U113" s="27">
        <v>50.387675999999999</v>
      </c>
      <c r="V113" s="27">
        <v>51.286388000000002</v>
      </c>
      <c r="W113" s="27">
        <v>52.214260000000003</v>
      </c>
      <c r="X113" s="27">
        <v>53.183109000000002</v>
      </c>
      <c r="Y113" s="27">
        <v>54.169322999999999</v>
      </c>
      <c r="Z113" s="27">
        <v>55.113655000000001</v>
      </c>
      <c r="AA113" s="27">
        <v>56.153427000000001</v>
      </c>
      <c r="AB113" s="27">
        <v>57.276477999999997</v>
      </c>
      <c r="AC113" s="27">
        <v>58.393307</v>
      </c>
      <c r="AD113" s="27">
        <v>59.578139999999998</v>
      </c>
      <c r="AE113" s="27">
        <v>60.672660999999998</v>
      </c>
      <c r="AF113" s="27">
        <v>61.720840000000003</v>
      </c>
      <c r="AG113" s="27">
        <v>62.874915999999999</v>
      </c>
      <c r="AH113" s="21">
        <v>1.9834000000000001E-2</v>
      </c>
    </row>
    <row r="115" spans="1:34" ht="15" customHeight="1" x14ac:dyDescent="0.35">
      <c r="B115" s="18" t="s">
        <v>185</v>
      </c>
    </row>
    <row r="116" spans="1:34" ht="15" customHeight="1" x14ac:dyDescent="0.35">
      <c r="A116" s="7" t="s">
        <v>243</v>
      </c>
      <c r="B116" s="19" t="s">
        <v>146</v>
      </c>
      <c r="C116" s="27">
        <v>17.708587999999999</v>
      </c>
      <c r="D116" s="27">
        <v>17.922906999999999</v>
      </c>
      <c r="E116" s="27">
        <v>18.167338999999998</v>
      </c>
      <c r="F116" s="27">
        <v>18.391798000000001</v>
      </c>
      <c r="G116" s="27">
        <v>18.371428000000002</v>
      </c>
      <c r="H116" s="27">
        <v>18.194514999999999</v>
      </c>
      <c r="I116" s="27">
        <v>18.012846</v>
      </c>
      <c r="J116" s="27">
        <v>19.005011</v>
      </c>
      <c r="K116" s="27">
        <v>19.743411999999999</v>
      </c>
      <c r="L116" s="27">
        <v>20.599807999999999</v>
      </c>
      <c r="M116" s="27">
        <v>21.649260999999999</v>
      </c>
      <c r="N116" s="27">
        <v>22.243275000000001</v>
      </c>
      <c r="O116" s="27">
        <v>23.181121999999998</v>
      </c>
      <c r="P116" s="27">
        <v>24.023527000000001</v>
      </c>
      <c r="Q116" s="27">
        <v>24.834676999999999</v>
      </c>
      <c r="R116" s="27">
        <v>25.286221999999999</v>
      </c>
      <c r="S116" s="27">
        <v>25.852322000000001</v>
      </c>
      <c r="T116" s="27">
        <v>26.715047999999999</v>
      </c>
      <c r="U116" s="27">
        <v>27.479749999999999</v>
      </c>
      <c r="V116" s="27">
        <v>27.963885999999999</v>
      </c>
      <c r="W116" s="27">
        <v>29.288336000000001</v>
      </c>
      <c r="X116" s="27">
        <v>30.202635000000001</v>
      </c>
      <c r="Y116" s="27">
        <v>31.045172000000001</v>
      </c>
      <c r="Z116" s="27">
        <v>32.017268999999999</v>
      </c>
      <c r="AA116" s="27">
        <v>33.168652000000002</v>
      </c>
      <c r="AB116" s="27">
        <v>34.449997000000003</v>
      </c>
      <c r="AC116" s="27">
        <v>35.675570999999998</v>
      </c>
      <c r="AD116" s="27">
        <v>36.849620999999999</v>
      </c>
      <c r="AE116" s="27">
        <v>38.027099999999997</v>
      </c>
      <c r="AF116" s="27">
        <v>39.507576</v>
      </c>
      <c r="AG116" s="27">
        <v>40.923405000000002</v>
      </c>
      <c r="AH116" s="21">
        <v>2.8315E-2</v>
      </c>
    </row>
    <row r="117" spans="1:34" ht="15" customHeight="1" x14ac:dyDescent="0.35">
      <c r="A117" s="7" t="s">
        <v>244</v>
      </c>
      <c r="B117" s="19" t="s">
        <v>155</v>
      </c>
      <c r="C117" s="27">
        <v>8.2907299999999999</v>
      </c>
      <c r="D117" s="27">
        <v>8.9470679999999998</v>
      </c>
      <c r="E117" s="27">
        <v>9.9366479999999999</v>
      </c>
      <c r="F117" s="27">
        <v>11.076062</v>
      </c>
      <c r="G117" s="27">
        <v>11.979737999999999</v>
      </c>
      <c r="H117" s="27">
        <v>12.592653</v>
      </c>
      <c r="I117" s="27">
        <v>13.356881</v>
      </c>
      <c r="J117" s="27">
        <v>14.202007999999999</v>
      </c>
      <c r="K117" s="27">
        <v>14.762340999999999</v>
      </c>
      <c r="L117" s="27">
        <v>15.476789999999999</v>
      </c>
      <c r="M117" s="27">
        <v>16.343202999999999</v>
      </c>
      <c r="N117" s="27">
        <v>16.973457</v>
      </c>
      <c r="O117" s="27">
        <v>17.722759</v>
      </c>
      <c r="P117" s="27">
        <v>18.476268999999998</v>
      </c>
      <c r="Q117" s="27">
        <v>19.074306</v>
      </c>
      <c r="R117" s="27">
        <v>19.433674</v>
      </c>
      <c r="S117" s="27">
        <v>19.821852</v>
      </c>
      <c r="T117" s="27">
        <v>20.536128999999999</v>
      </c>
      <c r="U117" s="27">
        <v>21.275314000000002</v>
      </c>
      <c r="V117" s="27">
        <v>21.824587000000001</v>
      </c>
      <c r="W117" s="27">
        <v>22.77355</v>
      </c>
      <c r="X117" s="27">
        <v>23.359221000000002</v>
      </c>
      <c r="Y117" s="27">
        <v>23.897337</v>
      </c>
      <c r="Z117" s="27">
        <v>24.436132000000001</v>
      </c>
      <c r="AA117" s="27">
        <v>25.133085000000001</v>
      </c>
      <c r="AB117" s="27">
        <v>25.602730000000001</v>
      </c>
      <c r="AC117" s="27">
        <v>26.62406</v>
      </c>
      <c r="AD117" s="27">
        <v>27.609345999999999</v>
      </c>
      <c r="AE117" s="27">
        <v>28.527224</v>
      </c>
      <c r="AF117" s="27">
        <v>29.689737000000001</v>
      </c>
      <c r="AG117" s="27">
        <v>30.943238999999998</v>
      </c>
      <c r="AH117" s="21">
        <v>4.4878000000000001E-2</v>
      </c>
    </row>
    <row r="118" spans="1:34" ht="15" customHeight="1" x14ac:dyDescent="0.35">
      <c r="A118" s="7" t="s">
        <v>245</v>
      </c>
      <c r="B118" s="19" t="s">
        <v>148</v>
      </c>
      <c r="C118" s="27">
        <v>2.4475359999999999</v>
      </c>
      <c r="D118" s="27">
        <v>3.575078</v>
      </c>
      <c r="E118" s="27">
        <v>3.509563</v>
      </c>
      <c r="F118" s="27">
        <v>3.1234579999999998</v>
      </c>
      <c r="G118" s="27">
        <v>2.8282539999999998</v>
      </c>
      <c r="H118" s="27">
        <v>2.8515229999999998</v>
      </c>
      <c r="I118" s="27">
        <v>2.9517630000000001</v>
      </c>
      <c r="J118" s="27">
        <v>3.121902</v>
      </c>
      <c r="K118" s="27">
        <v>3.2792289999999999</v>
      </c>
      <c r="L118" s="27">
        <v>3.4971390000000002</v>
      </c>
      <c r="M118" s="27">
        <v>3.6785019999999999</v>
      </c>
      <c r="N118" s="27">
        <v>3.832201</v>
      </c>
      <c r="O118" s="27">
        <v>3.9674640000000001</v>
      </c>
      <c r="P118" s="27">
        <v>4.1222770000000004</v>
      </c>
      <c r="Q118" s="27">
        <v>4.2217479999999998</v>
      </c>
      <c r="R118" s="27">
        <v>4.2990930000000001</v>
      </c>
      <c r="S118" s="27">
        <v>4.397367</v>
      </c>
      <c r="T118" s="27">
        <v>4.4639600000000002</v>
      </c>
      <c r="U118" s="27">
        <v>4.5292820000000003</v>
      </c>
      <c r="V118" s="27">
        <v>4.5863860000000001</v>
      </c>
      <c r="W118" s="27">
        <v>4.665565</v>
      </c>
      <c r="X118" s="27">
        <v>4.7735110000000001</v>
      </c>
      <c r="Y118" s="27">
        <v>4.8861920000000003</v>
      </c>
      <c r="Z118" s="27">
        <v>4.9767700000000001</v>
      </c>
      <c r="AA118" s="27">
        <v>5.1314330000000004</v>
      </c>
      <c r="AB118" s="27">
        <v>5.2176989999999996</v>
      </c>
      <c r="AC118" s="27">
        <v>5.3252980000000001</v>
      </c>
      <c r="AD118" s="27">
        <v>5.473681</v>
      </c>
      <c r="AE118" s="27">
        <v>5.5430219999999997</v>
      </c>
      <c r="AF118" s="27">
        <v>5.6181130000000001</v>
      </c>
      <c r="AG118" s="27">
        <v>5.8064549999999997</v>
      </c>
      <c r="AH118" s="21">
        <v>2.9215000000000001E-2</v>
      </c>
    </row>
    <row r="119" spans="1:34" ht="15" customHeight="1" x14ac:dyDescent="0.35">
      <c r="A119" s="7" t="s">
        <v>246</v>
      </c>
      <c r="B119" s="19" t="s">
        <v>190</v>
      </c>
      <c r="C119" s="27">
        <v>1.9139900000000001</v>
      </c>
      <c r="D119" s="27">
        <v>2.0138539999999998</v>
      </c>
      <c r="E119" s="27">
        <v>2.0420479999999999</v>
      </c>
      <c r="F119" s="27">
        <v>1.991269</v>
      </c>
      <c r="G119" s="27">
        <v>1.9896430000000001</v>
      </c>
      <c r="H119" s="27">
        <v>1.9458800000000001</v>
      </c>
      <c r="I119" s="27">
        <v>1.974057</v>
      </c>
      <c r="J119" s="27">
        <v>2.0108700000000002</v>
      </c>
      <c r="K119" s="27">
        <v>2.0233449999999999</v>
      </c>
      <c r="L119" s="27">
        <v>2.0785710000000002</v>
      </c>
      <c r="M119" s="27">
        <v>2.1369340000000001</v>
      </c>
      <c r="N119" s="27">
        <v>2.2068490000000001</v>
      </c>
      <c r="O119" s="27">
        <v>2.2387060000000001</v>
      </c>
      <c r="P119" s="27">
        <v>2.280745</v>
      </c>
      <c r="Q119" s="27">
        <v>2.3335940000000002</v>
      </c>
      <c r="R119" s="27">
        <v>2.3716379999999999</v>
      </c>
      <c r="S119" s="27">
        <v>2.4149980000000002</v>
      </c>
      <c r="T119" s="27">
        <v>2.4696400000000001</v>
      </c>
      <c r="U119" s="27">
        <v>2.547005</v>
      </c>
      <c r="V119" s="27">
        <v>2.5993539999999999</v>
      </c>
      <c r="W119" s="27">
        <v>2.656965</v>
      </c>
      <c r="X119" s="27">
        <v>2.716018</v>
      </c>
      <c r="Y119" s="27">
        <v>2.7708159999999999</v>
      </c>
      <c r="Z119" s="27">
        <v>2.8345940000000001</v>
      </c>
      <c r="AA119" s="27">
        <v>2.9008579999999999</v>
      </c>
      <c r="AB119" s="27">
        <v>2.9650919999999998</v>
      </c>
      <c r="AC119" s="27">
        <v>3.0393720000000002</v>
      </c>
      <c r="AD119" s="27">
        <v>3.1162450000000002</v>
      </c>
      <c r="AE119" s="27">
        <v>3.1798959999999998</v>
      </c>
      <c r="AF119" s="27">
        <v>3.263045</v>
      </c>
      <c r="AG119" s="27">
        <v>3.3525969999999998</v>
      </c>
      <c r="AH119" s="21">
        <v>1.8859999999999998E-2</v>
      </c>
    </row>
    <row r="120" spans="1:34" ht="15" customHeight="1" x14ac:dyDescent="0.35">
      <c r="A120" s="7" t="s">
        <v>247</v>
      </c>
      <c r="B120" s="19" t="s">
        <v>192</v>
      </c>
      <c r="C120" s="27">
        <v>0.68612300000000004</v>
      </c>
      <c r="D120" s="27">
        <v>0.69437800000000005</v>
      </c>
      <c r="E120" s="27">
        <v>0.70342800000000005</v>
      </c>
      <c r="F120" s="27">
        <v>0.714812</v>
      </c>
      <c r="G120" s="27">
        <v>0.72804400000000002</v>
      </c>
      <c r="H120" s="27">
        <v>0.74597000000000002</v>
      </c>
      <c r="I120" s="27">
        <v>0.766096</v>
      </c>
      <c r="J120" s="27">
        <v>0.79033699999999996</v>
      </c>
      <c r="K120" s="27">
        <v>0.81512700000000005</v>
      </c>
      <c r="L120" s="27">
        <v>0.84268600000000005</v>
      </c>
      <c r="M120" s="27">
        <v>0.87102999999999997</v>
      </c>
      <c r="N120" s="27">
        <v>0.89856100000000005</v>
      </c>
      <c r="O120" s="27">
        <v>0.92714399999999997</v>
      </c>
      <c r="P120" s="27">
        <v>0.955681</v>
      </c>
      <c r="Q120" s="27">
        <v>0.98225799999999996</v>
      </c>
      <c r="R120" s="27">
        <v>1.0098510000000001</v>
      </c>
      <c r="S120" s="27">
        <v>1.0373399999999999</v>
      </c>
      <c r="T120" s="27">
        <v>1.063205</v>
      </c>
      <c r="U120" s="27">
        <v>1.090883</v>
      </c>
      <c r="V120" s="27">
        <v>1.1183609999999999</v>
      </c>
      <c r="W120" s="27">
        <v>1.147076</v>
      </c>
      <c r="X120" s="27">
        <v>1.176641</v>
      </c>
      <c r="Y120" s="27">
        <v>1.207389</v>
      </c>
      <c r="Z120" s="27">
        <v>1.2397359999999999</v>
      </c>
      <c r="AA120" s="27">
        <v>1.2740549999999999</v>
      </c>
      <c r="AB120" s="27">
        <v>1.3096019999999999</v>
      </c>
      <c r="AC120" s="27">
        <v>1.3478520000000001</v>
      </c>
      <c r="AD120" s="27">
        <v>1.3876710000000001</v>
      </c>
      <c r="AE120" s="27">
        <v>1.4289780000000001</v>
      </c>
      <c r="AF120" s="27">
        <v>1.4725079999999999</v>
      </c>
      <c r="AG120" s="27">
        <v>1.518192</v>
      </c>
      <c r="AH120" s="21">
        <v>2.6828000000000001E-2</v>
      </c>
    </row>
    <row r="122" spans="1:34" ht="15" customHeight="1" x14ac:dyDescent="0.35">
      <c r="B122" s="18" t="s">
        <v>193</v>
      </c>
    </row>
    <row r="123" spans="1:34" ht="15" customHeight="1" x14ac:dyDescent="0.35">
      <c r="A123" s="7" t="s">
        <v>248</v>
      </c>
      <c r="B123" s="19" t="s">
        <v>144</v>
      </c>
      <c r="C123" s="27">
        <v>14.345898999999999</v>
      </c>
      <c r="D123" s="27">
        <v>14.868917</v>
      </c>
      <c r="E123" s="27">
        <v>15.581808000000001</v>
      </c>
      <c r="F123" s="27">
        <v>14.977739</v>
      </c>
      <c r="G123" s="27">
        <v>15.250596</v>
      </c>
      <c r="H123" s="27">
        <v>15.657450000000001</v>
      </c>
      <c r="I123" s="27">
        <v>15.905913999999999</v>
      </c>
      <c r="J123" s="27">
        <v>16.296264999999998</v>
      </c>
      <c r="K123" s="27">
        <v>16.947468000000001</v>
      </c>
      <c r="L123" s="27">
        <v>17.662814999999998</v>
      </c>
      <c r="M123" s="27">
        <v>18.888542000000001</v>
      </c>
      <c r="N123" s="27">
        <v>19.729445999999999</v>
      </c>
      <c r="O123" s="27">
        <v>20.542546999999999</v>
      </c>
      <c r="P123" s="27">
        <v>21.330027000000001</v>
      </c>
      <c r="Q123" s="27">
        <v>22.112363999999999</v>
      </c>
      <c r="R123" s="27">
        <v>22.760538</v>
      </c>
      <c r="S123" s="27">
        <v>23.506302000000002</v>
      </c>
      <c r="T123" s="27">
        <v>24.473317999999999</v>
      </c>
      <c r="U123" s="27">
        <v>25.348746999999999</v>
      </c>
      <c r="V123" s="27">
        <v>26.096779000000002</v>
      </c>
      <c r="W123" s="27">
        <v>26.927315</v>
      </c>
      <c r="X123" s="27">
        <v>27.789152000000001</v>
      </c>
      <c r="Y123" s="27">
        <v>28.663212000000001</v>
      </c>
      <c r="Z123" s="27">
        <v>29.393692000000001</v>
      </c>
      <c r="AA123" s="27">
        <v>30.362504999999999</v>
      </c>
      <c r="AB123" s="27">
        <v>31.294746</v>
      </c>
      <c r="AC123" s="27">
        <v>32.40728</v>
      </c>
      <c r="AD123" s="27">
        <v>33.572581999999997</v>
      </c>
      <c r="AE123" s="27">
        <v>34.763378000000003</v>
      </c>
      <c r="AF123" s="27">
        <v>36.104675</v>
      </c>
      <c r="AG123" s="27">
        <v>37.476303000000001</v>
      </c>
      <c r="AH123" s="21">
        <v>3.2525999999999999E-2</v>
      </c>
    </row>
    <row r="124" spans="1:34" ht="15" customHeight="1" x14ac:dyDescent="0.35">
      <c r="A124" s="7" t="s">
        <v>249</v>
      </c>
      <c r="B124" s="19" t="s">
        <v>174</v>
      </c>
      <c r="C124" s="27">
        <v>21.197994000000001</v>
      </c>
      <c r="D124" s="27">
        <v>22.489187000000001</v>
      </c>
      <c r="E124" s="27">
        <v>24.134782999999999</v>
      </c>
      <c r="F124" s="27">
        <v>23.938148000000002</v>
      </c>
      <c r="G124" s="27">
        <v>24.054376999999999</v>
      </c>
      <c r="H124" s="27">
        <v>24.331526</v>
      </c>
      <c r="I124" s="27">
        <v>24.861383</v>
      </c>
      <c r="J124" s="27">
        <v>26.163397</v>
      </c>
      <c r="K124" s="27">
        <v>27.222588999999999</v>
      </c>
      <c r="L124" s="27">
        <v>28.490193999999999</v>
      </c>
      <c r="M124" s="27">
        <v>30.607447000000001</v>
      </c>
      <c r="N124" s="27">
        <v>31.424811999999999</v>
      </c>
      <c r="O124" s="27">
        <v>32.751942</v>
      </c>
      <c r="P124" s="27">
        <v>33.951576000000003</v>
      </c>
      <c r="Q124" s="27">
        <v>35.573013000000003</v>
      </c>
      <c r="R124" s="27">
        <v>36.026156999999998</v>
      </c>
      <c r="S124" s="27">
        <v>37.013168</v>
      </c>
      <c r="T124" s="27">
        <v>38.307907</v>
      </c>
      <c r="U124" s="27">
        <v>39.596972999999998</v>
      </c>
      <c r="V124" s="27">
        <v>40.555588</v>
      </c>
      <c r="W124" s="27">
        <v>41.774628</v>
      </c>
      <c r="X124" s="27">
        <v>43.055011999999998</v>
      </c>
      <c r="Y124" s="27">
        <v>44.035229000000001</v>
      </c>
      <c r="Z124" s="27">
        <v>45.315018000000002</v>
      </c>
      <c r="AA124" s="27">
        <v>46.798065000000001</v>
      </c>
      <c r="AB124" s="27">
        <v>48.472186999999998</v>
      </c>
      <c r="AC124" s="27">
        <v>49.989505999999999</v>
      </c>
      <c r="AD124" s="27">
        <v>51.559319000000002</v>
      </c>
      <c r="AE124" s="27">
        <v>53.219242000000001</v>
      </c>
      <c r="AF124" s="27">
        <v>55.084353999999998</v>
      </c>
      <c r="AG124" s="27">
        <v>57.077778000000002</v>
      </c>
      <c r="AH124" s="21">
        <v>3.3568000000000001E-2</v>
      </c>
    </row>
    <row r="125" spans="1:34" ht="15" customHeight="1" x14ac:dyDescent="0.35">
      <c r="A125" s="7" t="s">
        <v>250</v>
      </c>
      <c r="B125" s="19" t="s">
        <v>176</v>
      </c>
      <c r="C125" s="27">
        <v>18.741726</v>
      </c>
      <c r="D125" s="27">
        <v>19.780123</v>
      </c>
      <c r="E125" s="27">
        <v>20.288264999999999</v>
      </c>
      <c r="F125" s="27">
        <v>20.435262999999999</v>
      </c>
      <c r="G125" s="27">
        <v>20.595998999999999</v>
      </c>
      <c r="H125" s="27">
        <v>20.889111</v>
      </c>
      <c r="I125" s="27">
        <v>21.387266</v>
      </c>
      <c r="J125" s="27">
        <v>22.491313999999999</v>
      </c>
      <c r="K125" s="27">
        <v>23.378699999999998</v>
      </c>
      <c r="L125" s="27">
        <v>24.439133000000002</v>
      </c>
      <c r="M125" s="27">
        <v>26.404921000000002</v>
      </c>
      <c r="N125" s="27">
        <v>27.081378999999998</v>
      </c>
      <c r="O125" s="27">
        <v>28.217976</v>
      </c>
      <c r="P125" s="27">
        <v>29.214804000000001</v>
      </c>
      <c r="Q125" s="27">
        <v>30.570681</v>
      </c>
      <c r="R125" s="27">
        <v>30.940794</v>
      </c>
      <c r="S125" s="27">
        <v>31.764669000000001</v>
      </c>
      <c r="T125" s="27">
        <v>32.857315</v>
      </c>
      <c r="U125" s="27">
        <v>33.938889000000003</v>
      </c>
      <c r="V125" s="27">
        <v>34.745373000000001</v>
      </c>
      <c r="W125" s="27">
        <v>35.773273000000003</v>
      </c>
      <c r="X125" s="27">
        <v>36.843342</v>
      </c>
      <c r="Y125" s="27">
        <v>37.661583</v>
      </c>
      <c r="Z125" s="27">
        <v>38.733325999999998</v>
      </c>
      <c r="AA125" s="27">
        <v>39.977245000000003</v>
      </c>
      <c r="AB125" s="27">
        <v>41.361350999999999</v>
      </c>
      <c r="AC125" s="27">
        <v>42.597290000000001</v>
      </c>
      <c r="AD125" s="27">
        <v>43.923450000000003</v>
      </c>
      <c r="AE125" s="27">
        <v>45.275948</v>
      </c>
      <c r="AF125" s="27">
        <v>46.862236000000003</v>
      </c>
      <c r="AG125" s="27">
        <v>48.533465999999997</v>
      </c>
      <c r="AH125" s="21">
        <v>3.2224999999999997E-2</v>
      </c>
    </row>
    <row r="126" spans="1:34" ht="15" customHeight="1" x14ac:dyDescent="0.35">
      <c r="A126" s="7" t="s">
        <v>251</v>
      </c>
      <c r="B126" s="19" t="s">
        <v>178</v>
      </c>
      <c r="C126" s="27">
        <v>9.5686540000000004</v>
      </c>
      <c r="D126" s="27">
        <v>10.491621</v>
      </c>
      <c r="E126" s="27">
        <v>11.611799</v>
      </c>
      <c r="F126" s="27">
        <v>12.626143000000001</v>
      </c>
      <c r="G126" s="27">
        <v>13.374006</v>
      </c>
      <c r="H126" s="27">
        <v>13.885991000000001</v>
      </c>
      <c r="I126" s="27">
        <v>14.634782</v>
      </c>
      <c r="J126" s="27">
        <v>15.622922000000001</v>
      </c>
      <c r="K126" s="27">
        <v>16.399954000000001</v>
      </c>
      <c r="L126" s="27">
        <v>17.258618999999999</v>
      </c>
      <c r="M126" s="27">
        <v>18.285124</v>
      </c>
      <c r="N126" s="27">
        <v>19.125378000000001</v>
      </c>
      <c r="O126" s="27">
        <v>20.090021</v>
      </c>
      <c r="P126" s="27">
        <v>20.930676999999999</v>
      </c>
      <c r="Q126" s="27">
        <v>21.668398</v>
      </c>
      <c r="R126" s="27">
        <v>22.090868</v>
      </c>
      <c r="S126" s="27">
        <v>22.572368999999998</v>
      </c>
      <c r="T126" s="27">
        <v>23.443169000000001</v>
      </c>
      <c r="U126" s="27">
        <v>24.351158000000002</v>
      </c>
      <c r="V126" s="27">
        <v>24.778327999999998</v>
      </c>
      <c r="W126" s="27">
        <v>26.019874999999999</v>
      </c>
      <c r="X126" s="27">
        <v>26.910350999999999</v>
      </c>
      <c r="Y126" s="27">
        <v>27.768221</v>
      </c>
      <c r="Z126" s="27">
        <v>28.759862999999999</v>
      </c>
      <c r="AA126" s="27">
        <v>29.916378000000002</v>
      </c>
      <c r="AB126" s="27">
        <v>31.164967999999998</v>
      </c>
      <c r="AC126" s="27">
        <v>32.309131999999998</v>
      </c>
      <c r="AD126" s="27">
        <v>33.423969</v>
      </c>
      <c r="AE126" s="27">
        <v>34.476363999999997</v>
      </c>
      <c r="AF126" s="27">
        <v>35.830787999999998</v>
      </c>
      <c r="AG126" s="27">
        <v>37.167850000000001</v>
      </c>
      <c r="AH126" s="21">
        <v>4.6269999999999999E-2</v>
      </c>
    </row>
    <row r="127" spans="1:34" ht="15" customHeight="1" x14ac:dyDescent="0.35">
      <c r="A127" s="7" t="s">
        <v>252</v>
      </c>
      <c r="B127" s="19" t="s">
        <v>146</v>
      </c>
      <c r="C127" s="27">
        <v>18.18478</v>
      </c>
      <c r="D127" s="27">
        <v>18.341930000000001</v>
      </c>
      <c r="E127" s="27">
        <v>19.106498999999999</v>
      </c>
      <c r="F127" s="27">
        <v>20.399415999999999</v>
      </c>
      <c r="G127" s="27">
        <v>20.971402999999999</v>
      </c>
      <c r="H127" s="27">
        <v>21.373846</v>
      </c>
      <c r="I127" s="27">
        <v>22.053508999999998</v>
      </c>
      <c r="J127" s="27">
        <v>23.156879</v>
      </c>
      <c r="K127" s="27">
        <v>24.069171999999998</v>
      </c>
      <c r="L127" s="27">
        <v>25.090091999999999</v>
      </c>
      <c r="M127" s="27">
        <v>26.559946</v>
      </c>
      <c r="N127" s="27">
        <v>27.485112999999998</v>
      </c>
      <c r="O127" s="27">
        <v>28.598687999999999</v>
      </c>
      <c r="P127" s="27">
        <v>29.568297999999999</v>
      </c>
      <c r="Q127" s="27">
        <v>30.486623999999999</v>
      </c>
      <c r="R127" s="27">
        <v>30.990047000000001</v>
      </c>
      <c r="S127" s="27">
        <v>31.565892999999999</v>
      </c>
      <c r="T127" s="27">
        <v>32.532680999999997</v>
      </c>
      <c r="U127" s="27">
        <v>33.545501999999999</v>
      </c>
      <c r="V127" s="27">
        <v>34.05471</v>
      </c>
      <c r="W127" s="27">
        <v>35.389442000000003</v>
      </c>
      <c r="X127" s="27">
        <v>36.392929000000002</v>
      </c>
      <c r="Y127" s="27">
        <v>37.382919000000001</v>
      </c>
      <c r="Z127" s="27">
        <v>38.491504999999997</v>
      </c>
      <c r="AA127" s="27">
        <v>39.734431999999998</v>
      </c>
      <c r="AB127" s="27">
        <v>41.159222</v>
      </c>
      <c r="AC127" s="27">
        <v>42.469261000000003</v>
      </c>
      <c r="AD127" s="27">
        <v>43.788451999999999</v>
      </c>
      <c r="AE127" s="27">
        <v>45.064937999999998</v>
      </c>
      <c r="AF127" s="27">
        <v>46.644249000000002</v>
      </c>
      <c r="AG127" s="27">
        <v>48.236587999999998</v>
      </c>
      <c r="AH127" s="21">
        <v>3.3051999999999998E-2</v>
      </c>
    </row>
    <row r="128" spans="1:34" ht="15" customHeight="1" x14ac:dyDescent="0.35">
      <c r="A128" s="7" t="s">
        <v>253</v>
      </c>
      <c r="B128" s="19" t="s">
        <v>155</v>
      </c>
      <c r="C128" s="27">
        <v>8.8440189999999994</v>
      </c>
      <c r="D128" s="27">
        <v>7.0218069999999999</v>
      </c>
      <c r="E128" s="27">
        <v>7.3667499999999997</v>
      </c>
      <c r="F128" s="27">
        <v>8.5520800000000001</v>
      </c>
      <c r="G128" s="27">
        <v>9.9079580000000007</v>
      </c>
      <c r="H128" s="27">
        <v>10.215197</v>
      </c>
      <c r="I128" s="27">
        <v>10.814889000000001</v>
      </c>
      <c r="J128" s="27">
        <v>11.684661999999999</v>
      </c>
      <c r="K128" s="27">
        <v>12.157301</v>
      </c>
      <c r="L128" s="27">
        <v>13.363315999999999</v>
      </c>
      <c r="M128" s="27">
        <v>14.211387</v>
      </c>
      <c r="N128" s="27">
        <v>14.329101</v>
      </c>
      <c r="O128" s="27">
        <v>15.116942</v>
      </c>
      <c r="P128" s="27">
        <v>15.719272999999999</v>
      </c>
      <c r="Q128" s="27">
        <v>16.669592000000002</v>
      </c>
      <c r="R128" s="27">
        <v>16.616427999999999</v>
      </c>
      <c r="S128" s="27">
        <v>17.175011000000001</v>
      </c>
      <c r="T128" s="27">
        <v>17.795501999999999</v>
      </c>
      <c r="U128" s="27">
        <v>18.493887000000001</v>
      </c>
      <c r="V128" s="27">
        <v>19.110384</v>
      </c>
      <c r="W128" s="27">
        <v>19.854156</v>
      </c>
      <c r="X128" s="27">
        <v>20.391876</v>
      </c>
      <c r="Y128" s="27">
        <v>21.247944</v>
      </c>
      <c r="Z128" s="27">
        <v>22.277329999999999</v>
      </c>
      <c r="AA128" s="27">
        <v>23.334541000000002</v>
      </c>
      <c r="AB128" s="27">
        <v>23.878094000000001</v>
      </c>
      <c r="AC128" s="27">
        <v>25.532112000000001</v>
      </c>
      <c r="AD128" s="27">
        <v>26.373415000000001</v>
      </c>
      <c r="AE128" s="27">
        <v>27.187548</v>
      </c>
      <c r="AF128" s="27">
        <v>28.273959999999999</v>
      </c>
      <c r="AG128" s="27">
        <v>29.524448</v>
      </c>
      <c r="AH128" s="21">
        <v>4.1001000000000003E-2</v>
      </c>
    </row>
    <row r="129" spans="1:34" ht="15" customHeight="1" x14ac:dyDescent="0.35">
      <c r="A129" s="7" t="s">
        <v>254</v>
      </c>
      <c r="B129" s="19" t="s">
        <v>148</v>
      </c>
      <c r="C129" s="27">
        <v>4.5302720000000001</v>
      </c>
      <c r="D129" s="27">
        <v>5.5875709999999996</v>
      </c>
      <c r="E129" s="27">
        <v>5.5229119999999998</v>
      </c>
      <c r="F129" s="27">
        <v>5.1397599999999999</v>
      </c>
      <c r="G129" s="27">
        <v>4.8598800000000004</v>
      </c>
      <c r="H129" s="27">
        <v>4.862088</v>
      </c>
      <c r="I129" s="27">
        <v>4.9881469999999997</v>
      </c>
      <c r="J129" s="27">
        <v>5.2028150000000002</v>
      </c>
      <c r="K129" s="27">
        <v>5.4212360000000004</v>
      </c>
      <c r="L129" s="27">
        <v>5.6957190000000004</v>
      </c>
      <c r="M129" s="27">
        <v>6.0383839999999998</v>
      </c>
      <c r="N129" s="27">
        <v>6.2511049999999999</v>
      </c>
      <c r="O129" s="27">
        <v>6.4583269999999997</v>
      </c>
      <c r="P129" s="27">
        <v>6.6905539999999997</v>
      </c>
      <c r="Q129" s="27">
        <v>6.8544989999999997</v>
      </c>
      <c r="R129" s="27">
        <v>6.9979750000000003</v>
      </c>
      <c r="S129" s="27">
        <v>7.1529829999999999</v>
      </c>
      <c r="T129" s="27">
        <v>7.2744369999999998</v>
      </c>
      <c r="U129" s="27">
        <v>7.389812</v>
      </c>
      <c r="V129" s="27">
        <v>7.4991159999999999</v>
      </c>
      <c r="W129" s="27">
        <v>7.6315569999999999</v>
      </c>
      <c r="X129" s="27">
        <v>7.7947749999999996</v>
      </c>
      <c r="Y129" s="27">
        <v>7.9652430000000001</v>
      </c>
      <c r="Z129" s="27">
        <v>8.1088290000000001</v>
      </c>
      <c r="AA129" s="27">
        <v>8.2956299999999992</v>
      </c>
      <c r="AB129" s="27">
        <v>8.4531189999999992</v>
      </c>
      <c r="AC129" s="27">
        <v>8.644584</v>
      </c>
      <c r="AD129" s="27">
        <v>8.8776840000000004</v>
      </c>
      <c r="AE129" s="27">
        <v>9.0369460000000004</v>
      </c>
      <c r="AF129" s="27">
        <v>9.233689</v>
      </c>
      <c r="AG129" s="27">
        <v>9.5093969999999999</v>
      </c>
      <c r="AH129" s="21">
        <v>2.5024999999999999E-2</v>
      </c>
    </row>
    <row r="130" spans="1:34" ht="15" customHeight="1" x14ac:dyDescent="0.35">
      <c r="A130" s="7" t="s">
        <v>255</v>
      </c>
      <c r="B130" s="19" t="s">
        <v>165</v>
      </c>
      <c r="C130" s="27">
        <v>4.0174000000000003</v>
      </c>
      <c r="D130" s="27">
        <v>3.6369050000000001</v>
      </c>
      <c r="E130" s="27">
        <v>3.4306429999999999</v>
      </c>
      <c r="F130" s="27">
        <v>3.3225259999999999</v>
      </c>
      <c r="G130" s="27">
        <v>3.2839369999999999</v>
      </c>
      <c r="H130" s="27">
        <v>3.3048980000000001</v>
      </c>
      <c r="I130" s="27">
        <v>3.3434870000000001</v>
      </c>
      <c r="J130" s="27">
        <v>3.4211800000000001</v>
      </c>
      <c r="K130" s="27">
        <v>3.5239240000000001</v>
      </c>
      <c r="L130" s="27">
        <v>3.6599599999999999</v>
      </c>
      <c r="M130" s="27">
        <v>3.8095210000000002</v>
      </c>
      <c r="N130" s="27">
        <v>3.9694959999999999</v>
      </c>
      <c r="O130" s="27">
        <v>4.1300129999999999</v>
      </c>
      <c r="P130" s="27">
        <v>4.2884950000000002</v>
      </c>
      <c r="Q130" s="27">
        <v>4.4437040000000003</v>
      </c>
      <c r="R130" s="27">
        <v>4.5997649999999997</v>
      </c>
      <c r="S130" s="27">
        <v>4.7565150000000003</v>
      </c>
      <c r="T130" s="27">
        <v>4.9175829999999996</v>
      </c>
      <c r="U130" s="27">
        <v>5.0830500000000001</v>
      </c>
      <c r="V130" s="27">
        <v>5.2483069999999996</v>
      </c>
      <c r="W130" s="27">
        <v>5.4215150000000003</v>
      </c>
      <c r="X130" s="27">
        <v>5.6022369999999997</v>
      </c>
      <c r="Y130" s="27">
        <v>5.7939860000000003</v>
      </c>
      <c r="Z130" s="27">
        <v>5.9997759999999998</v>
      </c>
      <c r="AA130" s="27">
        <v>6.218966</v>
      </c>
      <c r="AB130" s="27">
        <v>6.4488289999999999</v>
      </c>
      <c r="AC130" s="27">
        <v>6.6890320000000001</v>
      </c>
      <c r="AD130" s="27">
        <v>6.9374320000000003</v>
      </c>
      <c r="AE130" s="27">
        <v>7.1975020000000001</v>
      </c>
      <c r="AF130" s="27">
        <v>7.4734619999999996</v>
      </c>
      <c r="AG130" s="27">
        <v>7.7718850000000002</v>
      </c>
      <c r="AH130" s="21">
        <v>2.2239999999999999E-2</v>
      </c>
    </row>
    <row r="131" spans="1:34" ht="15" customHeight="1" x14ac:dyDescent="0.35">
      <c r="A131" s="7" t="s">
        <v>256</v>
      </c>
      <c r="B131" s="19" t="s">
        <v>203</v>
      </c>
      <c r="C131" s="27">
        <v>1.9738340000000001</v>
      </c>
      <c r="D131" s="27">
        <v>2.0591179999999998</v>
      </c>
      <c r="E131" s="27">
        <v>2.089343</v>
      </c>
      <c r="F131" s="27">
        <v>2.0546129999999998</v>
      </c>
      <c r="G131" s="27">
        <v>2.0692949999999999</v>
      </c>
      <c r="H131" s="27">
        <v>2.0582370000000001</v>
      </c>
      <c r="I131" s="27">
        <v>2.0881639999999999</v>
      </c>
      <c r="J131" s="27">
        <v>2.1317979999999999</v>
      </c>
      <c r="K131" s="27">
        <v>2.149419</v>
      </c>
      <c r="L131" s="27">
        <v>2.2069420000000002</v>
      </c>
      <c r="M131" s="27">
        <v>2.2687400000000002</v>
      </c>
      <c r="N131" s="27">
        <v>2.342994</v>
      </c>
      <c r="O131" s="27">
        <v>2.3823919999999998</v>
      </c>
      <c r="P131" s="27">
        <v>2.4295939999999998</v>
      </c>
      <c r="Q131" s="27">
        <v>2.488966</v>
      </c>
      <c r="R131" s="27">
        <v>2.5376219999999998</v>
      </c>
      <c r="S131" s="27">
        <v>2.5890939999999998</v>
      </c>
      <c r="T131" s="27">
        <v>2.6515049999999998</v>
      </c>
      <c r="U131" s="27">
        <v>2.735449</v>
      </c>
      <c r="V131" s="27">
        <v>2.7939340000000001</v>
      </c>
      <c r="W131" s="27">
        <v>2.8592879999999998</v>
      </c>
      <c r="X131" s="27">
        <v>2.9262000000000001</v>
      </c>
      <c r="Y131" s="27">
        <v>2.991965</v>
      </c>
      <c r="Z131" s="27">
        <v>3.0657760000000001</v>
      </c>
      <c r="AA131" s="27">
        <v>3.1433279999999999</v>
      </c>
      <c r="AB131" s="27">
        <v>3.22506</v>
      </c>
      <c r="AC131" s="27">
        <v>3.3112080000000002</v>
      </c>
      <c r="AD131" s="27">
        <v>3.4005830000000001</v>
      </c>
      <c r="AE131" s="27">
        <v>3.4826510000000002</v>
      </c>
      <c r="AF131" s="27">
        <v>3.582576</v>
      </c>
      <c r="AG131" s="27">
        <v>3.685546</v>
      </c>
      <c r="AH131" s="21">
        <v>2.1033E-2</v>
      </c>
    </row>
    <row r="132" spans="1:34" ht="15" customHeight="1" x14ac:dyDescent="0.35">
      <c r="A132" s="7" t="s">
        <v>257</v>
      </c>
      <c r="B132" s="19" t="s">
        <v>169</v>
      </c>
      <c r="C132" s="21" t="s">
        <v>306</v>
      </c>
      <c r="D132" s="21" t="s">
        <v>306</v>
      </c>
      <c r="E132" s="21" t="s">
        <v>306</v>
      </c>
      <c r="F132" s="21" t="s">
        <v>306</v>
      </c>
      <c r="G132" s="21" t="s">
        <v>306</v>
      </c>
      <c r="H132" s="21" t="s">
        <v>306</v>
      </c>
      <c r="I132" s="21" t="s">
        <v>306</v>
      </c>
      <c r="J132" s="21" t="s">
        <v>306</v>
      </c>
      <c r="K132" s="21" t="s">
        <v>306</v>
      </c>
      <c r="L132" s="21" t="s">
        <v>306</v>
      </c>
      <c r="M132" s="21" t="s">
        <v>306</v>
      </c>
      <c r="N132" s="21" t="s">
        <v>306</v>
      </c>
      <c r="O132" s="21" t="s">
        <v>306</v>
      </c>
      <c r="P132" s="21" t="s">
        <v>306</v>
      </c>
      <c r="Q132" s="21" t="s">
        <v>306</v>
      </c>
      <c r="R132" s="21" t="s">
        <v>306</v>
      </c>
      <c r="S132" s="21" t="s">
        <v>306</v>
      </c>
      <c r="T132" s="21" t="s">
        <v>306</v>
      </c>
      <c r="U132" s="21" t="s">
        <v>306</v>
      </c>
      <c r="V132" s="21" t="s">
        <v>306</v>
      </c>
      <c r="W132" s="21" t="s">
        <v>306</v>
      </c>
      <c r="X132" s="21" t="s">
        <v>306</v>
      </c>
      <c r="Y132" s="21" t="s">
        <v>306</v>
      </c>
      <c r="Z132" s="21" t="s">
        <v>306</v>
      </c>
      <c r="AA132" s="21" t="s">
        <v>306</v>
      </c>
      <c r="AB132" s="21" t="s">
        <v>306</v>
      </c>
      <c r="AC132" s="21" t="s">
        <v>306</v>
      </c>
      <c r="AD132" s="21" t="s">
        <v>306</v>
      </c>
      <c r="AE132" s="21" t="s">
        <v>306</v>
      </c>
      <c r="AF132" s="21" t="s">
        <v>306</v>
      </c>
      <c r="AG132" s="21" t="s">
        <v>306</v>
      </c>
      <c r="AH132" s="21" t="s">
        <v>306</v>
      </c>
    </row>
    <row r="133" spans="1:34" ht="15" customHeight="1" x14ac:dyDescent="0.35">
      <c r="A133" s="7" t="s">
        <v>258</v>
      </c>
      <c r="B133" s="19" t="s">
        <v>150</v>
      </c>
      <c r="C133" s="27">
        <v>30.523893000000001</v>
      </c>
      <c r="D133" s="27">
        <v>31.401592000000001</v>
      </c>
      <c r="E133" s="27">
        <v>31.325438999999999</v>
      </c>
      <c r="F133" s="27">
        <v>31.138731</v>
      </c>
      <c r="G133" s="27">
        <v>31.206337000000001</v>
      </c>
      <c r="H133" s="27">
        <v>31.590336000000001</v>
      </c>
      <c r="I133" s="27">
        <v>32.197968000000003</v>
      </c>
      <c r="J133" s="27">
        <v>33.016514000000001</v>
      </c>
      <c r="K133" s="27">
        <v>33.883274</v>
      </c>
      <c r="L133" s="27">
        <v>34.833385</v>
      </c>
      <c r="M133" s="27">
        <v>35.826816999999998</v>
      </c>
      <c r="N133" s="27">
        <v>37.004886999999997</v>
      </c>
      <c r="O133" s="27">
        <v>38.002856999999999</v>
      </c>
      <c r="P133" s="27">
        <v>39.005702999999997</v>
      </c>
      <c r="Q133" s="27">
        <v>39.885941000000003</v>
      </c>
      <c r="R133" s="27">
        <v>40.676127999999999</v>
      </c>
      <c r="S133" s="27">
        <v>41.448872000000001</v>
      </c>
      <c r="T133" s="27">
        <v>42.224921999999999</v>
      </c>
      <c r="U133" s="27">
        <v>43.051040999999998</v>
      </c>
      <c r="V133" s="27">
        <v>43.845672999999998</v>
      </c>
      <c r="W133" s="27">
        <v>44.67915</v>
      </c>
      <c r="X133" s="27">
        <v>45.556038000000001</v>
      </c>
      <c r="Y133" s="27">
        <v>46.436737000000001</v>
      </c>
      <c r="Z133" s="27">
        <v>47.337364000000001</v>
      </c>
      <c r="AA133" s="27">
        <v>48.323822</v>
      </c>
      <c r="AB133" s="27">
        <v>49.375931000000001</v>
      </c>
      <c r="AC133" s="27">
        <v>50.441921000000001</v>
      </c>
      <c r="AD133" s="27">
        <v>51.535099000000002</v>
      </c>
      <c r="AE133" s="27">
        <v>52.582680000000003</v>
      </c>
      <c r="AF133" s="27">
        <v>53.58231</v>
      </c>
      <c r="AG133" s="27">
        <v>54.707943</v>
      </c>
      <c r="AH133" s="21">
        <v>1.9640000000000001E-2</v>
      </c>
    </row>
    <row r="135" spans="1:34" ht="15" customHeight="1" x14ac:dyDescent="0.35">
      <c r="B135" s="18" t="s">
        <v>206</v>
      </c>
    </row>
    <row r="136" spans="1:34" ht="15" customHeight="1" x14ac:dyDescent="0.35">
      <c r="B136" s="18" t="s">
        <v>259</v>
      </c>
    </row>
    <row r="137" spans="1:34" ht="15" customHeight="1" x14ac:dyDescent="0.35">
      <c r="A137" s="7" t="s">
        <v>260</v>
      </c>
      <c r="B137" s="19" t="s">
        <v>142</v>
      </c>
      <c r="C137" s="20">
        <v>246.62069700000001</v>
      </c>
      <c r="D137" s="20">
        <v>255.80079699999999</v>
      </c>
      <c r="E137" s="20">
        <v>257.61743200000001</v>
      </c>
      <c r="F137" s="20">
        <v>258.76242100000002</v>
      </c>
      <c r="G137" s="20">
        <v>261.37207000000001</v>
      </c>
      <c r="H137" s="20">
        <v>267.19897500000002</v>
      </c>
      <c r="I137" s="20">
        <v>275.17532299999999</v>
      </c>
      <c r="J137" s="20">
        <v>284.555634</v>
      </c>
      <c r="K137" s="20">
        <v>294.33792099999999</v>
      </c>
      <c r="L137" s="20">
        <v>305.25448599999999</v>
      </c>
      <c r="M137" s="20">
        <v>318.01129200000003</v>
      </c>
      <c r="N137" s="20">
        <v>329.85592700000001</v>
      </c>
      <c r="O137" s="20">
        <v>341.28250100000002</v>
      </c>
      <c r="P137" s="20">
        <v>352.56900000000002</v>
      </c>
      <c r="Q137" s="20">
        <v>363.37063599999999</v>
      </c>
      <c r="R137" s="20">
        <v>373.40228300000001</v>
      </c>
      <c r="S137" s="20">
        <v>383.75924700000002</v>
      </c>
      <c r="T137" s="20">
        <v>394.45114100000001</v>
      </c>
      <c r="U137" s="20">
        <v>405.31100500000002</v>
      </c>
      <c r="V137" s="20">
        <v>415.91018700000001</v>
      </c>
      <c r="W137" s="20">
        <v>427.207672</v>
      </c>
      <c r="X137" s="20">
        <v>439.13110399999999</v>
      </c>
      <c r="Y137" s="20">
        <v>451.40689099999997</v>
      </c>
      <c r="Z137" s="20">
        <v>464.08691399999998</v>
      </c>
      <c r="AA137" s="20">
        <v>477.81366000000003</v>
      </c>
      <c r="AB137" s="20">
        <v>492.470123</v>
      </c>
      <c r="AC137" s="20">
        <v>507.32486</v>
      </c>
      <c r="AD137" s="20">
        <v>522.68890399999998</v>
      </c>
      <c r="AE137" s="20">
        <v>538.02062999999998</v>
      </c>
      <c r="AF137" s="20">
        <v>553.72900400000003</v>
      </c>
      <c r="AG137" s="20">
        <v>570.87591599999996</v>
      </c>
      <c r="AH137" s="21">
        <v>2.8372000000000001E-2</v>
      </c>
    </row>
    <row r="138" spans="1:34" ht="15" customHeight="1" x14ac:dyDescent="0.35">
      <c r="A138" s="7" t="s">
        <v>261</v>
      </c>
      <c r="B138" s="19" t="s">
        <v>151</v>
      </c>
      <c r="C138" s="20">
        <v>173.48147599999999</v>
      </c>
      <c r="D138" s="20">
        <v>183.02415500000001</v>
      </c>
      <c r="E138" s="20">
        <v>186.87725800000001</v>
      </c>
      <c r="F138" s="20">
        <v>188.97373999999999</v>
      </c>
      <c r="G138" s="20">
        <v>192.49041700000001</v>
      </c>
      <c r="H138" s="20">
        <v>198.609543</v>
      </c>
      <c r="I138" s="20">
        <v>203.37295499999999</v>
      </c>
      <c r="J138" s="20">
        <v>209.97473099999999</v>
      </c>
      <c r="K138" s="20">
        <v>216.540817</v>
      </c>
      <c r="L138" s="20">
        <v>223.86312899999999</v>
      </c>
      <c r="M138" s="20">
        <v>232.43287699999999</v>
      </c>
      <c r="N138" s="20">
        <v>240.520264</v>
      </c>
      <c r="O138" s="20">
        <v>248.123535</v>
      </c>
      <c r="P138" s="20">
        <v>256.13848899999999</v>
      </c>
      <c r="Q138" s="20">
        <v>263.36645499999997</v>
      </c>
      <c r="R138" s="20">
        <v>269.75793499999997</v>
      </c>
      <c r="S138" s="20">
        <v>276.251801</v>
      </c>
      <c r="T138" s="20">
        <v>283.28701799999999</v>
      </c>
      <c r="U138" s="20">
        <v>290.54333500000001</v>
      </c>
      <c r="V138" s="20">
        <v>297.55313100000001</v>
      </c>
      <c r="W138" s="20">
        <v>305.15441900000002</v>
      </c>
      <c r="X138" s="20">
        <v>313.40475500000002</v>
      </c>
      <c r="Y138" s="20">
        <v>321.76483200000001</v>
      </c>
      <c r="Z138" s="20">
        <v>330.82919299999998</v>
      </c>
      <c r="AA138" s="20">
        <v>340.48788500000001</v>
      </c>
      <c r="AB138" s="20">
        <v>350.97464000000002</v>
      </c>
      <c r="AC138" s="20">
        <v>361.76419099999998</v>
      </c>
      <c r="AD138" s="20">
        <v>373.12158199999999</v>
      </c>
      <c r="AE138" s="20">
        <v>384.49447600000002</v>
      </c>
      <c r="AF138" s="20">
        <v>396.546448</v>
      </c>
      <c r="AG138" s="20">
        <v>409.927277</v>
      </c>
      <c r="AH138" s="21">
        <v>2.9078E-2</v>
      </c>
    </row>
    <row r="139" spans="1:34" ht="15" customHeight="1" x14ac:dyDescent="0.35">
      <c r="A139" s="7" t="s">
        <v>262</v>
      </c>
      <c r="B139" s="19" t="s">
        <v>158</v>
      </c>
      <c r="C139" s="20">
        <v>151.848038</v>
      </c>
      <c r="D139" s="20">
        <v>166.85661300000001</v>
      </c>
      <c r="E139" s="20">
        <v>173.94603000000001</v>
      </c>
      <c r="F139" s="20">
        <v>177.06886299999999</v>
      </c>
      <c r="G139" s="20">
        <v>181.897842</v>
      </c>
      <c r="H139" s="20">
        <v>189.09188800000001</v>
      </c>
      <c r="I139" s="20">
        <v>196.28439299999999</v>
      </c>
      <c r="J139" s="20">
        <v>206.37275700000001</v>
      </c>
      <c r="K139" s="20">
        <v>217.32785000000001</v>
      </c>
      <c r="L139" s="20">
        <v>229.06736799999999</v>
      </c>
      <c r="M139" s="20">
        <v>242.54399100000001</v>
      </c>
      <c r="N139" s="20">
        <v>255.30445900000001</v>
      </c>
      <c r="O139" s="20">
        <v>267.75308200000001</v>
      </c>
      <c r="P139" s="20">
        <v>278.97467</v>
      </c>
      <c r="Q139" s="20">
        <v>290.66467299999999</v>
      </c>
      <c r="R139" s="20">
        <v>302.03717</v>
      </c>
      <c r="S139" s="20">
        <v>312.88336199999998</v>
      </c>
      <c r="T139" s="20">
        <v>326.04302999999999</v>
      </c>
      <c r="U139" s="20">
        <v>338.82345600000002</v>
      </c>
      <c r="V139" s="20">
        <v>348.84307899999999</v>
      </c>
      <c r="W139" s="20">
        <v>361.77819799999997</v>
      </c>
      <c r="X139" s="20">
        <v>375.87185699999998</v>
      </c>
      <c r="Y139" s="20">
        <v>390.59991500000001</v>
      </c>
      <c r="Z139" s="20">
        <v>405.654968</v>
      </c>
      <c r="AA139" s="20">
        <v>422.855255</v>
      </c>
      <c r="AB139" s="20">
        <v>440.764252</v>
      </c>
      <c r="AC139" s="20">
        <v>458.49368299999998</v>
      </c>
      <c r="AD139" s="20">
        <v>476.653931</v>
      </c>
      <c r="AE139" s="20">
        <v>494.37823500000002</v>
      </c>
      <c r="AF139" s="20">
        <v>515.94451900000001</v>
      </c>
      <c r="AG139" s="20">
        <v>539.83850099999995</v>
      </c>
      <c r="AH139" s="21">
        <v>4.3186000000000002E-2</v>
      </c>
    </row>
    <row r="140" spans="1:34" ht="15" customHeight="1" x14ac:dyDescent="0.35">
      <c r="A140" s="7" t="s">
        <v>263</v>
      </c>
      <c r="B140" s="19" t="s">
        <v>171</v>
      </c>
      <c r="C140" s="20">
        <v>411.84991500000001</v>
      </c>
      <c r="D140" s="20">
        <v>452.67895499999997</v>
      </c>
      <c r="E140" s="20">
        <v>475.71450800000002</v>
      </c>
      <c r="F140" s="20">
        <v>494.534088</v>
      </c>
      <c r="G140" s="20">
        <v>507.84201000000002</v>
      </c>
      <c r="H140" s="20">
        <v>519.31005900000002</v>
      </c>
      <c r="I140" s="20">
        <v>534.63848900000005</v>
      </c>
      <c r="J140" s="20">
        <v>560.91351299999997</v>
      </c>
      <c r="K140" s="20">
        <v>581.36737100000005</v>
      </c>
      <c r="L140" s="20">
        <v>605.11321999999996</v>
      </c>
      <c r="M140" s="20">
        <v>646.220642</v>
      </c>
      <c r="N140" s="20">
        <v>662.52410899999995</v>
      </c>
      <c r="O140" s="20">
        <v>688.55419900000004</v>
      </c>
      <c r="P140" s="20">
        <v>711.28143299999999</v>
      </c>
      <c r="Q140" s="20">
        <v>739.76507600000002</v>
      </c>
      <c r="R140" s="20">
        <v>750.87200900000005</v>
      </c>
      <c r="S140" s="20">
        <v>770.01312299999995</v>
      </c>
      <c r="T140" s="20">
        <v>796.90972899999997</v>
      </c>
      <c r="U140" s="20">
        <v>824.52233899999999</v>
      </c>
      <c r="V140" s="20">
        <v>844.26873799999998</v>
      </c>
      <c r="W140" s="20">
        <v>876.31274399999995</v>
      </c>
      <c r="X140" s="20">
        <v>906.14294400000006</v>
      </c>
      <c r="Y140" s="20">
        <v>933.17486599999995</v>
      </c>
      <c r="Z140" s="20">
        <v>966.29278599999998</v>
      </c>
      <c r="AA140" s="20">
        <v>1003.015503</v>
      </c>
      <c r="AB140" s="20">
        <v>1043.7624510000001</v>
      </c>
      <c r="AC140" s="20">
        <v>1081.7639160000001</v>
      </c>
      <c r="AD140" s="20">
        <v>1120.1831050000001</v>
      </c>
      <c r="AE140" s="20">
        <v>1159.5272219999999</v>
      </c>
      <c r="AF140" s="20">
        <v>1206.3210449999999</v>
      </c>
      <c r="AG140" s="20">
        <v>1255.4941409999999</v>
      </c>
      <c r="AH140" s="21">
        <v>3.7852999999999998E-2</v>
      </c>
    </row>
    <row r="141" spans="1:34" ht="14.5" x14ac:dyDescent="0.35">
      <c r="A141" s="7" t="s">
        <v>264</v>
      </c>
      <c r="B141" s="19" t="s">
        <v>212</v>
      </c>
      <c r="C141" s="20">
        <v>983.80011000000002</v>
      </c>
      <c r="D141" s="20">
        <v>1058.3604740000001</v>
      </c>
      <c r="E141" s="20">
        <v>1094.1552730000001</v>
      </c>
      <c r="F141" s="20">
        <v>1119.339111</v>
      </c>
      <c r="G141" s="20">
        <v>1143.6022949999999</v>
      </c>
      <c r="H141" s="20">
        <v>1174.2104489999999</v>
      </c>
      <c r="I141" s="20">
        <v>1209.4710689999999</v>
      </c>
      <c r="J141" s="20">
        <v>1261.81665</v>
      </c>
      <c r="K141" s="20">
        <v>1309.5738530000001</v>
      </c>
      <c r="L141" s="20">
        <v>1363.2982179999999</v>
      </c>
      <c r="M141" s="20">
        <v>1439.2089840000001</v>
      </c>
      <c r="N141" s="20">
        <v>1488.2048339999999</v>
      </c>
      <c r="O141" s="20">
        <v>1545.713135</v>
      </c>
      <c r="P141" s="20">
        <v>1598.9636230000001</v>
      </c>
      <c r="Q141" s="20">
        <v>1657.16687</v>
      </c>
      <c r="R141" s="20">
        <v>1696.0694579999999</v>
      </c>
      <c r="S141" s="20">
        <v>1742.9075929999999</v>
      </c>
      <c r="T141" s="20">
        <v>1800.690918</v>
      </c>
      <c r="U141" s="20">
        <v>1859.2001949999999</v>
      </c>
      <c r="V141" s="20">
        <v>1906.575317</v>
      </c>
      <c r="W141" s="20">
        <v>1970.4528809999999</v>
      </c>
      <c r="X141" s="20">
        <v>2034.5507809999999</v>
      </c>
      <c r="Y141" s="20">
        <v>2096.9465329999998</v>
      </c>
      <c r="Z141" s="20">
        <v>2166.8637699999999</v>
      </c>
      <c r="AA141" s="20">
        <v>2244.1723630000001</v>
      </c>
      <c r="AB141" s="20">
        <v>2327.9714359999998</v>
      </c>
      <c r="AC141" s="20">
        <v>2409.3464359999998</v>
      </c>
      <c r="AD141" s="20">
        <v>2492.647461</v>
      </c>
      <c r="AE141" s="20">
        <v>2576.4204100000002</v>
      </c>
      <c r="AF141" s="20">
        <v>2672.5410160000001</v>
      </c>
      <c r="AG141" s="20">
        <v>2776.1359859999998</v>
      </c>
      <c r="AH141" s="21">
        <v>3.5185000000000001E-2</v>
      </c>
    </row>
    <row r="142" spans="1:34" ht="14.5" x14ac:dyDescent="0.35">
      <c r="A142" s="7" t="s">
        <v>265</v>
      </c>
      <c r="B142" s="19" t="s">
        <v>214</v>
      </c>
      <c r="C142" s="20">
        <v>0.64150499999999999</v>
      </c>
      <c r="D142" s="20">
        <v>0.73196899999999998</v>
      </c>
      <c r="E142" s="20">
        <v>0.748166</v>
      </c>
      <c r="F142" s="20">
        <v>0.77386600000000005</v>
      </c>
      <c r="G142" s="20">
        <v>0.777281</v>
      </c>
      <c r="H142" s="20">
        <v>0.78120599999999996</v>
      </c>
      <c r="I142" s="20">
        <v>0.78976400000000002</v>
      </c>
      <c r="J142" s="20">
        <v>0.81530599999999998</v>
      </c>
      <c r="K142" s="20">
        <v>0.83235499999999996</v>
      </c>
      <c r="L142" s="20">
        <v>0.85396799999999995</v>
      </c>
      <c r="M142" s="20">
        <v>0.90002700000000002</v>
      </c>
      <c r="N142" s="20">
        <v>0.91003599999999996</v>
      </c>
      <c r="O142" s="20">
        <v>0.93457400000000002</v>
      </c>
      <c r="P142" s="20">
        <v>0.95803199999999999</v>
      </c>
      <c r="Q142" s="20">
        <v>0.99452200000000002</v>
      </c>
      <c r="R142" s="20">
        <v>1.0069669999999999</v>
      </c>
      <c r="S142" s="20">
        <v>1.034923</v>
      </c>
      <c r="T142" s="20">
        <v>1.074479</v>
      </c>
      <c r="U142" s="20">
        <v>1.1149500000000001</v>
      </c>
      <c r="V142" s="20">
        <v>1.15229</v>
      </c>
      <c r="W142" s="20">
        <v>1.1995480000000001</v>
      </c>
      <c r="X142" s="20">
        <v>1.24983</v>
      </c>
      <c r="Y142" s="20">
        <v>1.294473</v>
      </c>
      <c r="Z142" s="20">
        <v>1.3485780000000001</v>
      </c>
      <c r="AA142" s="20">
        <v>1.4108700000000001</v>
      </c>
      <c r="AB142" s="20">
        <v>1.4766900000000001</v>
      </c>
      <c r="AC142" s="20">
        <v>1.539188</v>
      </c>
      <c r="AD142" s="20">
        <v>1.6112310000000001</v>
      </c>
      <c r="AE142" s="20">
        <v>1.68126</v>
      </c>
      <c r="AF142" s="20">
        <v>1.7686409999999999</v>
      </c>
      <c r="AG142" s="20">
        <v>1.8596200000000001</v>
      </c>
      <c r="AH142" s="21">
        <v>3.6114E-2</v>
      </c>
    </row>
    <row r="143" spans="1:34" ht="14.5" x14ac:dyDescent="0.35">
      <c r="A143" s="7" t="s">
        <v>266</v>
      </c>
      <c r="B143" s="18" t="s">
        <v>216</v>
      </c>
      <c r="C143" s="22">
        <v>984.44158900000002</v>
      </c>
      <c r="D143" s="22">
        <v>1059.0924070000001</v>
      </c>
      <c r="E143" s="22">
        <v>1094.903564</v>
      </c>
      <c r="F143" s="22">
        <v>1120.1130370000001</v>
      </c>
      <c r="G143" s="22">
        <v>1144.379639</v>
      </c>
      <c r="H143" s="22">
        <v>1174.9918210000001</v>
      </c>
      <c r="I143" s="22">
        <v>1210.260986</v>
      </c>
      <c r="J143" s="22">
        <v>1262.631836</v>
      </c>
      <c r="K143" s="22">
        <v>1310.40625</v>
      </c>
      <c r="L143" s="22">
        <v>1364.1523440000001</v>
      </c>
      <c r="M143" s="22">
        <v>1440.109009</v>
      </c>
      <c r="N143" s="22">
        <v>1489.114746</v>
      </c>
      <c r="O143" s="22">
        <v>1546.6475829999999</v>
      </c>
      <c r="P143" s="22">
        <v>1599.9216309999999</v>
      </c>
      <c r="Q143" s="22">
        <v>1658.161255</v>
      </c>
      <c r="R143" s="22">
        <v>1697.076538</v>
      </c>
      <c r="S143" s="22">
        <v>1743.942505</v>
      </c>
      <c r="T143" s="22">
        <v>1801.7655030000001</v>
      </c>
      <c r="U143" s="22">
        <v>1860.315186</v>
      </c>
      <c r="V143" s="22">
        <v>1907.727539</v>
      </c>
      <c r="W143" s="22">
        <v>1971.652466</v>
      </c>
      <c r="X143" s="22">
        <v>2035.8005370000001</v>
      </c>
      <c r="Y143" s="22">
        <v>2098.2409670000002</v>
      </c>
      <c r="Z143" s="22">
        <v>2168.2126459999999</v>
      </c>
      <c r="AA143" s="22">
        <v>2245.5832519999999</v>
      </c>
      <c r="AB143" s="22">
        <v>2329.4479980000001</v>
      </c>
      <c r="AC143" s="22">
        <v>2410.8857419999999</v>
      </c>
      <c r="AD143" s="22">
        <v>2494.2585450000001</v>
      </c>
      <c r="AE143" s="22">
        <v>2578.101807</v>
      </c>
      <c r="AF143" s="22">
        <v>2674.3098140000002</v>
      </c>
      <c r="AG143" s="22">
        <v>2777.9956050000001</v>
      </c>
      <c r="AH143" s="23">
        <v>3.5185000000000001E-2</v>
      </c>
    </row>
    <row r="145" spans="2:34" thickBot="1" x14ac:dyDescent="0.4"/>
    <row r="146" spans="2:34" ht="14.5" x14ac:dyDescent="0.35">
      <c r="B146" s="42" t="s">
        <v>307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32"/>
    </row>
    <row r="147" spans="2:34" ht="14.5" x14ac:dyDescent="0.35">
      <c r="B147" s="8" t="s">
        <v>286</v>
      </c>
    </row>
    <row r="148" spans="2:34" ht="14.5" x14ac:dyDescent="0.35">
      <c r="B148" s="8" t="s">
        <v>287</v>
      </c>
    </row>
    <row r="149" spans="2:34" ht="14.5" x14ac:dyDescent="0.35">
      <c r="B149" s="8" t="s">
        <v>267</v>
      </c>
    </row>
    <row r="150" spans="2:34" ht="15" customHeight="1" x14ac:dyDescent="0.35">
      <c r="B150" s="8" t="s">
        <v>288</v>
      </c>
    </row>
    <row r="151" spans="2:34" ht="15" customHeight="1" x14ac:dyDescent="0.35">
      <c r="B151" s="8" t="s">
        <v>289</v>
      </c>
    </row>
    <row r="152" spans="2:34" ht="15" customHeight="1" x14ac:dyDescent="0.35">
      <c r="B152" s="8" t="s">
        <v>290</v>
      </c>
    </row>
    <row r="153" spans="2:34" ht="15" customHeight="1" x14ac:dyDescent="0.35">
      <c r="B153" s="8" t="s">
        <v>291</v>
      </c>
    </row>
    <row r="154" spans="2:34" ht="15" customHeight="1" x14ac:dyDescent="0.35">
      <c r="B154" s="8" t="s">
        <v>268</v>
      </c>
    </row>
    <row r="155" spans="2:34" ht="15" customHeight="1" x14ac:dyDescent="0.35">
      <c r="B155" s="8" t="s">
        <v>292</v>
      </c>
    </row>
    <row r="156" spans="2:34" ht="15" customHeight="1" x14ac:dyDescent="0.35">
      <c r="B156" s="8" t="s">
        <v>293</v>
      </c>
    </row>
    <row r="157" spans="2:34" ht="15" customHeight="1" x14ac:dyDescent="0.35">
      <c r="B157" s="8" t="s">
        <v>294</v>
      </c>
    </row>
    <row r="158" spans="2:34" ht="15" customHeight="1" x14ac:dyDescent="0.35">
      <c r="B158" s="8" t="s">
        <v>295</v>
      </c>
    </row>
    <row r="159" spans="2:34" ht="15" customHeight="1" x14ac:dyDescent="0.35">
      <c r="B159" s="8" t="s">
        <v>296</v>
      </c>
    </row>
    <row r="160" spans="2:34" ht="15" customHeight="1" x14ac:dyDescent="0.35">
      <c r="B160" s="8" t="s">
        <v>297</v>
      </c>
    </row>
    <row r="308" spans="2:34" ht="15" customHeight="1" x14ac:dyDescent="0.35"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</row>
    <row r="511" spans="2:34" ht="15" customHeight="1" x14ac:dyDescent="0.35"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</row>
    <row r="712" spans="2:34" ht="15" customHeight="1" x14ac:dyDescent="0.35"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</row>
    <row r="887" spans="2:34" ht="15" customHeight="1" x14ac:dyDescent="0.35"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</row>
    <row r="1100" spans="2:34" ht="15" customHeight="1" x14ac:dyDescent="0.35"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/>
      <c r="AD1100" s="37"/>
      <c r="AE1100" s="37"/>
      <c r="AF1100" s="37"/>
      <c r="AG1100" s="37"/>
      <c r="AH1100" s="37"/>
    </row>
    <row r="1227" spans="2:34" ht="15" customHeight="1" x14ac:dyDescent="0.35"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</row>
    <row r="1390" spans="2:34" ht="15" customHeight="1" x14ac:dyDescent="0.35"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  <c r="AC1390" s="37"/>
      <c r="AD1390" s="37"/>
      <c r="AE1390" s="37"/>
      <c r="AF1390" s="37"/>
      <c r="AG1390" s="37"/>
      <c r="AH1390" s="37"/>
    </row>
    <row r="1502" spans="2:34" ht="15" customHeight="1" x14ac:dyDescent="0.35"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  <c r="AC1502" s="37"/>
      <c r="AD1502" s="37"/>
      <c r="AE1502" s="37"/>
      <c r="AF1502" s="37"/>
      <c r="AG1502" s="37"/>
      <c r="AH1502" s="37"/>
    </row>
    <row r="1604" spans="2:34" ht="15" customHeight="1" x14ac:dyDescent="0.35"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  <c r="AC1604" s="37"/>
      <c r="AD1604" s="37"/>
      <c r="AE1604" s="37"/>
      <c r="AF1604" s="37"/>
      <c r="AG1604" s="37"/>
      <c r="AH1604" s="37"/>
    </row>
    <row r="1698" spans="2:34" ht="15" customHeight="1" x14ac:dyDescent="0.35"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  <c r="AC1698" s="37"/>
      <c r="AD1698" s="37"/>
      <c r="AE1698" s="37"/>
      <c r="AF1698" s="37"/>
      <c r="AG1698" s="37"/>
      <c r="AH1698" s="37"/>
    </row>
    <row r="1945" spans="2:34" ht="15" customHeight="1" x14ac:dyDescent="0.35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  <c r="AC1945" s="37"/>
      <c r="AD1945" s="37"/>
      <c r="AE1945" s="37"/>
      <c r="AF1945" s="37"/>
      <c r="AG1945" s="37"/>
      <c r="AH1945" s="37"/>
    </row>
    <row r="2031" spans="2:34" ht="15" customHeight="1" x14ac:dyDescent="0.35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  <c r="AC2031" s="37"/>
      <c r="AD2031" s="37"/>
      <c r="AE2031" s="37"/>
      <c r="AF2031" s="37"/>
      <c r="AG2031" s="37"/>
      <c r="AH2031" s="37"/>
    </row>
    <row r="2153" spans="2:34" ht="15" customHeight="1" x14ac:dyDescent="0.35">
      <c r="B2153" s="37"/>
      <c r="C2153" s="37"/>
      <c r="D2153" s="37"/>
      <c r="E2153" s="37"/>
      <c r="F2153" s="37"/>
      <c r="G2153" s="37"/>
      <c r="H2153" s="37"/>
      <c r="I2153" s="37"/>
      <c r="J2153" s="37"/>
      <c r="K2153" s="37"/>
      <c r="L2153" s="37"/>
      <c r="M2153" s="37"/>
      <c r="N2153" s="37"/>
      <c r="O2153" s="37"/>
      <c r="P2153" s="37"/>
      <c r="Q2153" s="37"/>
      <c r="R2153" s="37"/>
      <c r="S2153" s="37"/>
      <c r="T2153" s="37"/>
      <c r="U2153" s="37"/>
      <c r="V2153" s="37"/>
      <c r="W2153" s="37"/>
      <c r="X2153" s="37"/>
      <c r="Y2153" s="37"/>
      <c r="Z2153" s="37"/>
      <c r="AA2153" s="37"/>
      <c r="AB2153" s="37"/>
      <c r="AC2153" s="37"/>
      <c r="AD2153" s="37"/>
      <c r="AE2153" s="37"/>
      <c r="AF2153" s="37"/>
      <c r="AG2153" s="37"/>
      <c r="AH2153" s="37"/>
    </row>
    <row r="2317" spans="2:34" ht="15" customHeight="1" x14ac:dyDescent="0.35">
      <c r="B2317" s="37"/>
      <c r="C2317" s="37"/>
      <c r="D2317" s="37"/>
      <c r="E2317" s="37"/>
      <c r="F2317" s="37"/>
      <c r="G2317" s="37"/>
      <c r="H2317" s="37"/>
      <c r="I2317" s="37"/>
      <c r="J2317" s="37"/>
      <c r="K2317" s="37"/>
      <c r="L2317" s="37"/>
      <c r="M2317" s="37"/>
      <c r="N2317" s="37"/>
      <c r="O2317" s="37"/>
      <c r="P2317" s="37"/>
      <c r="Q2317" s="37"/>
      <c r="R2317" s="37"/>
      <c r="S2317" s="37"/>
      <c r="T2317" s="37"/>
      <c r="U2317" s="37"/>
      <c r="V2317" s="37"/>
      <c r="W2317" s="37"/>
      <c r="X2317" s="37"/>
      <c r="Y2317" s="37"/>
      <c r="Z2317" s="37"/>
      <c r="AA2317" s="37"/>
      <c r="AB2317" s="37"/>
      <c r="AC2317" s="37"/>
      <c r="AD2317" s="37"/>
      <c r="AE2317" s="37"/>
      <c r="AF2317" s="37"/>
      <c r="AG2317" s="37"/>
      <c r="AH2317" s="37"/>
    </row>
    <row r="2419" spans="2:34" ht="15" customHeight="1" x14ac:dyDescent="0.35">
      <c r="B2419" s="37"/>
      <c r="C2419" s="37"/>
      <c r="D2419" s="37"/>
      <c r="E2419" s="37"/>
      <c r="F2419" s="37"/>
      <c r="G2419" s="37"/>
      <c r="H2419" s="37"/>
      <c r="I2419" s="37"/>
      <c r="J2419" s="37"/>
      <c r="K2419" s="37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7"/>
      <c r="Y2419" s="37"/>
      <c r="Z2419" s="37"/>
      <c r="AA2419" s="37"/>
      <c r="AB2419" s="37"/>
      <c r="AC2419" s="37"/>
      <c r="AD2419" s="37"/>
      <c r="AE2419" s="37"/>
      <c r="AF2419" s="37"/>
      <c r="AG2419" s="37"/>
      <c r="AH2419" s="37"/>
    </row>
    <row r="2509" spans="2:34" ht="15" customHeight="1" x14ac:dyDescent="0.35">
      <c r="B2509" s="37"/>
      <c r="C2509" s="37"/>
      <c r="D2509" s="37"/>
      <c r="E2509" s="37"/>
      <c r="F2509" s="37"/>
      <c r="G2509" s="37"/>
      <c r="H2509" s="37"/>
      <c r="I2509" s="37"/>
      <c r="J2509" s="37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7"/>
      <c r="Y2509" s="37"/>
      <c r="Z2509" s="37"/>
      <c r="AA2509" s="37"/>
      <c r="AB2509" s="37"/>
      <c r="AC2509" s="37"/>
      <c r="AD2509" s="37"/>
      <c r="AE2509" s="37"/>
      <c r="AF2509" s="37"/>
      <c r="AG2509" s="37"/>
      <c r="AH2509" s="37"/>
    </row>
    <row r="2598" spans="2:34" ht="15" customHeight="1" x14ac:dyDescent="0.35">
      <c r="B2598" s="37"/>
      <c r="C2598" s="37"/>
      <c r="D2598" s="37"/>
      <c r="E2598" s="37"/>
      <c r="F2598" s="37"/>
      <c r="G2598" s="37"/>
      <c r="H2598" s="37"/>
      <c r="I2598" s="37"/>
      <c r="J2598" s="37"/>
      <c r="K2598" s="37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7"/>
      <c r="Y2598" s="37"/>
      <c r="Z2598" s="37"/>
      <c r="AA2598" s="37"/>
      <c r="AB2598" s="37"/>
      <c r="AC2598" s="37"/>
      <c r="AD2598" s="37"/>
      <c r="AE2598" s="37"/>
      <c r="AF2598" s="37"/>
      <c r="AG2598" s="37"/>
      <c r="AH2598" s="37"/>
    </row>
    <row r="2719" spans="2:34" ht="15" customHeight="1" x14ac:dyDescent="0.35">
      <c r="B2719" s="37"/>
      <c r="C2719" s="37"/>
      <c r="D2719" s="37"/>
      <c r="E2719" s="37"/>
      <c r="F2719" s="37"/>
      <c r="G2719" s="37"/>
      <c r="H2719" s="37"/>
      <c r="I2719" s="37"/>
      <c r="J2719" s="37"/>
      <c r="K2719" s="37"/>
      <c r="L2719" s="37"/>
      <c r="M2719" s="37"/>
      <c r="N2719" s="37"/>
      <c r="O2719" s="37"/>
      <c r="P2719" s="37"/>
      <c r="Q2719" s="37"/>
      <c r="R2719" s="37"/>
      <c r="S2719" s="37"/>
      <c r="T2719" s="37"/>
      <c r="U2719" s="37"/>
      <c r="V2719" s="37"/>
      <c r="W2719" s="37"/>
      <c r="X2719" s="37"/>
      <c r="Y2719" s="37"/>
      <c r="Z2719" s="37"/>
      <c r="AA2719" s="37"/>
      <c r="AB2719" s="37"/>
      <c r="AC2719" s="37"/>
      <c r="AD2719" s="37"/>
      <c r="AE2719" s="37"/>
      <c r="AF2719" s="37"/>
      <c r="AG2719" s="37"/>
      <c r="AH2719" s="37"/>
    </row>
    <row r="2837" spans="2:34" ht="15" customHeight="1" x14ac:dyDescent="0.35">
      <c r="B2837" s="37"/>
      <c r="C2837" s="37"/>
      <c r="D2837" s="37"/>
      <c r="E2837" s="37"/>
      <c r="F2837" s="37"/>
      <c r="G2837" s="37"/>
      <c r="H2837" s="37"/>
      <c r="I2837" s="37"/>
      <c r="J2837" s="37"/>
      <c r="K2837" s="37"/>
      <c r="L2837" s="37"/>
      <c r="M2837" s="37"/>
      <c r="N2837" s="37"/>
      <c r="O2837" s="37"/>
      <c r="P2837" s="37"/>
      <c r="Q2837" s="37"/>
      <c r="R2837" s="37"/>
      <c r="S2837" s="37"/>
      <c r="T2837" s="37"/>
      <c r="U2837" s="37"/>
      <c r="V2837" s="37"/>
      <c r="W2837" s="37"/>
      <c r="X2837" s="37"/>
      <c r="Y2837" s="37"/>
      <c r="Z2837" s="37"/>
      <c r="AA2837" s="37"/>
      <c r="AB2837" s="37"/>
      <c r="AC2837" s="37"/>
      <c r="AD2837" s="37"/>
      <c r="AE2837" s="37"/>
      <c r="AF2837" s="37"/>
      <c r="AG2837" s="37"/>
      <c r="AH2837" s="3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12:AH112"/>
    <mergeCell ref="B146:AG146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17"/>
  <sheetViews>
    <sheetView topLeftCell="P1" zoomScale="80" zoomScaleNormal="80" workbookViewId="0">
      <selection activeCell="AA5" sqref="AA5"/>
    </sheetView>
  </sheetViews>
  <sheetFormatPr defaultRowHeight="14.5" x14ac:dyDescent="0.35"/>
  <cols>
    <col min="1" max="1" width="26.1796875" style="2" customWidth="1"/>
    <col min="2" max="32" width="11.54296875" bestFit="1" customWidth="1"/>
  </cols>
  <sheetData>
    <row r="1" spans="1:32" ht="29" x14ac:dyDescent="0.35">
      <c r="A1" s="10" t="s">
        <v>133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5" t="s">
        <v>98</v>
      </c>
      <c r="B2" s="6">
        <f>INDEX('AEO Table 10 2021'!$C$31:$AJ$31,MATCH('EIaE-BIE'!B$1,'AEO Table 10 2021'!$C$13:$AJ$13,0))*10^6*'Canada Elec Mix'!B2</f>
        <v>2034397.1042679492</v>
      </c>
      <c r="C2" s="6">
        <f>INDEX('AEO Table 10 2022'!$C$31:$AJ$31,MATCH('EIaE-BIE'!C$1,'AEO Table 10 2022'!$C$13:$AJ$13,0))*10^6*'Canada Elec Mix'!C2</f>
        <v>3473613.3378013666</v>
      </c>
      <c r="D2" s="6">
        <f>INDEX('AEO Table 10 2022'!$C$31:$AJ$31,MATCH('EIaE-BIE'!D$1,'AEO Table 10 2022'!$C$13:$AJ$13,0))*10^6*'Canada Elec Mix'!D2</f>
        <v>1386047.0907534638</v>
      </c>
      <c r="E2" s="6">
        <f>INDEX('AEO Table 10 2022'!$C$31:$AJ$31,MATCH('EIaE-BIE'!E$1,'AEO Table 10 2022'!$C$13:$AJ$13,0))*10^6*'Canada Elec Mix'!E2</f>
        <v>330835.40070190578</v>
      </c>
      <c r="F2" s="6">
        <f>INDEX('AEO Table 10 2022'!$C$31:$AJ$31,MATCH('EIaE-BIE'!F$1,'AEO Table 10 2022'!$C$13:$AJ$13,0))*10^6*'Canada Elec Mix'!F2</f>
        <v>338732.70573920733</v>
      </c>
      <c r="G2" s="6">
        <f>INDEX('AEO Table 10 2022'!$C$31:$AJ$31,MATCH('EIaE-BIE'!G$1,'AEO Table 10 2022'!$C$13:$AJ$13,0))*10^6*'Canada Elec Mix'!G2</f>
        <v>277728.80502289254</v>
      </c>
      <c r="H2" s="6">
        <f>INDEX('AEO Table 10 2022'!$C$31:$AJ$31,MATCH('EIaE-BIE'!H$1,'AEO Table 10 2022'!$C$13:$AJ$13,0))*10^6*'Canada Elec Mix'!H2</f>
        <v>276091.2048709527</v>
      </c>
      <c r="I2" s="6">
        <f>INDEX('AEO Table 10 2022'!$C$31:$AJ$31,MATCH('EIaE-BIE'!I$1,'AEO Table 10 2022'!$C$13:$AJ$13,0))*10^6*'Canada Elec Mix'!I2</f>
        <v>265843.47022443457</v>
      </c>
      <c r="J2" s="6">
        <f>INDEX('AEO Table 10 2022'!$C$31:$AJ$31,MATCH('EIaE-BIE'!J$1,'AEO Table 10 2022'!$C$13:$AJ$13,0))*10^6*'Canada Elec Mix'!J2</f>
        <v>250278.94866868982</v>
      </c>
      <c r="K2" s="6">
        <f>INDEX('AEO Table 10 2022'!$C$31:$AJ$31,MATCH('EIaE-BIE'!K$1,'AEO Table 10 2022'!$C$13:$AJ$13,0))*10^6*'Canada Elec Mix'!K2</f>
        <v>253919.93583586457</v>
      </c>
      <c r="L2" s="6">
        <f>INDEX('AEO Table 10 2022'!$C$31:$AJ$31,MATCH('EIaE-BIE'!L$1,'AEO Table 10 2022'!$C$13:$AJ$13,0))*10^6*'Canada Elec Mix'!L2</f>
        <v>247116.10819769383</v>
      </c>
      <c r="M2" s="6">
        <f>INDEX('AEO Table 10 2022'!$C$31:$AJ$31,MATCH('EIaE-BIE'!M$1,'AEO Table 10 2022'!$C$13:$AJ$13,0))*10^6*'Canada Elec Mix'!M2</f>
        <v>232483.17556273908</v>
      </c>
      <c r="N2" s="6">
        <f>INDEX('AEO Table 10 2022'!$C$31:$AJ$31,MATCH('EIaE-BIE'!N$1,'AEO Table 10 2022'!$C$13:$AJ$13,0))*10^6*'Canada Elec Mix'!N2</f>
        <v>163977.82437100328</v>
      </c>
      <c r="O2" s="6">
        <f>INDEX('AEO Table 10 2022'!$C$31:$AJ$31,MATCH('EIaE-BIE'!O$1,'AEO Table 10 2022'!$C$13:$AJ$13,0))*10^6*'Canada Elec Mix'!O2</f>
        <v>161202.75675885926</v>
      </c>
      <c r="P2" s="6">
        <f>INDEX('AEO Table 10 2022'!$C$31:$AJ$31,MATCH('EIaE-BIE'!P$1,'AEO Table 10 2022'!$C$13:$AJ$13,0))*10^6*'Canada Elec Mix'!P2</f>
        <v>166239.98283016274</v>
      </c>
      <c r="Q2" s="6">
        <f>INDEX('AEO Table 10 2022'!$C$31:$AJ$31,MATCH('EIaE-BIE'!Q$1,'AEO Table 10 2022'!$C$13:$AJ$13,0))*10^6*'Canada Elec Mix'!Q2</f>
        <v>148215.17572348274</v>
      </c>
      <c r="R2" s="6">
        <f>INDEX('AEO Table 10 2022'!$C$31:$AJ$31,MATCH('EIaE-BIE'!R$1,'AEO Table 10 2022'!$C$13:$AJ$13,0))*10^6*'Canada Elec Mix'!R2</f>
        <v>149658.94492680443</v>
      </c>
      <c r="S2" s="6">
        <f>INDEX('AEO Table 10 2022'!$C$31:$AJ$31,MATCH('EIaE-BIE'!S$1,'AEO Table 10 2022'!$C$13:$AJ$13,0))*10^6*'Canada Elec Mix'!S2</f>
        <v>148351.4547080755</v>
      </c>
      <c r="T2" s="6">
        <f>INDEX('AEO Table 10 2022'!$C$31:$AJ$31,MATCH('EIaE-BIE'!T$1,'AEO Table 10 2022'!$C$13:$AJ$13,0))*10^6*'Canada Elec Mix'!T2</f>
        <v>145951.10657285436</v>
      </c>
      <c r="U2" s="6">
        <f>INDEX('AEO Table 10 2022'!$C$31:$AJ$31,MATCH('EIaE-BIE'!U$1,'AEO Table 10 2022'!$C$13:$AJ$13,0))*10^6*'Canada Elec Mix'!U2</f>
        <v>124890.69100019516</v>
      </c>
      <c r="V2" s="6">
        <f>INDEX('AEO Table 10 2022'!$C$31:$AJ$31,MATCH('EIaE-BIE'!V$1,'AEO Table 10 2022'!$C$13:$AJ$13,0))*10^6*'Canada Elec Mix'!V2</f>
        <v>121392.1626469372</v>
      </c>
      <c r="W2" s="6">
        <f>INDEX('AEO Table 10 2022'!$C$31:$AJ$31,MATCH('EIaE-BIE'!W$1,'AEO Table 10 2022'!$C$13:$AJ$13,0))*10^6*'Canada Elec Mix'!W2</f>
        <v>5883.4312051479428</v>
      </c>
      <c r="X2" s="6">
        <f>INDEX('AEO Table 10 2022'!$C$31:$AJ$31,MATCH('EIaE-BIE'!X$1,'AEO Table 10 2022'!$C$13:$AJ$13,0))*10^6*'Canada Elec Mix'!X2</f>
        <v>5407.421693894451</v>
      </c>
      <c r="Y2" s="6">
        <f>INDEX('AEO Table 10 2022'!$C$31:$AJ$31,MATCH('EIaE-BIE'!Y$1,'AEO Table 10 2022'!$C$13:$AJ$13,0))*10^6*'Canada Elec Mix'!Y2</f>
        <v>5240.2947061249888</v>
      </c>
      <c r="Z2" s="6">
        <f>INDEX('AEO Table 10 2022'!$C$31:$AJ$31,MATCH('EIaE-BIE'!Z$1,'AEO Table 10 2022'!$C$13:$AJ$13,0))*10^6*'Canada Elec Mix'!Z2</f>
        <v>4956.482682392967</v>
      </c>
      <c r="AA2" s="6">
        <f>INDEX('AEO Table 10 2022'!$C$31:$AJ$31,MATCH('EIaE-BIE'!AA$1,'AEO Table 10 2022'!$C$13:$AJ$13,0))*10^6*'Canada Elec Mix'!AA2</f>
        <v>4776.0239403981677</v>
      </c>
      <c r="AB2" s="6">
        <f>INDEX('AEO Table 10 2022'!$C$31:$AJ$31,MATCH('EIaE-BIE'!AB$1,'AEO Table 10 2022'!$C$13:$AJ$13,0))*10^6*'Canada Elec Mix'!AB2</f>
        <v>4501.7862699284169</v>
      </c>
      <c r="AC2" s="6">
        <f>INDEX('AEO Table 10 2022'!$C$31:$AJ$31,MATCH('EIaE-BIE'!AC$1,'AEO Table 10 2022'!$C$13:$AJ$13,0))*10^6*'Canada Elec Mix'!AC2</f>
        <v>4486.1480291814923</v>
      </c>
      <c r="AD2" s="6">
        <f>INDEX('AEO Table 10 2022'!$C$31:$AJ$31,MATCH('EIaE-BIE'!AD$1,'AEO Table 10 2022'!$C$13:$AJ$13,0))*10^6*'Canada Elec Mix'!AD2</f>
        <v>4267.137668679884</v>
      </c>
      <c r="AE2" s="6">
        <f>INDEX('AEO Table 10 2022'!$C$31:$AJ$31,MATCH('EIaE-BIE'!AE$1,'AEO Table 10 2022'!$C$13:$AJ$13,0))*10^6*'Canada Elec Mix'!AE2</f>
        <v>4275.5426420728973</v>
      </c>
      <c r="AF2" s="6">
        <f>INDEX('AEO Table 10 2022'!$C$31:$AJ$31,MATCH('EIaE-BIE'!AF$1,'AEO Table 10 2022'!$C$13:$AJ$13,0))*10^6*'Canada Elec Mix'!AF2</f>
        <v>4291.411936559135</v>
      </c>
    </row>
    <row r="3" spans="1:32" x14ac:dyDescent="0.35">
      <c r="A3" s="5" t="s">
        <v>99</v>
      </c>
      <c r="B3" s="6">
        <f>INDEX('AEO Table 10 2021'!$C$31:$AJ$31,MATCH('EIaE-BIE'!B$1,'AEO Table 10 2021'!$C$13:$AJ$13,0))*10^6*'Canada Elec Mix'!B3</f>
        <v>4867396.0045518763</v>
      </c>
      <c r="C3" s="6">
        <f>INDEX('AEO Table 10 2022'!$C$31:$AJ$31,MATCH('EIaE-BIE'!C$1,'AEO Table 10 2022'!$C$13:$AJ$13,0))*10^6*'Canada Elec Mix'!C3</f>
        <v>7560153.7251841957</v>
      </c>
      <c r="D3" s="6">
        <f>INDEX('AEO Table 10 2022'!$C$31:$AJ$31,MATCH('EIaE-BIE'!D$1,'AEO Table 10 2022'!$C$13:$AJ$13,0))*10^6*'Canada Elec Mix'!D3</f>
        <v>5973978.3583542155</v>
      </c>
      <c r="E3" s="6">
        <f>INDEX('AEO Table 10 2022'!$C$31:$AJ$31,MATCH('EIaE-BIE'!E$1,'AEO Table 10 2022'!$C$13:$AJ$13,0))*10^6*'Canada Elec Mix'!E3</f>
        <v>6147614.7534706919</v>
      </c>
      <c r="F3" s="6">
        <f>INDEX('AEO Table 10 2022'!$C$31:$AJ$31,MATCH('EIaE-BIE'!F$1,'AEO Table 10 2022'!$C$13:$AJ$13,0))*10^6*'Canada Elec Mix'!F3</f>
        <v>5853863.1779393302</v>
      </c>
      <c r="G3" s="6">
        <f>INDEX('AEO Table 10 2022'!$C$31:$AJ$31,MATCH('EIaE-BIE'!G$1,'AEO Table 10 2022'!$C$13:$AJ$13,0))*10^6*'Canada Elec Mix'!G3</f>
        <v>5596326.7214092501</v>
      </c>
      <c r="H3" s="6">
        <f>INDEX('AEO Table 10 2022'!$C$31:$AJ$31,MATCH('EIaE-BIE'!H$1,'AEO Table 10 2022'!$C$13:$AJ$13,0))*10^6*'Canada Elec Mix'!H3</f>
        <v>6086307.2910740301</v>
      </c>
      <c r="I3" s="6">
        <f>INDEX('AEO Table 10 2022'!$C$31:$AJ$31,MATCH('EIaE-BIE'!I$1,'AEO Table 10 2022'!$C$13:$AJ$13,0))*10^6*'Canada Elec Mix'!I3</f>
        <v>5915246.0118511058</v>
      </c>
      <c r="J3" s="6">
        <f>INDEX('AEO Table 10 2022'!$C$31:$AJ$31,MATCH('EIaE-BIE'!J$1,'AEO Table 10 2022'!$C$13:$AJ$13,0))*10^6*'Canada Elec Mix'!J3</f>
        <v>5979887.7713600593</v>
      </c>
      <c r="K3" s="6">
        <f>INDEX('AEO Table 10 2022'!$C$31:$AJ$31,MATCH('EIaE-BIE'!K$1,'AEO Table 10 2022'!$C$13:$AJ$13,0))*10^6*'Canada Elec Mix'!K3</f>
        <v>6202405.3143417044</v>
      </c>
      <c r="L3" s="6">
        <f>INDEX('AEO Table 10 2022'!$C$31:$AJ$31,MATCH('EIaE-BIE'!L$1,'AEO Table 10 2022'!$C$13:$AJ$13,0))*10^6*'Canada Elec Mix'!L3</f>
        <v>5864534.3445454976</v>
      </c>
      <c r="M3" s="6">
        <f>INDEX('AEO Table 10 2022'!$C$31:$AJ$31,MATCH('EIaE-BIE'!M$1,'AEO Table 10 2022'!$C$13:$AJ$13,0))*10^6*'Canada Elec Mix'!M3</f>
        <v>5737432.366422493</v>
      </c>
      <c r="N3" s="6">
        <f>INDEX('AEO Table 10 2022'!$C$31:$AJ$31,MATCH('EIaE-BIE'!N$1,'AEO Table 10 2022'!$C$13:$AJ$13,0))*10^6*'Canada Elec Mix'!N3</f>
        <v>5423491.7023564223</v>
      </c>
      <c r="O3" s="6">
        <f>INDEX('AEO Table 10 2022'!$C$31:$AJ$31,MATCH('EIaE-BIE'!O$1,'AEO Table 10 2022'!$C$13:$AJ$13,0))*10^6*'Canada Elec Mix'!O3</f>
        <v>5265705.5439538276</v>
      </c>
      <c r="P3" s="6">
        <f>INDEX('AEO Table 10 2022'!$C$31:$AJ$31,MATCH('EIaE-BIE'!P$1,'AEO Table 10 2022'!$C$13:$AJ$13,0))*10^6*'Canada Elec Mix'!P3</f>
        <v>5167639.3162495317</v>
      </c>
      <c r="Q3" s="6">
        <f>INDEX('AEO Table 10 2022'!$C$31:$AJ$31,MATCH('EIaE-BIE'!Q$1,'AEO Table 10 2022'!$C$13:$AJ$13,0))*10^6*'Canada Elec Mix'!Q3</f>
        <v>4922279.4105143761</v>
      </c>
      <c r="R3" s="6">
        <f>INDEX('AEO Table 10 2022'!$C$31:$AJ$31,MATCH('EIaE-BIE'!R$1,'AEO Table 10 2022'!$C$13:$AJ$13,0))*10^6*'Canada Elec Mix'!R3</f>
        <v>4211650.5001416905</v>
      </c>
      <c r="S3" s="6">
        <f>INDEX('AEO Table 10 2022'!$C$31:$AJ$31,MATCH('EIaE-BIE'!S$1,'AEO Table 10 2022'!$C$13:$AJ$13,0))*10^6*'Canada Elec Mix'!S3</f>
        <v>4103641.8996238834</v>
      </c>
      <c r="T3" s="6">
        <f>INDEX('AEO Table 10 2022'!$C$31:$AJ$31,MATCH('EIaE-BIE'!T$1,'AEO Table 10 2022'!$C$13:$AJ$13,0))*10^6*'Canada Elec Mix'!T3</f>
        <v>3984903.2763644177</v>
      </c>
      <c r="U3" s="6">
        <f>INDEX('AEO Table 10 2022'!$C$31:$AJ$31,MATCH('EIaE-BIE'!U$1,'AEO Table 10 2022'!$C$13:$AJ$13,0))*10^6*'Canada Elec Mix'!U3</f>
        <v>4042315.5687899427</v>
      </c>
      <c r="V3" s="6">
        <f>INDEX('AEO Table 10 2022'!$C$31:$AJ$31,MATCH('EIaE-BIE'!V$1,'AEO Table 10 2022'!$C$13:$AJ$13,0))*10^6*'Canada Elec Mix'!V3</f>
        <v>3931743.9733412345</v>
      </c>
      <c r="W3" s="6">
        <f>INDEX('AEO Table 10 2022'!$C$31:$AJ$31,MATCH('EIaE-BIE'!W$1,'AEO Table 10 2022'!$C$13:$AJ$13,0))*10^6*'Canada Elec Mix'!W3</f>
        <v>3787868.2233145763</v>
      </c>
      <c r="X3" s="6">
        <f>INDEX('AEO Table 10 2022'!$C$31:$AJ$31,MATCH('EIaE-BIE'!X$1,'AEO Table 10 2022'!$C$13:$AJ$13,0))*10^6*'Canada Elec Mix'!X3</f>
        <v>3677155.6955712829</v>
      </c>
      <c r="Y3" s="6">
        <f>INDEX('AEO Table 10 2022'!$C$31:$AJ$31,MATCH('EIaE-BIE'!Y$1,'AEO Table 10 2022'!$C$13:$AJ$13,0))*10^6*'Canada Elec Mix'!Y3</f>
        <v>3612304.7309494051</v>
      </c>
      <c r="Z3" s="6">
        <f>INDEX('AEO Table 10 2022'!$C$31:$AJ$31,MATCH('EIaE-BIE'!Z$1,'AEO Table 10 2022'!$C$13:$AJ$13,0))*10^6*'Canada Elec Mix'!Z3</f>
        <v>3561452.6639840729</v>
      </c>
      <c r="AA3" s="6">
        <f>INDEX('AEO Table 10 2022'!$C$31:$AJ$31,MATCH('EIaE-BIE'!AA$1,'AEO Table 10 2022'!$C$13:$AJ$13,0))*10^6*'Canada Elec Mix'!AA3</f>
        <v>3448387.879575606</v>
      </c>
      <c r="AB3" s="6">
        <f>INDEX('AEO Table 10 2022'!$C$31:$AJ$31,MATCH('EIaE-BIE'!AB$1,'AEO Table 10 2022'!$C$13:$AJ$13,0))*10^6*'Canada Elec Mix'!AB3</f>
        <v>3393537.1557577038</v>
      </c>
      <c r="AC3" s="6">
        <f>INDEX('AEO Table 10 2022'!$C$31:$AJ$31,MATCH('EIaE-BIE'!AC$1,'AEO Table 10 2022'!$C$13:$AJ$13,0))*10^6*'Canada Elec Mix'!AC3</f>
        <v>3385986.9831799273</v>
      </c>
      <c r="AD3" s="6">
        <f>INDEX('AEO Table 10 2022'!$C$31:$AJ$31,MATCH('EIaE-BIE'!AD$1,'AEO Table 10 2022'!$C$13:$AJ$13,0))*10^6*'Canada Elec Mix'!AD3</f>
        <v>3340337.6551293773</v>
      </c>
      <c r="AE3" s="6">
        <f>INDEX('AEO Table 10 2022'!$C$31:$AJ$31,MATCH('EIaE-BIE'!AE$1,'AEO Table 10 2022'!$C$13:$AJ$13,0))*10^6*'Canada Elec Mix'!AE3</f>
        <v>3343933.4320657649</v>
      </c>
      <c r="AF3" s="6">
        <f>INDEX('AEO Table 10 2022'!$C$31:$AJ$31,MATCH('EIaE-BIE'!AF$1,'AEO Table 10 2022'!$C$13:$AJ$13,0))*10^6*'Canada Elec Mix'!AF3</f>
        <v>3348807.3239580905</v>
      </c>
    </row>
    <row r="4" spans="1:32" x14ac:dyDescent="0.35">
      <c r="A4" s="5" t="s">
        <v>100</v>
      </c>
      <c r="B4" s="6">
        <f>INDEX('AEO Table 10 2021'!$C$31:$AJ$31,MATCH('EIaE-BIE'!B$1,'AEO Table 10 2021'!$C$13:$AJ$13,0))*10^6*'Canada Elec Mix'!B4</f>
        <v>5454614.8570110416</v>
      </c>
      <c r="C4" s="6">
        <f>INDEX('AEO Table 10 2022'!$C$31:$AJ$31,MATCH('EIaE-BIE'!C$1,'AEO Table 10 2022'!$C$13:$AJ$13,0))*10^6*'Canada Elec Mix'!C4</f>
        <v>7721887.6570326164</v>
      </c>
      <c r="D4" s="6">
        <f>INDEX('AEO Table 10 2022'!$C$31:$AJ$31,MATCH('EIaE-BIE'!D$1,'AEO Table 10 2022'!$C$13:$AJ$13,0))*10^6*'Canada Elec Mix'!D4</f>
        <v>5769586.9908410078</v>
      </c>
      <c r="E4" s="6">
        <f>INDEX('AEO Table 10 2022'!$C$31:$AJ$31,MATCH('EIaE-BIE'!E$1,'AEO Table 10 2022'!$C$13:$AJ$13,0))*10^6*'Canada Elec Mix'!E4</f>
        <v>4217373.8296465464</v>
      </c>
      <c r="F4" s="6">
        <f>INDEX('AEO Table 10 2022'!$C$31:$AJ$31,MATCH('EIaE-BIE'!F$1,'AEO Table 10 2022'!$C$13:$AJ$13,0))*10^6*'Canada Elec Mix'!F4</f>
        <v>4886216.7242006389</v>
      </c>
      <c r="G4" s="6">
        <f>INDEX('AEO Table 10 2022'!$C$31:$AJ$31,MATCH('EIaE-BIE'!G$1,'AEO Table 10 2022'!$C$13:$AJ$13,0))*10^6*'Canada Elec Mix'!G4</f>
        <v>4118112.544490383</v>
      </c>
      <c r="H4" s="6">
        <f>INDEX('AEO Table 10 2022'!$C$31:$AJ$31,MATCH('EIaE-BIE'!H$1,'AEO Table 10 2022'!$C$13:$AJ$13,0))*10^6*'Canada Elec Mix'!H4</f>
        <v>3937416.2383336378</v>
      </c>
      <c r="I4" s="6">
        <f>INDEX('AEO Table 10 2022'!$C$31:$AJ$31,MATCH('EIaE-BIE'!I$1,'AEO Table 10 2022'!$C$13:$AJ$13,0))*10^6*'Canada Elec Mix'!I4</f>
        <v>4541834.0334437862</v>
      </c>
      <c r="J4" s="6">
        <f>INDEX('AEO Table 10 2022'!$C$31:$AJ$31,MATCH('EIaE-BIE'!J$1,'AEO Table 10 2022'!$C$13:$AJ$13,0))*10^6*'Canada Elec Mix'!J4</f>
        <v>5176279.5767311538</v>
      </c>
      <c r="K4" s="6">
        <f>INDEX('AEO Table 10 2022'!$C$31:$AJ$31,MATCH('EIaE-BIE'!K$1,'AEO Table 10 2022'!$C$13:$AJ$13,0))*10^6*'Canada Elec Mix'!K4</f>
        <v>4916580.4332876746</v>
      </c>
      <c r="L4" s="6">
        <f>INDEX('AEO Table 10 2022'!$C$31:$AJ$31,MATCH('EIaE-BIE'!L$1,'AEO Table 10 2022'!$C$13:$AJ$13,0))*10^6*'Canada Elec Mix'!L4</f>
        <v>5465267.7660192531</v>
      </c>
      <c r="M4" s="6">
        <f>INDEX('AEO Table 10 2022'!$C$31:$AJ$31,MATCH('EIaE-BIE'!M$1,'AEO Table 10 2022'!$C$13:$AJ$13,0))*10^6*'Canada Elec Mix'!M4</f>
        <v>4726446.0608069627</v>
      </c>
      <c r="N4" s="6">
        <f>INDEX('AEO Table 10 2022'!$C$31:$AJ$31,MATCH('EIaE-BIE'!N$1,'AEO Table 10 2022'!$C$13:$AJ$13,0))*10^6*'Canada Elec Mix'!N4</f>
        <v>5254033.0007370394</v>
      </c>
      <c r="O4" s="6">
        <f>INDEX('AEO Table 10 2022'!$C$31:$AJ$31,MATCH('EIaE-BIE'!O$1,'AEO Table 10 2022'!$C$13:$AJ$13,0))*10^6*'Canada Elec Mix'!O4</f>
        <v>5084783.3601883417</v>
      </c>
      <c r="P4" s="6">
        <f>INDEX('AEO Table 10 2022'!$C$31:$AJ$31,MATCH('EIaE-BIE'!P$1,'AEO Table 10 2022'!$C$13:$AJ$13,0))*10^6*'Canada Elec Mix'!P4</f>
        <v>5638212.2273446852</v>
      </c>
      <c r="Q4" s="6">
        <f>INDEX('AEO Table 10 2022'!$C$31:$AJ$31,MATCH('EIaE-BIE'!Q$1,'AEO Table 10 2022'!$C$13:$AJ$13,0))*10^6*'Canada Elec Mix'!Q4</f>
        <v>5523576.5511182025</v>
      </c>
      <c r="R4" s="6">
        <f>INDEX('AEO Table 10 2022'!$C$31:$AJ$31,MATCH('EIaE-BIE'!R$1,'AEO Table 10 2022'!$C$13:$AJ$13,0))*10^6*'Canada Elec Mix'!R4</f>
        <v>5480757.2992564458</v>
      </c>
      <c r="S4" s="6">
        <f>INDEX('AEO Table 10 2022'!$C$31:$AJ$31,MATCH('EIaE-BIE'!S$1,'AEO Table 10 2022'!$C$13:$AJ$13,0))*10^6*'Canada Elec Mix'!S4</f>
        <v>5364938.8952906001</v>
      </c>
      <c r="T4" s="6">
        <f>INDEX('AEO Table 10 2022'!$C$31:$AJ$31,MATCH('EIaE-BIE'!T$1,'AEO Table 10 2022'!$C$13:$AJ$13,0))*10^6*'Canada Elec Mix'!T4</f>
        <v>5344384.9754155735</v>
      </c>
      <c r="U4" s="6">
        <f>INDEX('AEO Table 10 2022'!$C$31:$AJ$31,MATCH('EIaE-BIE'!U$1,'AEO Table 10 2022'!$C$13:$AJ$13,0))*10^6*'Canada Elec Mix'!U4</f>
        <v>5398722.9166635862</v>
      </c>
      <c r="V4" s="6">
        <f>INDEX('AEO Table 10 2022'!$C$31:$AJ$31,MATCH('EIaE-BIE'!V$1,'AEO Table 10 2022'!$C$13:$AJ$13,0))*10^6*'Canada Elec Mix'!V4</f>
        <v>5372459.3344061282</v>
      </c>
      <c r="W4" s="6">
        <f>INDEX('AEO Table 10 2022'!$C$31:$AJ$31,MATCH('EIaE-BIE'!W$1,'AEO Table 10 2022'!$C$13:$AJ$13,0))*10^6*'Canada Elec Mix'!W4</f>
        <v>4901814.9459940912</v>
      </c>
      <c r="X4" s="6">
        <f>INDEX('AEO Table 10 2022'!$C$31:$AJ$31,MATCH('EIaE-BIE'!X$1,'AEO Table 10 2022'!$C$13:$AJ$13,0))*10^6*'Canada Elec Mix'!X4</f>
        <v>4750738.8908355217</v>
      </c>
      <c r="Y4" s="6">
        <f>INDEX('AEO Table 10 2022'!$C$31:$AJ$31,MATCH('EIaE-BIE'!Y$1,'AEO Table 10 2022'!$C$13:$AJ$13,0))*10^6*'Canada Elec Mix'!Y4</f>
        <v>4597873.1972678751</v>
      </c>
      <c r="Z4" s="6">
        <f>INDEX('AEO Table 10 2022'!$C$31:$AJ$31,MATCH('EIaE-BIE'!Z$1,'AEO Table 10 2022'!$C$13:$AJ$13,0))*10^6*'Canada Elec Mix'!Z4</f>
        <v>4876844.7143477807</v>
      </c>
      <c r="AA4" s="6">
        <f>INDEX('AEO Table 10 2022'!$C$31:$AJ$31,MATCH('EIaE-BIE'!AA$1,'AEO Table 10 2022'!$C$13:$AJ$13,0))*10^6*'Canada Elec Mix'!AA4</f>
        <v>4709805.2735124892</v>
      </c>
      <c r="AB4" s="6">
        <f>INDEX('AEO Table 10 2022'!$C$31:$AJ$31,MATCH('EIaE-BIE'!AB$1,'AEO Table 10 2022'!$C$13:$AJ$13,0))*10^6*'Canada Elec Mix'!AB4</f>
        <v>4676541.7443997012</v>
      </c>
      <c r="AC4" s="6">
        <f>INDEX('AEO Table 10 2022'!$C$31:$AJ$31,MATCH('EIaE-BIE'!AC$1,'AEO Table 10 2022'!$C$13:$AJ$13,0))*10^6*'Canada Elec Mix'!AC4</f>
        <v>4668059.0570424758</v>
      </c>
      <c r="AD4" s="6">
        <f>INDEX('AEO Table 10 2022'!$C$31:$AJ$31,MATCH('EIaE-BIE'!AD$1,'AEO Table 10 2022'!$C$13:$AJ$13,0))*10^6*'Canada Elec Mix'!AD4</f>
        <v>4675138.2793519758</v>
      </c>
      <c r="AE4" s="6">
        <f>INDEX('AEO Table 10 2022'!$C$31:$AJ$31,MATCH('EIaE-BIE'!AE$1,'AEO Table 10 2022'!$C$13:$AJ$13,0))*10^6*'Canada Elec Mix'!AE4</f>
        <v>4681654.8625524677</v>
      </c>
      <c r="AF4" s="6">
        <f>INDEX('AEO Table 10 2022'!$C$31:$AJ$31,MATCH('EIaE-BIE'!AF$1,'AEO Table 10 2022'!$C$13:$AJ$13,0))*10^6*'Canada Elec Mix'!AF4</f>
        <v>4651839.6931171091</v>
      </c>
    </row>
    <row r="5" spans="1:32" x14ac:dyDescent="0.35">
      <c r="A5" s="5" t="s">
        <v>102</v>
      </c>
      <c r="B5" s="6">
        <f>INDEX('AEO Table 10 2021'!$C$31:$AJ$31,MATCH('EIaE-BIE'!B$1,'AEO Table 10 2021'!$C$13:$AJ$13,0))*10^6*'Canada Elec Mix'!B5</f>
        <v>25239291.567287896</v>
      </c>
      <c r="C5" s="6">
        <f>INDEX('AEO Table 10 2022'!$C$31:$AJ$31,MATCH('EIaE-BIE'!C$1,'AEO Table 10 2022'!$C$13:$AJ$13,0))*10^6*'Canada Elec Mix'!C5</f>
        <v>38586852.901578605</v>
      </c>
      <c r="D5" s="6">
        <f>INDEX('AEO Table 10 2022'!$C$31:$AJ$31,MATCH('EIaE-BIE'!D$1,'AEO Table 10 2022'!$C$13:$AJ$13,0))*10^6*'Canada Elec Mix'!D5</f>
        <v>29471077.023474906</v>
      </c>
      <c r="E5" s="6">
        <f>INDEX('AEO Table 10 2022'!$C$31:$AJ$31,MATCH('EIaE-BIE'!E$1,'AEO Table 10 2022'!$C$13:$AJ$13,0))*10^6*'Canada Elec Mix'!E5</f>
        <v>25327597.810729519</v>
      </c>
      <c r="F5" s="6">
        <f>INDEX('AEO Table 10 2022'!$C$31:$AJ$31,MATCH('EIaE-BIE'!F$1,'AEO Table 10 2022'!$C$13:$AJ$13,0))*10^6*'Canada Elec Mix'!F5</f>
        <v>25595198.866029922</v>
      </c>
      <c r="G5" s="6">
        <f>INDEX('AEO Table 10 2022'!$C$31:$AJ$31,MATCH('EIaE-BIE'!G$1,'AEO Table 10 2022'!$C$13:$AJ$13,0))*10^6*'Canada Elec Mix'!G5</f>
        <v>23919501.495553948</v>
      </c>
      <c r="H5" s="6">
        <f>INDEX('AEO Table 10 2022'!$C$31:$AJ$31,MATCH('EIaE-BIE'!H$1,'AEO Table 10 2022'!$C$13:$AJ$13,0))*10^6*'Canada Elec Mix'!H5</f>
        <v>24675518.34754857</v>
      </c>
      <c r="I5" s="6">
        <f>INDEX('AEO Table 10 2022'!$C$31:$AJ$31,MATCH('EIaE-BIE'!I$1,'AEO Table 10 2022'!$C$13:$AJ$13,0))*10^6*'Canada Elec Mix'!I5</f>
        <v>26063057.164677802</v>
      </c>
      <c r="J5" s="6">
        <f>INDEX('AEO Table 10 2022'!$C$31:$AJ$31,MATCH('EIaE-BIE'!J$1,'AEO Table 10 2022'!$C$13:$AJ$13,0))*10^6*'Canada Elec Mix'!J5</f>
        <v>27338311.439757213</v>
      </c>
      <c r="K5" s="6">
        <f>INDEX('AEO Table 10 2022'!$C$31:$AJ$31,MATCH('EIaE-BIE'!K$1,'AEO Table 10 2022'!$C$13:$AJ$13,0))*10^6*'Canada Elec Mix'!K5</f>
        <v>27633063.12375344</v>
      </c>
      <c r="L5" s="6">
        <f>INDEX('AEO Table 10 2022'!$C$31:$AJ$31,MATCH('EIaE-BIE'!L$1,'AEO Table 10 2022'!$C$13:$AJ$13,0))*10^6*'Canada Elec Mix'!L5</f>
        <v>28737639.051212844</v>
      </c>
      <c r="M5" s="6">
        <f>INDEX('AEO Table 10 2022'!$C$31:$AJ$31,MATCH('EIaE-BIE'!M$1,'AEO Table 10 2022'!$C$13:$AJ$13,0))*10^6*'Canada Elec Mix'!M5</f>
        <v>27096962.529270306</v>
      </c>
      <c r="N5" s="6">
        <f>INDEX('AEO Table 10 2022'!$C$31:$AJ$31,MATCH('EIaE-BIE'!N$1,'AEO Table 10 2022'!$C$13:$AJ$13,0))*10^6*'Canada Elec Mix'!N5</f>
        <v>27630840.357654955</v>
      </c>
      <c r="O5" s="6">
        <f>INDEX('AEO Table 10 2022'!$C$31:$AJ$31,MATCH('EIaE-BIE'!O$1,'AEO Table 10 2022'!$C$13:$AJ$13,0))*10^6*'Canada Elec Mix'!O5</f>
        <v>26749369.598781906</v>
      </c>
      <c r="P5" s="6">
        <f>INDEX('AEO Table 10 2022'!$C$31:$AJ$31,MATCH('EIaE-BIE'!P$1,'AEO Table 10 2022'!$C$13:$AJ$13,0))*10^6*'Canada Elec Mix'!P5</f>
        <v>27466547.067130294</v>
      </c>
      <c r="Q5" s="6">
        <f>INDEX('AEO Table 10 2022'!$C$31:$AJ$31,MATCH('EIaE-BIE'!Q$1,'AEO Table 10 2022'!$C$13:$AJ$13,0))*10^6*'Canada Elec Mix'!Q5</f>
        <v>26417346.892768804</v>
      </c>
      <c r="R5" s="6">
        <f>INDEX('AEO Table 10 2022'!$C$31:$AJ$31,MATCH('EIaE-BIE'!R$1,'AEO Table 10 2022'!$C$13:$AJ$13,0))*10^6*'Canada Elec Mix'!R5</f>
        <v>26308698.481563874</v>
      </c>
      <c r="S5" s="6">
        <f>INDEX('AEO Table 10 2022'!$C$31:$AJ$31,MATCH('EIaE-BIE'!S$1,'AEO Table 10 2022'!$C$13:$AJ$13,0))*10^6*'Canada Elec Mix'!S5</f>
        <v>25794107.758547477</v>
      </c>
      <c r="T5" s="6">
        <f>INDEX('AEO Table 10 2022'!$C$31:$AJ$31,MATCH('EIaE-BIE'!T$1,'AEO Table 10 2022'!$C$13:$AJ$13,0))*10^6*'Canada Elec Mix'!T5</f>
        <v>25724409.252623934</v>
      </c>
      <c r="U5" s="6">
        <f>INDEX('AEO Table 10 2022'!$C$31:$AJ$31,MATCH('EIaE-BIE'!U$1,'AEO Table 10 2022'!$C$13:$AJ$13,0))*10^6*'Canada Elec Mix'!U5</f>
        <v>25986795.264286544</v>
      </c>
      <c r="V5" s="6">
        <f>INDEX('AEO Table 10 2022'!$C$31:$AJ$31,MATCH('EIaE-BIE'!V$1,'AEO Table 10 2022'!$C$13:$AJ$13,0))*10^6*'Canada Elec Mix'!V5</f>
        <v>25829783.118961353</v>
      </c>
      <c r="W5" s="6">
        <f>INDEX('AEO Table 10 2022'!$C$31:$AJ$31,MATCH('EIaE-BIE'!W$1,'AEO Table 10 2022'!$C$13:$AJ$13,0))*10^6*'Canada Elec Mix'!W5</f>
        <v>24908272.970364932</v>
      </c>
      <c r="X5" s="6">
        <f>INDEX('AEO Table 10 2022'!$C$31:$AJ$31,MATCH('EIaE-BIE'!X$1,'AEO Table 10 2022'!$C$13:$AJ$13,0))*10^6*'Canada Elec Mix'!X5</f>
        <v>24130342.864306729</v>
      </c>
      <c r="Y5" s="6">
        <f>INDEX('AEO Table 10 2022'!$C$31:$AJ$31,MATCH('EIaE-BIE'!Y$1,'AEO Table 10 2022'!$C$13:$AJ$13,0))*10^6*'Canada Elec Mix'!Y5</f>
        <v>23332181.972280484</v>
      </c>
      <c r="Z5" s="6">
        <f>INDEX('AEO Table 10 2022'!$C$31:$AJ$31,MATCH('EIaE-BIE'!Z$1,'AEO Table 10 2022'!$C$13:$AJ$13,0))*10^6*'Canada Elec Mix'!Z5</f>
        <v>23281537.354312629</v>
      </c>
      <c r="AA5" s="6">
        <f>INDEX('AEO Table 10 2022'!$C$31:$AJ$31,MATCH('EIaE-BIE'!AA$1,'AEO Table 10 2022'!$C$13:$AJ$13,0))*10^6*'Canada Elec Mix'!AA5</f>
        <v>22454871.439827878</v>
      </c>
      <c r="AB5" s="6">
        <f>INDEX('AEO Table 10 2022'!$C$31:$AJ$31,MATCH('EIaE-BIE'!AB$1,'AEO Table 10 2022'!$C$13:$AJ$13,0))*10^6*'Canada Elec Mix'!AB5</f>
        <v>22216752.575613581</v>
      </c>
      <c r="AC5" s="6">
        <f>INDEX('AEO Table 10 2022'!$C$31:$AJ$31,MATCH('EIaE-BIE'!AC$1,'AEO Table 10 2022'!$C$13:$AJ$13,0))*10^6*'Canada Elec Mix'!AC5</f>
        <v>22007498.387012381</v>
      </c>
      <c r="AD5" s="6">
        <f>INDEX('AEO Table 10 2022'!$C$31:$AJ$31,MATCH('EIaE-BIE'!AD$1,'AEO Table 10 2022'!$C$13:$AJ$13,0))*10^6*'Canada Elec Mix'!AD5</f>
        <v>21868506.167369545</v>
      </c>
      <c r="AE5" s="6">
        <f>INDEX('AEO Table 10 2022'!$C$31:$AJ$31,MATCH('EIaE-BIE'!AE$1,'AEO Table 10 2022'!$C$13:$AJ$13,0))*10^6*'Canada Elec Mix'!AE5</f>
        <v>21698522.677479196</v>
      </c>
      <c r="AF5" s="6">
        <f>INDEX('AEO Table 10 2022'!$C$31:$AJ$31,MATCH('EIaE-BIE'!AF$1,'AEO Table 10 2022'!$C$13:$AJ$13,0))*10^6*'Canada Elec Mix'!AF5</f>
        <v>21619563.859919403</v>
      </c>
    </row>
    <row r="6" spans="1:32" x14ac:dyDescent="0.35">
      <c r="A6" s="5" t="s">
        <v>101</v>
      </c>
      <c r="B6" s="6">
        <f>INDEX('AEO Table 10 2021'!$C$31:$AJ$31,MATCH('EIaE-BIE'!B$1,'AEO Table 10 2021'!$C$13:$AJ$13,0))*10^6*'Canada Elec Mix'!B6</f>
        <v>2313329.8827616144</v>
      </c>
      <c r="C6" s="6">
        <f>INDEX('AEO Table 10 2022'!$C$31:$AJ$31,MATCH('EIaE-BIE'!C$1,'AEO Table 10 2022'!$C$13:$AJ$13,0))*10^6*'Canada Elec Mix'!C6</f>
        <v>3653483.3326681205</v>
      </c>
      <c r="D6" s="6">
        <f>INDEX('AEO Table 10 2022'!$C$31:$AJ$31,MATCH('EIaE-BIE'!D$1,'AEO Table 10 2022'!$C$13:$AJ$13,0))*10^6*'Canada Elec Mix'!D6</f>
        <v>3482311.2771528079</v>
      </c>
      <c r="E6" s="6">
        <f>INDEX('AEO Table 10 2022'!$C$31:$AJ$31,MATCH('EIaE-BIE'!E$1,'AEO Table 10 2022'!$C$13:$AJ$13,0))*10^6*'Canada Elec Mix'!E6</f>
        <v>2957603.8429887043</v>
      </c>
      <c r="F6" s="6">
        <f>INDEX('AEO Table 10 2022'!$C$31:$AJ$31,MATCH('EIaE-BIE'!F$1,'AEO Table 10 2022'!$C$13:$AJ$13,0))*10^6*'Canada Elec Mix'!F6</f>
        <v>3168204.0283996915</v>
      </c>
      <c r="G6" s="6">
        <f>INDEX('AEO Table 10 2022'!$C$31:$AJ$31,MATCH('EIaE-BIE'!G$1,'AEO Table 10 2022'!$C$13:$AJ$13,0))*10^6*'Canada Elec Mix'!G6</f>
        <v>3050497.8602044177</v>
      </c>
      <c r="H6" s="6">
        <f>INDEX('AEO Table 10 2022'!$C$31:$AJ$31,MATCH('EIaE-BIE'!H$1,'AEO Table 10 2022'!$C$13:$AJ$13,0))*10^6*'Canada Elec Mix'!H6</f>
        <v>3180391.462934264</v>
      </c>
      <c r="I6" s="6">
        <f>INDEX('AEO Table 10 2022'!$C$31:$AJ$31,MATCH('EIaE-BIE'!I$1,'AEO Table 10 2022'!$C$13:$AJ$13,0))*10^6*'Canada Elec Mix'!I6</f>
        <v>3793306.3967659911</v>
      </c>
      <c r="J6" s="6">
        <f>INDEX('AEO Table 10 2022'!$C$31:$AJ$31,MATCH('EIaE-BIE'!J$1,'AEO Table 10 2022'!$C$13:$AJ$13,0))*10^6*'Canada Elec Mix'!J6</f>
        <v>4223586.6992710903</v>
      </c>
      <c r="K6" s="6">
        <f>INDEX('AEO Table 10 2022'!$C$31:$AJ$31,MATCH('EIaE-BIE'!K$1,'AEO Table 10 2022'!$C$13:$AJ$13,0))*10^6*'Canada Elec Mix'!K6</f>
        <v>4580045.9136555102</v>
      </c>
      <c r="L6" s="6">
        <f>INDEX('AEO Table 10 2022'!$C$31:$AJ$31,MATCH('EIaE-BIE'!L$1,'AEO Table 10 2022'!$C$13:$AJ$13,0))*10^6*'Canada Elec Mix'!L6</f>
        <v>5279851.3606478451</v>
      </c>
      <c r="M6" s="6">
        <f>INDEX('AEO Table 10 2022'!$C$31:$AJ$31,MATCH('EIaE-BIE'!M$1,'AEO Table 10 2022'!$C$13:$AJ$13,0))*10^6*'Canada Elec Mix'!M6</f>
        <v>5408870.3859535865</v>
      </c>
      <c r="N6" s="6">
        <f>INDEX('AEO Table 10 2022'!$C$31:$AJ$31,MATCH('EIaE-BIE'!N$1,'AEO Table 10 2022'!$C$13:$AJ$13,0))*10^6*'Canada Elec Mix'!N6</f>
        <v>5954331.157242625</v>
      </c>
      <c r="O6" s="6">
        <f>INDEX('AEO Table 10 2022'!$C$31:$AJ$31,MATCH('EIaE-BIE'!O$1,'AEO Table 10 2022'!$C$13:$AJ$13,0))*10^6*'Canada Elec Mix'!O6</f>
        <v>5814558.6336022476</v>
      </c>
      <c r="P6" s="6">
        <f>INDEX('AEO Table 10 2022'!$C$31:$AJ$31,MATCH('EIaE-BIE'!P$1,'AEO Table 10 2022'!$C$13:$AJ$13,0))*10^6*'Canada Elec Mix'!P6</f>
        <v>6079860.009933942</v>
      </c>
      <c r="Q6" s="6">
        <f>INDEX('AEO Table 10 2022'!$C$31:$AJ$31,MATCH('EIaE-BIE'!Q$1,'AEO Table 10 2022'!$C$13:$AJ$13,0))*10^6*'Canada Elec Mix'!Q6</f>
        <v>5940749.947365527</v>
      </c>
      <c r="R6" s="6">
        <f>INDEX('AEO Table 10 2022'!$C$31:$AJ$31,MATCH('EIaE-BIE'!R$1,'AEO Table 10 2022'!$C$13:$AJ$13,0))*10^6*'Canada Elec Mix'!R6</f>
        <v>6089821.5476771602</v>
      </c>
      <c r="S6" s="6">
        <f>INDEX('AEO Table 10 2022'!$C$31:$AJ$31,MATCH('EIaE-BIE'!S$1,'AEO Table 10 2022'!$C$13:$AJ$13,0))*10^6*'Canada Elec Mix'!S6</f>
        <v>6156339.0133605069</v>
      </c>
      <c r="T6" s="6">
        <f>INDEX('AEO Table 10 2022'!$C$31:$AJ$31,MATCH('EIaE-BIE'!T$1,'AEO Table 10 2022'!$C$13:$AJ$13,0))*10^6*'Canada Elec Mix'!T6</f>
        <v>6582896.3547469275</v>
      </c>
      <c r="U6" s="6">
        <f>INDEX('AEO Table 10 2022'!$C$31:$AJ$31,MATCH('EIaE-BIE'!U$1,'AEO Table 10 2022'!$C$13:$AJ$13,0))*10^6*'Canada Elec Mix'!U6</f>
        <v>6885197.2712295149</v>
      </c>
      <c r="V6" s="6">
        <f>INDEX('AEO Table 10 2022'!$C$31:$AJ$31,MATCH('EIaE-BIE'!V$1,'AEO Table 10 2022'!$C$13:$AJ$13,0))*10^6*'Canada Elec Mix'!V6</f>
        <v>7260325.5569682261</v>
      </c>
      <c r="W6" s="6">
        <f>INDEX('AEO Table 10 2022'!$C$31:$AJ$31,MATCH('EIaE-BIE'!W$1,'AEO Table 10 2022'!$C$13:$AJ$13,0))*10^6*'Canada Elec Mix'!W6</f>
        <v>7286874.502837426</v>
      </c>
      <c r="X6" s="6">
        <f>INDEX('AEO Table 10 2022'!$C$31:$AJ$31,MATCH('EIaE-BIE'!X$1,'AEO Table 10 2022'!$C$13:$AJ$13,0))*10^6*'Canada Elec Mix'!X6</f>
        <v>7556179.7522167796</v>
      </c>
      <c r="Y6" s="6">
        <f>INDEX('AEO Table 10 2022'!$C$31:$AJ$31,MATCH('EIaE-BIE'!Y$1,'AEO Table 10 2022'!$C$13:$AJ$13,0))*10^6*'Canada Elec Mix'!Y6</f>
        <v>7624316.7686177297</v>
      </c>
      <c r="Z6" s="6">
        <f>INDEX('AEO Table 10 2022'!$C$31:$AJ$31,MATCH('EIaE-BIE'!Z$1,'AEO Table 10 2022'!$C$13:$AJ$13,0))*10^6*'Canada Elec Mix'!Z6</f>
        <v>8140254.0945103439</v>
      </c>
      <c r="AA6" s="6">
        <f>INDEX('AEO Table 10 2022'!$C$31:$AJ$31,MATCH('EIaE-BIE'!AA$1,'AEO Table 10 2022'!$C$13:$AJ$13,0))*10^6*'Canada Elec Mix'!AA6</f>
        <v>8085406.5684609609</v>
      </c>
      <c r="AB6" s="6">
        <f>INDEX('AEO Table 10 2022'!$C$31:$AJ$31,MATCH('EIaE-BIE'!AB$1,'AEO Table 10 2022'!$C$13:$AJ$13,0))*10^6*'Canada Elec Mix'!AB6</f>
        <v>8448397.8825213257</v>
      </c>
      <c r="AC6" s="6">
        <f>INDEX('AEO Table 10 2022'!$C$31:$AJ$31,MATCH('EIaE-BIE'!AC$1,'AEO Table 10 2022'!$C$13:$AJ$13,0))*10^6*'Canada Elec Mix'!AC6</f>
        <v>8575412.3971587606</v>
      </c>
      <c r="AD6" s="6">
        <f>INDEX('AEO Table 10 2022'!$C$31:$AJ$31,MATCH('EIaE-BIE'!AD$1,'AEO Table 10 2022'!$C$13:$AJ$13,0))*10^6*'Canada Elec Mix'!AD6</f>
        <v>8881967.0362527147</v>
      </c>
      <c r="AE6" s="6">
        <f>INDEX('AEO Table 10 2022'!$C$31:$AJ$31,MATCH('EIaE-BIE'!AE$1,'AEO Table 10 2022'!$C$13:$AJ$13,0))*10^6*'Canada Elec Mix'!AE6</f>
        <v>9005525.8057881556</v>
      </c>
      <c r="AF6" s="6">
        <f>INDEX('AEO Table 10 2022'!$C$31:$AJ$31,MATCH('EIaE-BIE'!AF$1,'AEO Table 10 2022'!$C$13:$AJ$13,0))*10^6*'Canada Elec Mix'!AF6</f>
        <v>9133772.9835561831</v>
      </c>
    </row>
    <row r="7" spans="1:32" x14ac:dyDescent="0.35">
      <c r="A7" s="5" t="s">
        <v>103</v>
      </c>
      <c r="B7" s="6">
        <f>INDEX('AEO Table 10 2021'!$C$31:$AJ$31,MATCH('EIaE-BIE'!B$1,'AEO Table 10 2021'!$C$13:$AJ$13,0))*10^6*'Canada Elec Mix'!B7</f>
        <v>147329.22924964182</v>
      </c>
      <c r="C7" s="6">
        <f>INDEX('AEO Table 10 2022'!$C$31:$AJ$31,MATCH('EIaE-BIE'!C$1,'AEO Table 10 2022'!$C$13:$AJ$13,0))*10^6*'Canada Elec Mix'!C7</f>
        <v>254383.10320473183</v>
      </c>
      <c r="D7" s="6">
        <f>INDEX('AEO Table 10 2022'!$C$31:$AJ$31,MATCH('EIaE-BIE'!D$1,'AEO Table 10 2022'!$C$13:$AJ$13,0))*10^6*'Canada Elec Mix'!D7</f>
        <v>247685.07375948067</v>
      </c>
      <c r="E7" s="6">
        <f>INDEX('AEO Table 10 2022'!$C$31:$AJ$31,MATCH('EIaE-BIE'!E$1,'AEO Table 10 2022'!$C$13:$AJ$13,0))*10^6*'Canada Elec Mix'!E7</f>
        <v>224974.997253398</v>
      </c>
      <c r="F7" s="6">
        <f>INDEX('AEO Table 10 2022'!$C$31:$AJ$31,MATCH('EIaE-BIE'!F$1,'AEO Table 10 2022'!$C$13:$AJ$13,0))*10^6*'Canada Elec Mix'!F7</f>
        <v>249605.58873603176</v>
      </c>
      <c r="G7" s="6">
        <f>INDEX('AEO Table 10 2022'!$C$31:$AJ$31,MATCH('EIaE-BIE'!G$1,'AEO Table 10 2022'!$C$13:$AJ$13,0))*10^6*'Canada Elec Mix'!G7</f>
        <v>243525.74192416118</v>
      </c>
      <c r="H7" s="6">
        <f>INDEX('AEO Table 10 2022'!$C$31:$AJ$31,MATCH('EIaE-BIE'!H$1,'AEO Table 10 2022'!$C$13:$AJ$13,0))*10^6*'Canada Elec Mix'!H7</f>
        <v>286348.80184277496</v>
      </c>
      <c r="I7" s="6">
        <f>INDEX('AEO Table 10 2022'!$C$31:$AJ$31,MATCH('EIaE-BIE'!I$1,'AEO Table 10 2022'!$C$13:$AJ$13,0))*10^6*'Canada Elec Mix'!I7</f>
        <v>323454.47638626915</v>
      </c>
      <c r="J7" s="6">
        <f>INDEX('AEO Table 10 2022'!$C$31:$AJ$31,MATCH('EIaE-BIE'!J$1,'AEO Table 10 2022'!$C$13:$AJ$13,0))*10^6*'Canada Elec Mix'!J7</f>
        <v>346197.55347126385</v>
      </c>
      <c r="K7" s="6">
        <f>INDEX('AEO Table 10 2022'!$C$31:$AJ$31,MATCH('EIaE-BIE'!K$1,'AEO Table 10 2022'!$C$13:$AJ$13,0))*10^6*'Canada Elec Mix'!K7</f>
        <v>439278.57149391051</v>
      </c>
      <c r="L7" s="6">
        <f>INDEX('AEO Table 10 2022'!$C$31:$AJ$31,MATCH('EIaE-BIE'!L$1,'AEO Table 10 2022'!$C$13:$AJ$13,0))*10^6*'Canada Elec Mix'!L7</f>
        <v>515313.9507644113</v>
      </c>
      <c r="M7" s="6">
        <f>INDEX('AEO Table 10 2022'!$C$31:$AJ$31,MATCH('EIaE-BIE'!M$1,'AEO Table 10 2022'!$C$13:$AJ$13,0))*10^6*'Canada Elec Mix'!M7</f>
        <v>543207.00585334364</v>
      </c>
      <c r="N7" s="6">
        <f>INDEX('AEO Table 10 2022'!$C$31:$AJ$31,MATCH('EIaE-BIE'!N$1,'AEO Table 10 2022'!$C$13:$AJ$13,0))*10^6*'Canada Elec Mix'!N7</f>
        <v>623162.42156415049</v>
      </c>
      <c r="O7" s="6">
        <f>INDEX('AEO Table 10 2022'!$C$31:$AJ$31,MATCH('EIaE-BIE'!O$1,'AEO Table 10 2022'!$C$13:$AJ$13,0))*10^6*'Canada Elec Mix'!O7</f>
        <v>688951.46960123978</v>
      </c>
      <c r="P7" s="6">
        <f>INDEX('AEO Table 10 2022'!$C$31:$AJ$31,MATCH('EIaE-BIE'!P$1,'AEO Table 10 2022'!$C$13:$AJ$13,0))*10^6*'Canada Elec Mix'!P7</f>
        <v>803501.63043313776</v>
      </c>
      <c r="Q7" s="6">
        <f>INDEX('AEO Table 10 2022'!$C$31:$AJ$31,MATCH('EIaE-BIE'!Q$1,'AEO Table 10 2022'!$C$13:$AJ$13,0))*10^6*'Canada Elec Mix'!Q7</f>
        <v>998542.92268404237</v>
      </c>
      <c r="R7" s="6">
        <f>INDEX('AEO Table 10 2022'!$C$31:$AJ$31,MATCH('EIaE-BIE'!R$1,'AEO Table 10 2022'!$C$13:$AJ$13,0))*10^6*'Canada Elec Mix'!R7</f>
        <v>1092369.5232186269</v>
      </c>
      <c r="S7" s="6">
        <f>INDEX('AEO Table 10 2022'!$C$31:$AJ$31,MATCH('EIaE-BIE'!S$1,'AEO Table 10 2022'!$C$13:$AJ$13,0))*10^6*'Canada Elec Mix'!S7</f>
        <v>1179606.6467279769</v>
      </c>
      <c r="T7" s="6">
        <f>INDEX('AEO Table 10 2022'!$C$31:$AJ$31,MATCH('EIaE-BIE'!T$1,'AEO Table 10 2022'!$C$13:$AJ$13,0))*10^6*'Canada Elec Mix'!T7</f>
        <v>1290773.5922864566</v>
      </c>
      <c r="U7" s="6">
        <f>INDEX('AEO Table 10 2022'!$C$31:$AJ$31,MATCH('EIaE-BIE'!U$1,'AEO Table 10 2022'!$C$13:$AJ$13,0))*10^6*'Canada Elec Mix'!U7</f>
        <v>1438490.9447770354</v>
      </c>
      <c r="V7" s="6">
        <f>INDEX('AEO Table 10 2022'!$C$31:$AJ$31,MATCH('EIaE-BIE'!V$1,'AEO Table 10 2022'!$C$13:$AJ$13,0))*10^6*'Canada Elec Mix'!V7</f>
        <v>1687123.7521760236</v>
      </c>
      <c r="W7" s="6">
        <f>INDEX('AEO Table 10 2022'!$C$31:$AJ$31,MATCH('EIaE-BIE'!W$1,'AEO Table 10 2022'!$C$13:$AJ$13,0))*10^6*'Canada Elec Mix'!W7</f>
        <v>1829700.3662108467</v>
      </c>
      <c r="X7" s="6">
        <f>INDEX('AEO Table 10 2022'!$C$31:$AJ$31,MATCH('EIaE-BIE'!X$1,'AEO Table 10 2022'!$C$13:$AJ$13,0))*10^6*'Canada Elec Mix'!X7</f>
        <v>1989024.2268587148</v>
      </c>
      <c r="Y7" s="6">
        <f>INDEX('AEO Table 10 2022'!$C$31:$AJ$31,MATCH('EIaE-BIE'!Y$1,'AEO Table 10 2022'!$C$13:$AJ$13,0))*10^6*'Canada Elec Mix'!Y7</f>
        <v>2166021.8036979828</v>
      </c>
      <c r="Z7" s="6">
        <f>INDEX('AEO Table 10 2022'!$C$31:$AJ$31,MATCH('EIaE-BIE'!Z$1,'AEO Table 10 2022'!$C$13:$AJ$13,0))*10^6*'Canada Elec Mix'!Z7</f>
        <v>2392229.6281647393</v>
      </c>
      <c r="AA7" s="6">
        <f>INDEX('AEO Table 10 2022'!$C$31:$AJ$31,MATCH('EIaE-BIE'!AA$1,'AEO Table 10 2022'!$C$13:$AJ$13,0))*10^6*'Canada Elec Mix'!AA7</f>
        <v>2585970.7300119754</v>
      </c>
      <c r="AB7" s="6">
        <f>INDEX('AEO Table 10 2022'!$C$31:$AJ$31,MATCH('EIaE-BIE'!AB$1,'AEO Table 10 2022'!$C$13:$AJ$13,0))*10^6*'Canada Elec Mix'!AB7</f>
        <v>2723388.2665592823</v>
      </c>
      <c r="AC7" s="6">
        <f>INDEX('AEO Table 10 2022'!$C$31:$AJ$31,MATCH('EIaE-BIE'!AC$1,'AEO Table 10 2022'!$C$13:$AJ$13,0))*10^6*'Canada Elec Mix'!AC7</f>
        <v>2817469.5884809541</v>
      </c>
      <c r="AD7" s="6">
        <f>INDEX('AEO Table 10 2022'!$C$31:$AJ$31,MATCH('EIaE-BIE'!AD$1,'AEO Table 10 2022'!$C$13:$AJ$13,0))*10^6*'Canada Elec Mix'!AD7</f>
        <v>2893420.7685560072</v>
      </c>
      <c r="AE7" s="6">
        <f>INDEX('AEO Table 10 2022'!$C$31:$AJ$31,MATCH('EIaE-BIE'!AE$1,'AEO Table 10 2022'!$C$13:$AJ$13,0))*10^6*'Canada Elec Mix'!AE7</f>
        <v>2961283.331029335</v>
      </c>
      <c r="AF7" s="6">
        <f>INDEX('AEO Table 10 2022'!$C$31:$AJ$31,MATCH('EIaE-BIE'!AF$1,'AEO Table 10 2022'!$C$13:$AJ$13,0))*10^6*'Canada Elec Mix'!AF7</f>
        <v>3011056.9337947289</v>
      </c>
    </row>
    <row r="8" spans="1:32" x14ac:dyDescent="0.35">
      <c r="A8" s="5" t="s">
        <v>104</v>
      </c>
      <c r="B8" s="6">
        <f>INDEX('AEO Table 10 2021'!$C$31:$AJ$31,MATCH('EIaE-BIE'!B$1,'AEO Table 10 2021'!$C$13:$AJ$13,0))*10^6*'Canada Elec Mix'!B8</f>
        <v>0</v>
      </c>
      <c r="C8" s="6">
        <f>INDEX('AEO Table 10 2022'!$C$31:$AJ$31,MATCH('EIaE-BIE'!C$1,'AEO Table 10 2022'!$C$13:$AJ$13,0))*10^6*'Canada Elec Mix'!C8</f>
        <v>0</v>
      </c>
      <c r="D8" s="6">
        <f>INDEX('AEO Table 10 2022'!$C$31:$AJ$31,MATCH('EIaE-BIE'!D$1,'AEO Table 10 2022'!$C$13:$AJ$13,0))*10^6*'Canada Elec Mix'!D8</f>
        <v>0</v>
      </c>
      <c r="E8" s="6">
        <f>INDEX('AEO Table 10 2022'!$C$31:$AJ$31,MATCH('EIaE-BIE'!E$1,'AEO Table 10 2022'!$C$13:$AJ$13,0))*10^6*'Canada Elec Mix'!E8</f>
        <v>0</v>
      </c>
      <c r="F8" s="6">
        <f>INDEX('AEO Table 10 2022'!$C$31:$AJ$31,MATCH('EIaE-BIE'!F$1,'AEO Table 10 2022'!$C$13:$AJ$13,0))*10^6*'Canada Elec Mix'!F8</f>
        <v>0</v>
      </c>
      <c r="G8" s="6">
        <f>INDEX('AEO Table 10 2022'!$C$31:$AJ$31,MATCH('EIaE-BIE'!G$1,'AEO Table 10 2022'!$C$13:$AJ$13,0))*10^6*'Canada Elec Mix'!G8</f>
        <v>0</v>
      </c>
      <c r="H8" s="6">
        <f>INDEX('AEO Table 10 2022'!$C$31:$AJ$31,MATCH('EIaE-BIE'!H$1,'AEO Table 10 2022'!$C$13:$AJ$13,0))*10^6*'Canada Elec Mix'!H8</f>
        <v>0</v>
      </c>
      <c r="I8" s="6">
        <f>INDEX('AEO Table 10 2022'!$C$31:$AJ$31,MATCH('EIaE-BIE'!I$1,'AEO Table 10 2022'!$C$13:$AJ$13,0))*10^6*'Canada Elec Mix'!I8</f>
        <v>0</v>
      </c>
      <c r="J8" s="6">
        <f>INDEX('AEO Table 10 2022'!$C$31:$AJ$31,MATCH('EIaE-BIE'!J$1,'AEO Table 10 2022'!$C$13:$AJ$13,0))*10^6*'Canada Elec Mix'!J8</f>
        <v>0</v>
      </c>
      <c r="K8" s="6">
        <f>INDEX('AEO Table 10 2022'!$C$31:$AJ$31,MATCH('EIaE-BIE'!K$1,'AEO Table 10 2022'!$C$13:$AJ$13,0))*10^6*'Canada Elec Mix'!K8</f>
        <v>0</v>
      </c>
      <c r="L8" s="6">
        <f>INDEX('AEO Table 10 2022'!$C$31:$AJ$31,MATCH('EIaE-BIE'!L$1,'AEO Table 10 2022'!$C$13:$AJ$13,0))*10^6*'Canada Elec Mix'!L8</f>
        <v>0</v>
      </c>
      <c r="M8" s="6">
        <f>INDEX('AEO Table 10 2022'!$C$31:$AJ$31,MATCH('EIaE-BIE'!M$1,'AEO Table 10 2022'!$C$13:$AJ$13,0))*10^6*'Canada Elec Mix'!M8</f>
        <v>0</v>
      </c>
      <c r="N8" s="6">
        <f>INDEX('AEO Table 10 2022'!$C$31:$AJ$31,MATCH('EIaE-BIE'!N$1,'AEO Table 10 2022'!$C$13:$AJ$13,0))*10^6*'Canada Elec Mix'!N8</f>
        <v>0</v>
      </c>
      <c r="O8" s="6">
        <f>INDEX('AEO Table 10 2022'!$C$31:$AJ$31,MATCH('EIaE-BIE'!O$1,'AEO Table 10 2022'!$C$13:$AJ$13,0))*10^6*'Canada Elec Mix'!O8</f>
        <v>0</v>
      </c>
      <c r="P8" s="6">
        <f>INDEX('AEO Table 10 2022'!$C$31:$AJ$31,MATCH('EIaE-BIE'!P$1,'AEO Table 10 2022'!$C$13:$AJ$13,0))*10^6*'Canada Elec Mix'!P8</f>
        <v>0</v>
      </c>
      <c r="Q8" s="6">
        <f>INDEX('AEO Table 10 2022'!$C$31:$AJ$31,MATCH('EIaE-BIE'!Q$1,'AEO Table 10 2022'!$C$13:$AJ$13,0))*10^6*'Canada Elec Mix'!Q8</f>
        <v>0</v>
      </c>
      <c r="R8" s="6">
        <f>INDEX('AEO Table 10 2022'!$C$31:$AJ$31,MATCH('EIaE-BIE'!R$1,'AEO Table 10 2022'!$C$13:$AJ$13,0))*10^6*'Canada Elec Mix'!R8</f>
        <v>0</v>
      </c>
      <c r="S8" s="6">
        <f>INDEX('AEO Table 10 2022'!$C$31:$AJ$31,MATCH('EIaE-BIE'!S$1,'AEO Table 10 2022'!$C$13:$AJ$13,0))*10^6*'Canada Elec Mix'!S8</f>
        <v>0</v>
      </c>
      <c r="T8" s="6">
        <f>INDEX('AEO Table 10 2022'!$C$31:$AJ$31,MATCH('EIaE-BIE'!T$1,'AEO Table 10 2022'!$C$13:$AJ$13,0))*10^6*'Canada Elec Mix'!T8</f>
        <v>0</v>
      </c>
      <c r="U8" s="6">
        <f>INDEX('AEO Table 10 2022'!$C$31:$AJ$31,MATCH('EIaE-BIE'!U$1,'AEO Table 10 2022'!$C$13:$AJ$13,0))*10^6*'Canada Elec Mix'!U8</f>
        <v>0</v>
      </c>
      <c r="V8" s="6">
        <f>INDEX('AEO Table 10 2022'!$C$31:$AJ$31,MATCH('EIaE-BIE'!V$1,'AEO Table 10 2022'!$C$13:$AJ$13,0))*10^6*'Canada Elec Mix'!V8</f>
        <v>0</v>
      </c>
      <c r="W8" s="6">
        <f>INDEX('AEO Table 10 2022'!$C$31:$AJ$31,MATCH('EIaE-BIE'!W$1,'AEO Table 10 2022'!$C$13:$AJ$13,0))*10^6*'Canada Elec Mix'!W8</f>
        <v>0</v>
      </c>
      <c r="X8" s="6">
        <f>INDEX('AEO Table 10 2022'!$C$31:$AJ$31,MATCH('EIaE-BIE'!X$1,'AEO Table 10 2022'!$C$13:$AJ$13,0))*10^6*'Canada Elec Mix'!X8</f>
        <v>0</v>
      </c>
      <c r="Y8" s="6">
        <f>INDEX('AEO Table 10 2022'!$C$31:$AJ$31,MATCH('EIaE-BIE'!Y$1,'AEO Table 10 2022'!$C$13:$AJ$13,0))*10^6*'Canada Elec Mix'!Y8</f>
        <v>0</v>
      </c>
      <c r="Z8" s="6">
        <f>INDEX('AEO Table 10 2022'!$C$31:$AJ$31,MATCH('EIaE-BIE'!Z$1,'AEO Table 10 2022'!$C$13:$AJ$13,0))*10^6*'Canada Elec Mix'!Z8</f>
        <v>0</v>
      </c>
      <c r="AA8" s="6">
        <f>INDEX('AEO Table 10 2022'!$C$31:$AJ$31,MATCH('EIaE-BIE'!AA$1,'AEO Table 10 2022'!$C$13:$AJ$13,0))*10^6*'Canada Elec Mix'!AA8</f>
        <v>0</v>
      </c>
      <c r="AB8" s="6">
        <f>INDEX('AEO Table 10 2022'!$C$31:$AJ$31,MATCH('EIaE-BIE'!AB$1,'AEO Table 10 2022'!$C$13:$AJ$13,0))*10^6*'Canada Elec Mix'!AB8</f>
        <v>0</v>
      </c>
      <c r="AC8" s="6">
        <f>INDEX('AEO Table 10 2022'!$C$31:$AJ$31,MATCH('EIaE-BIE'!AC$1,'AEO Table 10 2022'!$C$13:$AJ$13,0))*10^6*'Canada Elec Mix'!AC8</f>
        <v>0</v>
      </c>
      <c r="AD8" s="6">
        <f>INDEX('AEO Table 10 2022'!$C$31:$AJ$31,MATCH('EIaE-BIE'!AD$1,'AEO Table 10 2022'!$C$13:$AJ$13,0))*10^6*'Canada Elec Mix'!AD8</f>
        <v>0</v>
      </c>
      <c r="AE8" s="6">
        <f>INDEX('AEO Table 10 2022'!$C$31:$AJ$31,MATCH('EIaE-BIE'!AE$1,'AEO Table 10 2022'!$C$13:$AJ$13,0))*10^6*'Canada Elec Mix'!AE8</f>
        <v>0</v>
      </c>
      <c r="AF8" s="6">
        <f>INDEX('AEO Table 10 2022'!$C$31:$AJ$31,MATCH('EIaE-BIE'!AF$1,'AEO Table 10 2022'!$C$13:$AJ$13,0))*10^6*'Canada Elec Mix'!AF8</f>
        <v>0</v>
      </c>
    </row>
    <row r="9" spans="1:32" x14ac:dyDescent="0.35">
      <c r="A9" s="5" t="s">
        <v>105</v>
      </c>
      <c r="B9" s="6">
        <f>INDEX('AEO Table 10 2021'!$C$31:$AJ$31,MATCH('EIaE-BIE'!B$1,'AEO Table 10 2021'!$C$13:$AJ$13,0))*10^6*'Canada Elec Mix'!B9</f>
        <v>507085.85910717805</v>
      </c>
      <c r="C9" s="6">
        <f>INDEX('AEO Table 10 2022'!$C$31:$AJ$31,MATCH('EIaE-BIE'!C$1,'AEO Table 10 2022'!$C$13:$AJ$13,0))*10^6*'Canada Elec Mix'!C9</f>
        <v>777563.69420708681</v>
      </c>
      <c r="D9" s="6">
        <f>INDEX('AEO Table 10 2022'!$C$31:$AJ$31,MATCH('EIaE-BIE'!D$1,'AEO Table 10 2022'!$C$13:$AJ$13,0))*10^6*'Canada Elec Mix'!D9</f>
        <v>575554.51346872735</v>
      </c>
      <c r="E9" s="6">
        <f>INDEX('AEO Table 10 2022'!$C$31:$AJ$31,MATCH('EIaE-BIE'!E$1,'AEO Table 10 2022'!$C$13:$AJ$13,0))*10^6*'Canada Elec Mix'!E9</f>
        <v>491339.4053971406</v>
      </c>
      <c r="F9" s="6">
        <f>INDEX('AEO Table 10 2022'!$C$31:$AJ$31,MATCH('EIaE-BIE'!F$1,'AEO Table 10 2022'!$C$13:$AJ$13,0))*10^6*'Canada Elec Mix'!F9</f>
        <v>497349.49379654252</v>
      </c>
      <c r="G9" s="6">
        <f>INDEX('AEO Table 10 2022'!$C$31:$AJ$31,MATCH('EIaE-BIE'!G$1,'AEO Table 10 2022'!$C$13:$AJ$13,0))*10^6*'Canada Elec Mix'!G9</f>
        <v>460357.81994545687</v>
      </c>
      <c r="H9" s="6">
        <f>INDEX('AEO Table 10 2022'!$C$31:$AJ$31,MATCH('EIaE-BIE'!H$1,'AEO Table 10 2022'!$C$13:$AJ$13,0))*10^6*'Canada Elec Mix'!H9</f>
        <v>476164.97704702016</v>
      </c>
      <c r="I9" s="6">
        <f>INDEX('AEO Table 10 2022'!$C$31:$AJ$31,MATCH('EIaE-BIE'!I$1,'AEO Table 10 2022'!$C$13:$AJ$13,0))*10^6*'Canada Elec Mix'!I9</f>
        <v>499768.05545740534</v>
      </c>
      <c r="J9" s="6">
        <f>INDEX('AEO Table 10 2022'!$C$31:$AJ$31,MATCH('EIaE-BIE'!J$1,'AEO Table 10 2022'!$C$13:$AJ$13,0))*10^6*'Canada Elec Mix'!J9</f>
        <v>519246.02783944237</v>
      </c>
      <c r="K9" s="6">
        <f>INDEX('AEO Table 10 2022'!$C$31:$AJ$31,MATCH('EIaE-BIE'!K$1,'AEO Table 10 2022'!$C$13:$AJ$13,0))*10^6*'Canada Elec Mix'!K9</f>
        <v>521615.66842046002</v>
      </c>
      <c r="L9" s="6">
        <f>INDEX('AEO Table 10 2022'!$C$31:$AJ$31,MATCH('EIaE-BIE'!L$1,'AEO Table 10 2022'!$C$13:$AJ$13,0))*10^6*'Canada Elec Mix'!L9</f>
        <v>522609.13515223726</v>
      </c>
      <c r="M9" s="6">
        <f>INDEX('AEO Table 10 2022'!$C$31:$AJ$31,MATCH('EIaE-BIE'!M$1,'AEO Table 10 2022'!$C$13:$AJ$13,0))*10^6*'Canada Elec Mix'!M9</f>
        <v>487353.61527553067</v>
      </c>
      <c r="N9" s="6">
        <f>INDEX('AEO Table 10 2022'!$C$31:$AJ$31,MATCH('EIaE-BIE'!N$1,'AEO Table 10 2022'!$C$13:$AJ$13,0))*10^6*'Canada Elec Mix'!N9</f>
        <v>487831.06186702923</v>
      </c>
      <c r="O9" s="6">
        <f>INDEX('AEO Table 10 2022'!$C$31:$AJ$31,MATCH('EIaE-BIE'!O$1,'AEO Table 10 2022'!$C$13:$AJ$13,0))*10^6*'Canada Elec Mix'!O9</f>
        <v>471861.66238549486</v>
      </c>
      <c r="P9" s="6">
        <f>INDEX('AEO Table 10 2022'!$C$31:$AJ$31,MATCH('EIaE-BIE'!P$1,'AEO Table 10 2022'!$C$13:$AJ$13,0))*10^6*'Canada Elec Mix'!P9</f>
        <v>480826.36697375955</v>
      </c>
      <c r="Q9" s="6">
        <f>INDEX('AEO Table 10 2022'!$C$31:$AJ$31,MATCH('EIaE-BIE'!Q$1,'AEO Table 10 2022'!$C$13:$AJ$13,0))*10^6*'Canada Elec Mix'!Q9</f>
        <v>460688.63850933017</v>
      </c>
      <c r="R9" s="6">
        <f>INDEX('AEO Table 10 2022'!$C$31:$AJ$31,MATCH('EIaE-BIE'!R$1,'AEO Table 10 2022'!$C$13:$AJ$13,0))*10^6*'Canada Elec Mix'!R9</f>
        <v>460697.48513629206</v>
      </c>
      <c r="S9" s="6">
        <f>INDEX('AEO Table 10 2022'!$C$31:$AJ$31,MATCH('EIaE-BIE'!S$1,'AEO Table 10 2022'!$C$13:$AJ$13,0))*10^6*'Canada Elec Mix'!S9</f>
        <v>452052.54405088216</v>
      </c>
      <c r="T9" s="6">
        <f>INDEX('AEO Table 10 2022'!$C$31:$AJ$31,MATCH('EIaE-BIE'!T$1,'AEO Table 10 2022'!$C$13:$AJ$13,0))*10^6*'Canada Elec Mix'!T9</f>
        <v>450864.01245774305</v>
      </c>
      <c r="U9" s="6">
        <f>INDEX('AEO Table 10 2022'!$C$31:$AJ$31,MATCH('EIaE-BIE'!U$1,'AEO Table 10 2022'!$C$13:$AJ$13,0))*10^6*'Canada Elec Mix'!U9</f>
        <v>457173.87474482734</v>
      </c>
      <c r="V9" s="6">
        <f>INDEX('AEO Table 10 2022'!$C$31:$AJ$31,MATCH('EIaE-BIE'!V$1,'AEO Table 10 2022'!$C$13:$AJ$13,0))*10^6*'Canada Elec Mix'!V9</f>
        <v>453768.26291683089</v>
      </c>
      <c r="W9" s="6">
        <f>INDEX('AEO Table 10 2022'!$C$31:$AJ$31,MATCH('EIaE-BIE'!W$1,'AEO Table 10 2022'!$C$13:$AJ$13,0))*10^6*'Canada Elec Mix'!W9</f>
        <v>438245.23534050456</v>
      </c>
      <c r="X9" s="6">
        <f>INDEX('AEO Table 10 2022'!$C$31:$AJ$31,MATCH('EIaE-BIE'!X$1,'AEO Table 10 2022'!$C$13:$AJ$13,0))*10^6*'Canada Elec Mix'!X9</f>
        <v>423500.74766667036</v>
      </c>
      <c r="Y9" s="6">
        <f>INDEX('AEO Table 10 2022'!$C$31:$AJ$31,MATCH('EIaE-BIE'!Y$1,'AEO Table 10 2022'!$C$13:$AJ$13,0))*10^6*'Canada Elec Mix'!Y9</f>
        <v>407500.65995643567</v>
      </c>
      <c r="Z9" s="6">
        <f>INDEX('AEO Table 10 2022'!$C$31:$AJ$31,MATCH('EIaE-BIE'!Z$1,'AEO Table 10 2022'!$C$13:$AJ$13,0))*10^6*'Canada Elec Mix'!Z9</f>
        <v>405138.6757290989</v>
      </c>
      <c r="AA9" s="6">
        <f>INDEX('AEO Table 10 2022'!$C$31:$AJ$31,MATCH('EIaE-BIE'!AA$1,'AEO Table 10 2022'!$C$13:$AJ$13,0))*10^6*'Canada Elec Mix'!AA9</f>
        <v>389113.98605157167</v>
      </c>
      <c r="AB9" s="6">
        <f>INDEX('AEO Table 10 2022'!$C$31:$AJ$31,MATCH('EIaE-BIE'!AB$1,'AEO Table 10 2022'!$C$13:$AJ$13,0))*10^6*'Canada Elec Mix'!AB9</f>
        <v>385481.75565517723</v>
      </c>
      <c r="AC9" s="6">
        <f>INDEX('AEO Table 10 2022'!$C$31:$AJ$31,MATCH('EIaE-BIE'!AC$1,'AEO Table 10 2022'!$C$13:$AJ$13,0))*10^6*'Canada Elec Mix'!AC9</f>
        <v>380859.72593773348</v>
      </c>
      <c r="AD9" s="6">
        <f>INDEX('AEO Table 10 2022'!$C$31:$AJ$31,MATCH('EIaE-BIE'!AD$1,'AEO Table 10 2022'!$C$13:$AJ$13,0))*10^6*'Canada Elec Mix'!AD9</f>
        <v>377048.15290948196</v>
      </c>
      <c r="AE9" s="6">
        <f>INDEX('AEO Table 10 2022'!$C$31:$AJ$31,MATCH('EIaE-BIE'!AE$1,'AEO Table 10 2022'!$C$13:$AJ$13,0))*10^6*'Canada Elec Mix'!AE9</f>
        <v>373803.68019533699</v>
      </c>
      <c r="AF9" s="6">
        <f>INDEX('AEO Table 10 2022'!$C$31:$AJ$31,MATCH('EIaE-BIE'!AF$1,'AEO Table 10 2022'!$C$13:$AJ$13,0))*10^6*'Canada Elec Mix'!AF9</f>
        <v>370868.64267444424</v>
      </c>
    </row>
    <row r="10" spans="1:32" x14ac:dyDescent="0.35">
      <c r="A10" s="5" t="s">
        <v>106</v>
      </c>
      <c r="B10" s="6">
        <f>INDEX('AEO Table 10 2021'!$C$31:$AJ$31,MATCH('EIaE-BIE'!B$1,'AEO Table 10 2021'!$C$13:$AJ$13,0))*10^6*'Canada Elec Mix'!B10</f>
        <v>0</v>
      </c>
      <c r="C10" s="6">
        <f>INDEX('AEO Table 10 2022'!$C$31:$AJ$31,MATCH('EIaE-BIE'!C$1,'AEO Table 10 2022'!$C$13:$AJ$13,0))*10^6*'Canada Elec Mix'!C10</f>
        <v>0</v>
      </c>
      <c r="D10" s="6">
        <f>INDEX('AEO Table 10 2022'!$C$31:$AJ$31,MATCH('EIaE-BIE'!D$1,'AEO Table 10 2022'!$C$13:$AJ$13,0))*10^6*'Canada Elec Mix'!D10</f>
        <v>0</v>
      </c>
      <c r="E10" s="6">
        <f>INDEX('AEO Table 10 2022'!$C$31:$AJ$31,MATCH('EIaE-BIE'!E$1,'AEO Table 10 2022'!$C$13:$AJ$13,0))*10^6*'Canada Elec Mix'!E10</f>
        <v>0</v>
      </c>
      <c r="F10" s="6">
        <f>INDEX('AEO Table 10 2022'!$C$31:$AJ$31,MATCH('EIaE-BIE'!F$1,'AEO Table 10 2022'!$C$13:$AJ$13,0))*10^6*'Canada Elec Mix'!F10</f>
        <v>0</v>
      </c>
      <c r="G10" s="6">
        <f>INDEX('AEO Table 10 2022'!$C$31:$AJ$31,MATCH('EIaE-BIE'!G$1,'AEO Table 10 2022'!$C$13:$AJ$13,0))*10^6*'Canada Elec Mix'!G10</f>
        <v>0</v>
      </c>
      <c r="H10" s="6">
        <f>INDEX('AEO Table 10 2022'!$C$31:$AJ$31,MATCH('EIaE-BIE'!H$1,'AEO Table 10 2022'!$C$13:$AJ$13,0))*10^6*'Canada Elec Mix'!H10</f>
        <v>0</v>
      </c>
      <c r="I10" s="6">
        <f>INDEX('AEO Table 10 2022'!$C$31:$AJ$31,MATCH('EIaE-BIE'!I$1,'AEO Table 10 2022'!$C$13:$AJ$13,0))*10^6*'Canada Elec Mix'!I10</f>
        <v>0</v>
      </c>
      <c r="J10" s="6">
        <f>INDEX('AEO Table 10 2022'!$C$31:$AJ$31,MATCH('EIaE-BIE'!J$1,'AEO Table 10 2022'!$C$13:$AJ$13,0))*10^6*'Canada Elec Mix'!J10</f>
        <v>0</v>
      </c>
      <c r="K10" s="6">
        <f>INDEX('AEO Table 10 2022'!$C$31:$AJ$31,MATCH('EIaE-BIE'!K$1,'AEO Table 10 2022'!$C$13:$AJ$13,0))*10^6*'Canada Elec Mix'!K10</f>
        <v>0</v>
      </c>
      <c r="L10" s="6">
        <f>INDEX('AEO Table 10 2022'!$C$31:$AJ$31,MATCH('EIaE-BIE'!L$1,'AEO Table 10 2022'!$C$13:$AJ$13,0))*10^6*'Canada Elec Mix'!L10</f>
        <v>0</v>
      </c>
      <c r="M10" s="6">
        <f>INDEX('AEO Table 10 2022'!$C$31:$AJ$31,MATCH('EIaE-BIE'!M$1,'AEO Table 10 2022'!$C$13:$AJ$13,0))*10^6*'Canada Elec Mix'!M10</f>
        <v>0</v>
      </c>
      <c r="N10" s="6">
        <f>INDEX('AEO Table 10 2022'!$C$31:$AJ$31,MATCH('EIaE-BIE'!N$1,'AEO Table 10 2022'!$C$13:$AJ$13,0))*10^6*'Canada Elec Mix'!N10</f>
        <v>0</v>
      </c>
      <c r="O10" s="6">
        <f>INDEX('AEO Table 10 2022'!$C$31:$AJ$31,MATCH('EIaE-BIE'!O$1,'AEO Table 10 2022'!$C$13:$AJ$13,0))*10^6*'Canada Elec Mix'!O10</f>
        <v>0</v>
      </c>
      <c r="P10" s="6">
        <f>INDEX('AEO Table 10 2022'!$C$31:$AJ$31,MATCH('EIaE-BIE'!P$1,'AEO Table 10 2022'!$C$13:$AJ$13,0))*10^6*'Canada Elec Mix'!P10</f>
        <v>0</v>
      </c>
      <c r="Q10" s="6">
        <f>INDEX('AEO Table 10 2022'!$C$31:$AJ$31,MATCH('EIaE-BIE'!Q$1,'AEO Table 10 2022'!$C$13:$AJ$13,0))*10^6*'Canada Elec Mix'!Q10</f>
        <v>0</v>
      </c>
      <c r="R10" s="6">
        <f>INDEX('AEO Table 10 2022'!$C$31:$AJ$31,MATCH('EIaE-BIE'!R$1,'AEO Table 10 2022'!$C$13:$AJ$13,0))*10^6*'Canada Elec Mix'!R10</f>
        <v>0</v>
      </c>
      <c r="S10" s="6">
        <f>INDEX('AEO Table 10 2022'!$C$31:$AJ$31,MATCH('EIaE-BIE'!S$1,'AEO Table 10 2022'!$C$13:$AJ$13,0))*10^6*'Canada Elec Mix'!S10</f>
        <v>0</v>
      </c>
      <c r="T10" s="6">
        <f>INDEX('AEO Table 10 2022'!$C$31:$AJ$31,MATCH('EIaE-BIE'!T$1,'AEO Table 10 2022'!$C$13:$AJ$13,0))*10^6*'Canada Elec Mix'!T10</f>
        <v>0</v>
      </c>
      <c r="U10" s="6">
        <f>INDEX('AEO Table 10 2022'!$C$31:$AJ$31,MATCH('EIaE-BIE'!U$1,'AEO Table 10 2022'!$C$13:$AJ$13,0))*10^6*'Canada Elec Mix'!U10</f>
        <v>0</v>
      </c>
      <c r="V10" s="6">
        <f>INDEX('AEO Table 10 2022'!$C$31:$AJ$31,MATCH('EIaE-BIE'!V$1,'AEO Table 10 2022'!$C$13:$AJ$13,0))*10^6*'Canada Elec Mix'!V10</f>
        <v>0</v>
      </c>
      <c r="W10" s="6">
        <f>INDEX('AEO Table 10 2022'!$C$31:$AJ$31,MATCH('EIaE-BIE'!W$1,'AEO Table 10 2022'!$C$13:$AJ$13,0))*10^6*'Canada Elec Mix'!W10</f>
        <v>0</v>
      </c>
      <c r="X10" s="6">
        <f>INDEX('AEO Table 10 2022'!$C$31:$AJ$31,MATCH('EIaE-BIE'!X$1,'AEO Table 10 2022'!$C$13:$AJ$13,0))*10^6*'Canada Elec Mix'!X10</f>
        <v>0</v>
      </c>
      <c r="Y10" s="6">
        <f>INDEX('AEO Table 10 2022'!$C$31:$AJ$31,MATCH('EIaE-BIE'!Y$1,'AEO Table 10 2022'!$C$13:$AJ$13,0))*10^6*'Canada Elec Mix'!Y10</f>
        <v>0</v>
      </c>
      <c r="Z10" s="6">
        <f>INDEX('AEO Table 10 2022'!$C$31:$AJ$31,MATCH('EIaE-BIE'!Z$1,'AEO Table 10 2022'!$C$13:$AJ$13,0))*10^6*'Canada Elec Mix'!Z10</f>
        <v>0</v>
      </c>
      <c r="AA10" s="6">
        <f>INDEX('AEO Table 10 2022'!$C$31:$AJ$31,MATCH('EIaE-BIE'!AA$1,'AEO Table 10 2022'!$C$13:$AJ$13,0))*10^6*'Canada Elec Mix'!AA10</f>
        <v>0</v>
      </c>
      <c r="AB10" s="6">
        <f>INDEX('AEO Table 10 2022'!$C$31:$AJ$31,MATCH('EIaE-BIE'!AB$1,'AEO Table 10 2022'!$C$13:$AJ$13,0))*10^6*'Canada Elec Mix'!AB10</f>
        <v>0</v>
      </c>
      <c r="AC10" s="6">
        <f>INDEX('AEO Table 10 2022'!$C$31:$AJ$31,MATCH('EIaE-BIE'!AC$1,'AEO Table 10 2022'!$C$13:$AJ$13,0))*10^6*'Canada Elec Mix'!AC10</f>
        <v>0</v>
      </c>
      <c r="AD10" s="6">
        <f>INDEX('AEO Table 10 2022'!$C$31:$AJ$31,MATCH('EIaE-BIE'!AD$1,'AEO Table 10 2022'!$C$13:$AJ$13,0))*10^6*'Canada Elec Mix'!AD10</f>
        <v>0</v>
      </c>
      <c r="AE10" s="6">
        <f>INDEX('AEO Table 10 2022'!$C$31:$AJ$31,MATCH('EIaE-BIE'!AE$1,'AEO Table 10 2022'!$C$13:$AJ$13,0))*10^6*'Canada Elec Mix'!AE10</f>
        <v>0</v>
      </c>
      <c r="AF10" s="6">
        <f>INDEX('AEO Table 10 2022'!$C$31:$AJ$31,MATCH('EIaE-BIE'!AF$1,'AEO Table 10 2022'!$C$13:$AJ$13,0))*10^6*'Canada Elec Mix'!AF10</f>
        <v>0</v>
      </c>
    </row>
    <row r="11" spans="1:32" x14ac:dyDescent="0.35">
      <c r="A11" s="5" t="s">
        <v>107</v>
      </c>
      <c r="B11" s="6">
        <f>INDEX('AEO Table 10 2021'!$C$31:$AJ$31,MATCH('EIaE-BIE'!B$1,'AEO Table 10 2021'!$C$13:$AJ$13,0))*10^6*'Canada Elec Mix'!B11</f>
        <v>229516.49576279431</v>
      </c>
      <c r="C11" s="6">
        <f>INDEX('AEO Table 10 2022'!$C$31:$AJ$31,MATCH('EIaE-BIE'!C$1,'AEO Table 10 2022'!$C$13:$AJ$13,0))*10^6*'Canada Elec Mix'!C11</f>
        <v>329820.24832327478</v>
      </c>
      <c r="D11" s="6">
        <f>INDEX('AEO Table 10 2022'!$C$31:$AJ$31,MATCH('EIaE-BIE'!D$1,'AEO Table 10 2022'!$C$13:$AJ$13,0))*10^6*'Canada Elec Mix'!D11</f>
        <v>227510.67219540372</v>
      </c>
      <c r="E11" s="6">
        <f>INDEX('AEO Table 10 2022'!$C$31:$AJ$31,MATCH('EIaE-BIE'!E$1,'AEO Table 10 2022'!$C$13:$AJ$13,0))*10^6*'Canada Elec Mix'!E11</f>
        <v>203313.95981209751</v>
      </c>
      <c r="F11" s="6">
        <f>INDEX('AEO Table 10 2022'!$C$31:$AJ$31,MATCH('EIaE-BIE'!F$1,'AEO Table 10 2022'!$C$13:$AJ$13,0))*10^6*'Canada Elec Mix'!F11</f>
        <v>169767.41515864205</v>
      </c>
      <c r="G11" s="6">
        <f>INDEX('AEO Table 10 2022'!$C$31:$AJ$31,MATCH('EIaE-BIE'!G$1,'AEO Table 10 2022'!$C$13:$AJ$13,0))*10^6*'Canada Elec Mix'!G11</f>
        <v>198035.01144948878</v>
      </c>
      <c r="H11" s="6">
        <f>INDEX('AEO Table 10 2022'!$C$31:$AJ$31,MATCH('EIaE-BIE'!H$1,'AEO Table 10 2022'!$C$13:$AJ$13,0))*10^6*'Canada Elec Mix'!H11</f>
        <v>386407.67634875473</v>
      </c>
      <c r="I11" s="6">
        <f>INDEX('AEO Table 10 2022'!$C$31:$AJ$31,MATCH('EIaE-BIE'!I$1,'AEO Table 10 2022'!$C$13:$AJ$13,0))*10^6*'Canada Elec Mix'!I11</f>
        <v>278486.3911932038</v>
      </c>
      <c r="J11" s="6">
        <f>INDEX('AEO Table 10 2022'!$C$31:$AJ$31,MATCH('EIaE-BIE'!J$1,'AEO Table 10 2022'!$C$13:$AJ$13,0))*10^6*'Canada Elec Mix'!J11</f>
        <v>219689.98290108357</v>
      </c>
      <c r="K11" s="6">
        <f>INDEX('AEO Table 10 2022'!$C$31:$AJ$31,MATCH('EIaE-BIE'!K$1,'AEO Table 10 2022'!$C$13:$AJ$13,0))*10^6*'Canada Elec Mix'!K11</f>
        <v>388337.03921143536</v>
      </c>
      <c r="L11" s="6">
        <f>INDEX('AEO Table 10 2022'!$C$31:$AJ$31,MATCH('EIaE-BIE'!L$1,'AEO Table 10 2022'!$C$13:$AJ$13,0))*10^6*'Canada Elec Mix'!L11</f>
        <v>172401.28346021619</v>
      </c>
      <c r="M11" s="6">
        <f>INDEX('AEO Table 10 2022'!$C$31:$AJ$31,MATCH('EIaE-BIE'!M$1,'AEO Table 10 2022'!$C$13:$AJ$13,0))*10^6*'Canada Elec Mix'!M11</f>
        <v>453993.86085504066</v>
      </c>
      <c r="N11" s="6">
        <f>INDEX('AEO Table 10 2022'!$C$31:$AJ$31,MATCH('EIaE-BIE'!N$1,'AEO Table 10 2022'!$C$13:$AJ$13,0))*10^6*'Canada Elec Mix'!N11</f>
        <v>312865.47420676798</v>
      </c>
      <c r="O11" s="6">
        <f>INDEX('AEO Table 10 2022'!$C$31:$AJ$31,MATCH('EIaE-BIE'!O$1,'AEO Table 10 2022'!$C$13:$AJ$13,0))*10^6*'Canada Elec Mix'!O11</f>
        <v>362168.97472808615</v>
      </c>
      <c r="P11" s="6">
        <f>INDEX('AEO Table 10 2022'!$C$31:$AJ$31,MATCH('EIaE-BIE'!P$1,'AEO Table 10 2022'!$C$13:$AJ$13,0))*10^6*'Canada Elec Mix'!P11</f>
        <v>300048.39910448715</v>
      </c>
      <c r="Q11" s="6">
        <f>INDEX('AEO Table 10 2022'!$C$31:$AJ$31,MATCH('EIaE-BIE'!Q$1,'AEO Table 10 2022'!$C$13:$AJ$13,0))*10^6*'Canada Elec Mix'!Q11</f>
        <v>274608.46131624089</v>
      </c>
      <c r="R11" s="6">
        <f>INDEX('AEO Table 10 2022'!$C$31:$AJ$31,MATCH('EIaE-BIE'!R$1,'AEO Table 10 2022'!$C$13:$AJ$13,0))*10^6*'Canada Elec Mix'!R11</f>
        <v>363904.21807910159</v>
      </c>
      <c r="S11" s="6">
        <f>INDEX('AEO Table 10 2022'!$C$31:$AJ$31,MATCH('EIaE-BIE'!S$1,'AEO Table 10 2022'!$C$13:$AJ$13,0))*10^6*'Canada Elec Mix'!S11</f>
        <v>330185.78769060032</v>
      </c>
      <c r="T11" s="6">
        <f>INDEX('AEO Table 10 2022'!$C$31:$AJ$31,MATCH('EIaE-BIE'!T$1,'AEO Table 10 2022'!$C$13:$AJ$13,0))*10^6*'Canada Elec Mix'!T11</f>
        <v>322462.42953209364</v>
      </c>
      <c r="U11" s="6">
        <f>INDEX('AEO Table 10 2022'!$C$31:$AJ$31,MATCH('EIaE-BIE'!U$1,'AEO Table 10 2022'!$C$13:$AJ$13,0))*10^6*'Canada Elec Mix'!U11</f>
        <v>345154.46850835189</v>
      </c>
      <c r="V11" s="6">
        <f>INDEX('AEO Table 10 2022'!$C$31:$AJ$31,MATCH('EIaE-BIE'!V$1,'AEO Table 10 2022'!$C$13:$AJ$13,0))*10^6*'Canada Elec Mix'!V11</f>
        <v>306214.83858326881</v>
      </c>
      <c r="W11" s="6">
        <f>INDEX('AEO Table 10 2022'!$C$31:$AJ$31,MATCH('EIaE-BIE'!W$1,'AEO Table 10 2022'!$C$13:$AJ$13,0))*10^6*'Canada Elec Mix'!W11</f>
        <v>445874.32473247848</v>
      </c>
      <c r="X11" s="6">
        <f>INDEX('AEO Table 10 2022'!$C$31:$AJ$31,MATCH('EIaE-BIE'!X$1,'AEO Table 10 2022'!$C$13:$AJ$13,0))*10^6*'Canada Elec Mix'!X11</f>
        <v>320536.40085041057</v>
      </c>
      <c r="Y11" s="6">
        <f>INDEX('AEO Table 10 2022'!$C$31:$AJ$31,MATCH('EIaE-BIE'!Y$1,'AEO Table 10 2022'!$C$13:$AJ$13,0))*10^6*'Canada Elec Mix'!Y11</f>
        <v>347509.57252396096</v>
      </c>
      <c r="Z11" s="6">
        <f>INDEX('AEO Table 10 2022'!$C$31:$AJ$31,MATCH('EIaE-BIE'!Z$1,'AEO Table 10 2022'!$C$13:$AJ$13,0))*10^6*'Canada Elec Mix'!Z11</f>
        <v>224499.3862689462</v>
      </c>
      <c r="AA11" s="6">
        <f>INDEX('AEO Table 10 2022'!$C$31:$AJ$31,MATCH('EIaE-BIE'!AA$1,'AEO Table 10 2022'!$C$13:$AJ$13,0))*10^6*'Canada Elec Mix'!AA11</f>
        <v>245908.09861912893</v>
      </c>
      <c r="AB11" s="6">
        <f>INDEX('AEO Table 10 2022'!$C$31:$AJ$31,MATCH('EIaE-BIE'!AB$1,'AEO Table 10 2022'!$C$13:$AJ$13,0))*10^6*'Canada Elec Mix'!AB11</f>
        <v>228977.83322330474</v>
      </c>
      <c r="AC11" s="6">
        <f>INDEX('AEO Table 10 2022'!$C$31:$AJ$31,MATCH('EIaE-BIE'!AC$1,'AEO Table 10 2022'!$C$13:$AJ$13,0))*10^6*'Canada Elec Mix'!AC11</f>
        <v>246641.7131585876</v>
      </c>
      <c r="AD11" s="6">
        <f>INDEX('AEO Table 10 2022'!$C$31:$AJ$31,MATCH('EIaE-BIE'!AD$1,'AEO Table 10 2022'!$C$13:$AJ$13,0))*10^6*'Canada Elec Mix'!AD11</f>
        <v>214632.80276221543</v>
      </c>
      <c r="AE11" s="6">
        <f>INDEX('AEO Table 10 2022'!$C$31:$AJ$31,MATCH('EIaE-BIE'!AE$1,'AEO Table 10 2022'!$C$13:$AJ$13,0))*10^6*'Canada Elec Mix'!AE11</f>
        <v>235161.66824766819</v>
      </c>
      <c r="AF11" s="6">
        <f>INDEX('AEO Table 10 2022'!$C$31:$AJ$31,MATCH('EIaE-BIE'!AF$1,'AEO Table 10 2022'!$C$13:$AJ$13,0))*10^6*'Canada Elec Mix'!AF11</f>
        <v>277024.15104348725</v>
      </c>
    </row>
    <row r="12" spans="1:32" x14ac:dyDescent="0.35">
      <c r="A12" s="5" t="s">
        <v>108</v>
      </c>
      <c r="B12" s="6">
        <f>INDEX('AEO Table 10 2021'!$C$31:$AJ$31,MATCH('EIaE-BIE'!B$1,'AEO Table 10 2021'!$C$13:$AJ$13,0))*10^6*'Canada Elec Mix'!B12</f>
        <v>0</v>
      </c>
      <c r="C12" s="6">
        <f>INDEX('AEO Table 10 2022'!$C$31:$AJ$31,MATCH('EIaE-BIE'!C$1,'AEO Table 10 2022'!$C$13:$AJ$13,0))*10^6*'Canada Elec Mix'!C12</f>
        <v>0</v>
      </c>
      <c r="D12" s="6">
        <f>INDEX('AEO Table 10 2022'!$C$31:$AJ$31,MATCH('EIaE-BIE'!D$1,'AEO Table 10 2022'!$C$13:$AJ$13,0))*10^6*'Canada Elec Mix'!D12</f>
        <v>0</v>
      </c>
      <c r="E12" s="6">
        <f>INDEX('AEO Table 10 2022'!$C$31:$AJ$31,MATCH('EIaE-BIE'!E$1,'AEO Table 10 2022'!$C$13:$AJ$13,0))*10^6*'Canada Elec Mix'!E12</f>
        <v>0</v>
      </c>
      <c r="F12" s="6">
        <f>INDEX('AEO Table 10 2022'!$C$31:$AJ$31,MATCH('EIaE-BIE'!F$1,'AEO Table 10 2022'!$C$13:$AJ$13,0))*10^6*'Canada Elec Mix'!F12</f>
        <v>0</v>
      </c>
      <c r="G12" s="6">
        <f>INDEX('AEO Table 10 2022'!$C$31:$AJ$31,MATCH('EIaE-BIE'!G$1,'AEO Table 10 2022'!$C$13:$AJ$13,0))*10^6*'Canada Elec Mix'!G12</f>
        <v>0</v>
      </c>
      <c r="H12" s="6">
        <f>INDEX('AEO Table 10 2022'!$C$31:$AJ$31,MATCH('EIaE-BIE'!H$1,'AEO Table 10 2022'!$C$13:$AJ$13,0))*10^6*'Canada Elec Mix'!H12</f>
        <v>0</v>
      </c>
      <c r="I12" s="6">
        <f>INDEX('AEO Table 10 2022'!$C$31:$AJ$31,MATCH('EIaE-BIE'!I$1,'AEO Table 10 2022'!$C$13:$AJ$13,0))*10^6*'Canada Elec Mix'!I12</f>
        <v>0</v>
      </c>
      <c r="J12" s="6">
        <f>INDEX('AEO Table 10 2022'!$C$31:$AJ$31,MATCH('EIaE-BIE'!J$1,'AEO Table 10 2022'!$C$13:$AJ$13,0))*10^6*'Canada Elec Mix'!J12</f>
        <v>0</v>
      </c>
      <c r="K12" s="6">
        <f>INDEX('AEO Table 10 2022'!$C$31:$AJ$31,MATCH('EIaE-BIE'!K$1,'AEO Table 10 2022'!$C$13:$AJ$13,0))*10^6*'Canada Elec Mix'!K12</f>
        <v>0</v>
      </c>
      <c r="L12" s="6">
        <f>INDEX('AEO Table 10 2022'!$C$31:$AJ$31,MATCH('EIaE-BIE'!L$1,'AEO Table 10 2022'!$C$13:$AJ$13,0))*10^6*'Canada Elec Mix'!L12</f>
        <v>0</v>
      </c>
      <c r="M12" s="6">
        <f>INDEX('AEO Table 10 2022'!$C$31:$AJ$31,MATCH('EIaE-BIE'!M$1,'AEO Table 10 2022'!$C$13:$AJ$13,0))*10^6*'Canada Elec Mix'!M12</f>
        <v>0</v>
      </c>
      <c r="N12" s="6">
        <f>INDEX('AEO Table 10 2022'!$C$31:$AJ$31,MATCH('EIaE-BIE'!N$1,'AEO Table 10 2022'!$C$13:$AJ$13,0))*10^6*'Canada Elec Mix'!N12</f>
        <v>0</v>
      </c>
      <c r="O12" s="6">
        <f>INDEX('AEO Table 10 2022'!$C$31:$AJ$31,MATCH('EIaE-BIE'!O$1,'AEO Table 10 2022'!$C$13:$AJ$13,0))*10^6*'Canada Elec Mix'!O12</f>
        <v>0</v>
      </c>
      <c r="P12" s="6">
        <f>INDEX('AEO Table 10 2022'!$C$31:$AJ$31,MATCH('EIaE-BIE'!P$1,'AEO Table 10 2022'!$C$13:$AJ$13,0))*10^6*'Canada Elec Mix'!P12</f>
        <v>0</v>
      </c>
      <c r="Q12" s="6">
        <f>INDEX('AEO Table 10 2022'!$C$31:$AJ$31,MATCH('EIaE-BIE'!Q$1,'AEO Table 10 2022'!$C$13:$AJ$13,0))*10^6*'Canada Elec Mix'!Q12</f>
        <v>0</v>
      </c>
      <c r="R12" s="6">
        <f>INDEX('AEO Table 10 2022'!$C$31:$AJ$31,MATCH('EIaE-BIE'!R$1,'AEO Table 10 2022'!$C$13:$AJ$13,0))*10^6*'Canada Elec Mix'!R12</f>
        <v>0</v>
      </c>
      <c r="S12" s="6">
        <f>INDEX('AEO Table 10 2022'!$C$31:$AJ$31,MATCH('EIaE-BIE'!S$1,'AEO Table 10 2022'!$C$13:$AJ$13,0))*10^6*'Canada Elec Mix'!S12</f>
        <v>0</v>
      </c>
      <c r="T12" s="6">
        <f>INDEX('AEO Table 10 2022'!$C$31:$AJ$31,MATCH('EIaE-BIE'!T$1,'AEO Table 10 2022'!$C$13:$AJ$13,0))*10^6*'Canada Elec Mix'!T12</f>
        <v>0</v>
      </c>
      <c r="U12" s="6">
        <f>INDEX('AEO Table 10 2022'!$C$31:$AJ$31,MATCH('EIaE-BIE'!U$1,'AEO Table 10 2022'!$C$13:$AJ$13,0))*10^6*'Canada Elec Mix'!U12</f>
        <v>0</v>
      </c>
      <c r="V12" s="6">
        <f>INDEX('AEO Table 10 2022'!$C$31:$AJ$31,MATCH('EIaE-BIE'!V$1,'AEO Table 10 2022'!$C$13:$AJ$13,0))*10^6*'Canada Elec Mix'!V12</f>
        <v>0</v>
      </c>
      <c r="W12" s="6">
        <f>INDEX('AEO Table 10 2022'!$C$31:$AJ$31,MATCH('EIaE-BIE'!W$1,'AEO Table 10 2022'!$C$13:$AJ$13,0))*10^6*'Canada Elec Mix'!W12</f>
        <v>0</v>
      </c>
      <c r="X12" s="6">
        <f>INDEX('AEO Table 10 2022'!$C$31:$AJ$31,MATCH('EIaE-BIE'!X$1,'AEO Table 10 2022'!$C$13:$AJ$13,0))*10^6*'Canada Elec Mix'!X12</f>
        <v>0</v>
      </c>
      <c r="Y12" s="6">
        <f>INDEX('AEO Table 10 2022'!$C$31:$AJ$31,MATCH('EIaE-BIE'!Y$1,'AEO Table 10 2022'!$C$13:$AJ$13,0))*10^6*'Canada Elec Mix'!Y12</f>
        <v>0</v>
      </c>
      <c r="Z12" s="6">
        <f>INDEX('AEO Table 10 2022'!$C$31:$AJ$31,MATCH('EIaE-BIE'!Z$1,'AEO Table 10 2022'!$C$13:$AJ$13,0))*10^6*'Canada Elec Mix'!Z12</f>
        <v>0</v>
      </c>
      <c r="AA12" s="6">
        <f>INDEX('AEO Table 10 2022'!$C$31:$AJ$31,MATCH('EIaE-BIE'!AA$1,'AEO Table 10 2022'!$C$13:$AJ$13,0))*10^6*'Canada Elec Mix'!AA12</f>
        <v>0</v>
      </c>
      <c r="AB12" s="6">
        <f>INDEX('AEO Table 10 2022'!$C$31:$AJ$31,MATCH('EIaE-BIE'!AB$1,'AEO Table 10 2022'!$C$13:$AJ$13,0))*10^6*'Canada Elec Mix'!AB12</f>
        <v>0</v>
      </c>
      <c r="AC12" s="6">
        <f>INDEX('AEO Table 10 2022'!$C$31:$AJ$31,MATCH('EIaE-BIE'!AC$1,'AEO Table 10 2022'!$C$13:$AJ$13,0))*10^6*'Canada Elec Mix'!AC12</f>
        <v>0</v>
      </c>
      <c r="AD12" s="6">
        <f>INDEX('AEO Table 10 2022'!$C$31:$AJ$31,MATCH('EIaE-BIE'!AD$1,'AEO Table 10 2022'!$C$13:$AJ$13,0))*10^6*'Canada Elec Mix'!AD12</f>
        <v>0</v>
      </c>
      <c r="AE12" s="6">
        <f>INDEX('AEO Table 10 2022'!$C$31:$AJ$31,MATCH('EIaE-BIE'!AE$1,'AEO Table 10 2022'!$C$13:$AJ$13,0))*10^6*'Canada Elec Mix'!AE12</f>
        <v>0</v>
      </c>
      <c r="AF12" s="6">
        <f>INDEX('AEO Table 10 2022'!$C$31:$AJ$31,MATCH('EIaE-BIE'!AF$1,'AEO Table 10 2022'!$C$13:$AJ$13,0))*10^6*'Canada Elec Mix'!AF12</f>
        <v>0</v>
      </c>
    </row>
    <row r="13" spans="1:32" x14ac:dyDescent="0.35">
      <c r="A13" s="5" t="s">
        <v>109</v>
      </c>
      <c r="B13" s="6">
        <f>INDEX('AEO Table 10 2021'!$C$31:$AJ$31,MATCH('EIaE-BIE'!B$1,'AEO Table 10 2021'!$C$13:$AJ$13,0))*10^6*'Canada Elec Mix'!B13</f>
        <v>0</v>
      </c>
      <c r="C13" s="6">
        <f>INDEX('AEO Table 10 2022'!$C$31:$AJ$31,MATCH('EIaE-BIE'!C$1,'AEO Table 10 2022'!$C$13:$AJ$13,0))*10^6*'Canada Elec Mix'!C13</f>
        <v>0</v>
      </c>
      <c r="D13" s="6">
        <f>INDEX('AEO Table 10 2022'!$C$31:$AJ$31,MATCH('EIaE-BIE'!D$1,'AEO Table 10 2022'!$C$13:$AJ$13,0))*10^6*'Canada Elec Mix'!D13</f>
        <v>0</v>
      </c>
      <c r="E13" s="6">
        <f>INDEX('AEO Table 10 2022'!$C$31:$AJ$31,MATCH('EIaE-BIE'!E$1,'AEO Table 10 2022'!$C$13:$AJ$13,0))*10^6*'Canada Elec Mix'!E13</f>
        <v>0</v>
      </c>
      <c r="F13" s="6">
        <f>INDEX('AEO Table 10 2022'!$C$31:$AJ$31,MATCH('EIaE-BIE'!F$1,'AEO Table 10 2022'!$C$13:$AJ$13,0))*10^6*'Canada Elec Mix'!F13</f>
        <v>0</v>
      </c>
      <c r="G13" s="6">
        <f>INDEX('AEO Table 10 2022'!$C$31:$AJ$31,MATCH('EIaE-BIE'!G$1,'AEO Table 10 2022'!$C$13:$AJ$13,0))*10^6*'Canada Elec Mix'!G13</f>
        <v>0</v>
      </c>
      <c r="H13" s="6">
        <f>INDEX('AEO Table 10 2022'!$C$31:$AJ$31,MATCH('EIaE-BIE'!H$1,'AEO Table 10 2022'!$C$13:$AJ$13,0))*10^6*'Canada Elec Mix'!H13</f>
        <v>0</v>
      </c>
      <c r="I13" s="6">
        <f>INDEX('AEO Table 10 2022'!$C$31:$AJ$31,MATCH('EIaE-BIE'!I$1,'AEO Table 10 2022'!$C$13:$AJ$13,0))*10^6*'Canada Elec Mix'!I13</f>
        <v>0</v>
      </c>
      <c r="J13" s="6">
        <f>INDEX('AEO Table 10 2022'!$C$31:$AJ$31,MATCH('EIaE-BIE'!J$1,'AEO Table 10 2022'!$C$13:$AJ$13,0))*10^6*'Canada Elec Mix'!J13</f>
        <v>0</v>
      </c>
      <c r="K13" s="6">
        <f>INDEX('AEO Table 10 2022'!$C$31:$AJ$31,MATCH('EIaE-BIE'!K$1,'AEO Table 10 2022'!$C$13:$AJ$13,0))*10^6*'Canada Elec Mix'!K13</f>
        <v>0</v>
      </c>
      <c r="L13" s="6">
        <f>INDEX('AEO Table 10 2022'!$C$31:$AJ$31,MATCH('EIaE-BIE'!L$1,'AEO Table 10 2022'!$C$13:$AJ$13,0))*10^6*'Canada Elec Mix'!L13</f>
        <v>0</v>
      </c>
      <c r="M13" s="6">
        <f>INDEX('AEO Table 10 2022'!$C$31:$AJ$31,MATCH('EIaE-BIE'!M$1,'AEO Table 10 2022'!$C$13:$AJ$13,0))*10^6*'Canada Elec Mix'!M13</f>
        <v>0</v>
      </c>
      <c r="N13" s="6">
        <f>INDEX('AEO Table 10 2022'!$C$31:$AJ$31,MATCH('EIaE-BIE'!N$1,'AEO Table 10 2022'!$C$13:$AJ$13,0))*10^6*'Canada Elec Mix'!N13</f>
        <v>0</v>
      </c>
      <c r="O13" s="6">
        <f>INDEX('AEO Table 10 2022'!$C$31:$AJ$31,MATCH('EIaE-BIE'!O$1,'AEO Table 10 2022'!$C$13:$AJ$13,0))*10^6*'Canada Elec Mix'!O13</f>
        <v>0</v>
      </c>
      <c r="P13" s="6">
        <f>INDEX('AEO Table 10 2022'!$C$31:$AJ$31,MATCH('EIaE-BIE'!P$1,'AEO Table 10 2022'!$C$13:$AJ$13,0))*10^6*'Canada Elec Mix'!P13</f>
        <v>0</v>
      </c>
      <c r="Q13" s="6">
        <f>INDEX('AEO Table 10 2022'!$C$31:$AJ$31,MATCH('EIaE-BIE'!Q$1,'AEO Table 10 2022'!$C$13:$AJ$13,0))*10^6*'Canada Elec Mix'!Q13</f>
        <v>0</v>
      </c>
      <c r="R13" s="6">
        <f>INDEX('AEO Table 10 2022'!$C$31:$AJ$31,MATCH('EIaE-BIE'!R$1,'AEO Table 10 2022'!$C$13:$AJ$13,0))*10^6*'Canada Elec Mix'!R13</f>
        <v>0</v>
      </c>
      <c r="S13" s="6">
        <f>INDEX('AEO Table 10 2022'!$C$31:$AJ$31,MATCH('EIaE-BIE'!S$1,'AEO Table 10 2022'!$C$13:$AJ$13,0))*10^6*'Canada Elec Mix'!S13</f>
        <v>0</v>
      </c>
      <c r="T13" s="6">
        <f>INDEX('AEO Table 10 2022'!$C$31:$AJ$31,MATCH('EIaE-BIE'!T$1,'AEO Table 10 2022'!$C$13:$AJ$13,0))*10^6*'Canada Elec Mix'!T13</f>
        <v>0</v>
      </c>
      <c r="U13" s="6">
        <f>INDEX('AEO Table 10 2022'!$C$31:$AJ$31,MATCH('EIaE-BIE'!U$1,'AEO Table 10 2022'!$C$13:$AJ$13,0))*10^6*'Canada Elec Mix'!U13</f>
        <v>0</v>
      </c>
      <c r="V13" s="6">
        <f>INDEX('AEO Table 10 2022'!$C$31:$AJ$31,MATCH('EIaE-BIE'!V$1,'AEO Table 10 2022'!$C$13:$AJ$13,0))*10^6*'Canada Elec Mix'!V13</f>
        <v>0</v>
      </c>
      <c r="W13" s="6">
        <f>INDEX('AEO Table 10 2022'!$C$31:$AJ$31,MATCH('EIaE-BIE'!W$1,'AEO Table 10 2022'!$C$13:$AJ$13,0))*10^6*'Canada Elec Mix'!W13</f>
        <v>0</v>
      </c>
      <c r="X13" s="6">
        <f>INDEX('AEO Table 10 2022'!$C$31:$AJ$31,MATCH('EIaE-BIE'!X$1,'AEO Table 10 2022'!$C$13:$AJ$13,0))*10^6*'Canada Elec Mix'!X13</f>
        <v>0</v>
      </c>
      <c r="Y13" s="6">
        <f>INDEX('AEO Table 10 2022'!$C$31:$AJ$31,MATCH('EIaE-BIE'!Y$1,'AEO Table 10 2022'!$C$13:$AJ$13,0))*10^6*'Canada Elec Mix'!Y13</f>
        <v>0</v>
      </c>
      <c r="Z13" s="6">
        <f>INDEX('AEO Table 10 2022'!$C$31:$AJ$31,MATCH('EIaE-BIE'!Z$1,'AEO Table 10 2022'!$C$13:$AJ$13,0))*10^6*'Canada Elec Mix'!Z13</f>
        <v>0</v>
      </c>
      <c r="AA13" s="6">
        <f>INDEX('AEO Table 10 2022'!$C$31:$AJ$31,MATCH('EIaE-BIE'!AA$1,'AEO Table 10 2022'!$C$13:$AJ$13,0))*10^6*'Canada Elec Mix'!AA13</f>
        <v>0</v>
      </c>
      <c r="AB13" s="6">
        <f>INDEX('AEO Table 10 2022'!$C$31:$AJ$31,MATCH('EIaE-BIE'!AB$1,'AEO Table 10 2022'!$C$13:$AJ$13,0))*10^6*'Canada Elec Mix'!AB13</f>
        <v>0</v>
      </c>
      <c r="AC13" s="6">
        <f>INDEX('AEO Table 10 2022'!$C$31:$AJ$31,MATCH('EIaE-BIE'!AC$1,'AEO Table 10 2022'!$C$13:$AJ$13,0))*10^6*'Canada Elec Mix'!AC13</f>
        <v>0</v>
      </c>
      <c r="AD13" s="6">
        <f>INDEX('AEO Table 10 2022'!$C$31:$AJ$31,MATCH('EIaE-BIE'!AD$1,'AEO Table 10 2022'!$C$13:$AJ$13,0))*10^6*'Canada Elec Mix'!AD13</f>
        <v>0</v>
      </c>
      <c r="AE13" s="6">
        <f>INDEX('AEO Table 10 2022'!$C$31:$AJ$31,MATCH('EIaE-BIE'!AE$1,'AEO Table 10 2022'!$C$13:$AJ$13,0))*10^6*'Canada Elec Mix'!AE13</f>
        <v>0</v>
      </c>
      <c r="AF13" s="6">
        <f>INDEX('AEO Table 10 2022'!$C$31:$AJ$31,MATCH('EIaE-BIE'!AF$1,'AEO Table 10 2022'!$C$13:$AJ$13,0))*10^6*'Canada Elec Mix'!AF13</f>
        <v>0</v>
      </c>
    </row>
    <row r="14" spans="1:32" x14ac:dyDescent="0.35">
      <c r="A14" s="5" t="s">
        <v>110</v>
      </c>
      <c r="B14" s="6">
        <f>INDEX('AEO Table 10 2021'!$C$31:$AJ$31,MATCH('EIaE-BIE'!B$1,'AEO Table 10 2021'!$C$13:$AJ$13,0))*10^6*'Canada Elec Mix'!B14</f>
        <v>0</v>
      </c>
      <c r="C14" s="6">
        <f>INDEX('AEO Table 10 2021'!$C$31:$AJ$31,MATCH('EIaE-BIE'!C$1,'AEO Table 10 2021'!$C$13:$AJ$13,0))*10^6*'Canada Elec Mix'!C14</f>
        <v>0</v>
      </c>
      <c r="D14" s="6">
        <f>INDEX('AEO Table 10 2021'!$C$31:$AJ$31,MATCH('EIaE-BIE'!D$1,'AEO Table 10 2021'!$C$13:$AJ$13,0))*10^6*'Canada Elec Mix'!D14</f>
        <v>0</v>
      </c>
      <c r="E14" s="6">
        <f>INDEX('AEO Table 10 2021'!$C$31:$AJ$31,MATCH('EIaE-BIE'!E$1,'AEO Table 10 2021'!$C$13:$AJ$13,0))*10^6*'Canada Elec Mix'!E14</f>
        <v>0</v>
      </c>
      <c r="F14" s="6">
        <f>INDEX('AEO Table 10 2021'!$C$31:$AJ$31,MATCH('EIaE-BIE'!F$1,'AEO Table 10 2021'!$C$13:$AJ$13,0))*10^6*'Canada Elec Mix'!F14</f>
        <v>0</v>
      </c>
      <c r="G14" s="6">
        <f>INDEX('AEO Table 10 2021'!$C$31:$AJ$31,MATCH('EIaE-BIE'!G$1,'AEO Table 10 2021'!$C$13:$AJ$13,0))*10^6*'Canada Elec Mix'!G14</f>
        <v>0</v>
      </c>
      <c r="H14" s="6">
        <f>INDEX('AEO Table 10 2021'!$C$31:$AJ$31,MATCH('EIaE-BIE'!H$1,'AEO Table 10 2021'!$C$13:$AJ$13,0))*10^6*'Canada Elec Mix'!H14</f>
        <v>0</v>
      </c>
      <c r="I14" s="6">
        <f>INDEX('AEO Table 10 2021'!$C$31:$AJ$31,MATCH('EIaE-BIE'!I$1,'AEO Table 10 2021'!$C$13:$AJ$13,0))*10^6*'Canada Elec Mix'!I14</f>
        <v>0</v>
      </c>
      <c r="J14" s="6">
        <f>INDEX('AEO Table 10 2021'!$C$31:$AJ$31,MATCH('EIaE-BIE'!J$1,'AEO Table 10 2021'!$C$13:$AJ$13,0))*10^6*'Canada Elec Mix'!J14</f>
        <v>0</v>
      </c>
      <c r="K14" s="6">
        <f>INDEX('AEO Table 10 2021'!$C$31:$AJ$31,MATCH('EIaE-BIE'!K$1,'AEO Table 10 2021'!$C$13:$AJ$13,0))*10^6*'Canada Elec Mix'!K14</f>
        <v>0</v>
      </c>
      <c r="L14" s="6">
        <f>INDEX('AEO Table 10 2021'!$C$31:$AJ$31,MATCH('EIaE-BIE'!L$1,'AEO Table 10 2021'!$C$13:$AJ$13,0))*10^6*'Canada Elec Mix'!L14</f>
        <v>0</v>
      </c>
      <c r="M14" s="6">
        <f>INDEX('AEO Table 10 2021'!$C$31:$AJ$31,MATCH('EIaE-BIE'!M$1,'AEO Table 10 2021'!$C$13:$AJ$13,0))*10^6*'Canada Elec Mix'!M14</f>
        <v>0</v>
      </c>
      <c r="N14" s="6">
        <f>INDEX('AEO Table 10 2021'!$C$31:$AJ$31,MATCH('EIaE-BIE'!N$1,'AEO Table 10 2021'!$C$13:$AJ$13,0))*10^6*'Canada Elec Mix'!N14</f>
        <v>0</v>
      </c>
      <c r="O14" s="6">
        <f>INDEX('AEO Table 10 2021'!$C$31:$AJ$31,MATCH('EIaE-BIE'!O$1,'AEO Table 10 2021'!$C$13:$AJ$13,0))*10^6*'Canada Elec Mix'!O14</f>
        <v>0</v>
      </c>
      <c r="P14" s="6">
        <f>INDEX('AEO Table 10 2021'!$C$31:$AJ$31,MATCH('EIaE-BIE'!P$1,'AEO Table 10 2021'!$C$13:$AJ$13,0))*10^6*'Canada Elec Mix'!P14</f>
        <v>0</v>
      </c>
      <c r="Q14" s="6">
        <f>INDEX('AEO Table 10 2021'!$C$31:$AJ$31,MATCH('EIaE-BIE'!Q$1,'AEO Table 10 2021'!$C$13:$AJ$13,0))*10^6*'Canada Elec Mix'!Q14</f>
        <v>0</v>
      </c>
      <c r="R14" s="6">
        <f>INDEX('AEO Table 10 2021'!$C$31:$AJ$31,MATCH('EIaE-BIE'!R$1,'AEO Table 10 2021'!$C$13:$AJ$13,0))*10^6*'Canada Elec Mix'!R14</f>
        <v>0</v>
      </c>
      <c r="S14" s="6">
        <f>INDEX('AEO Table 10 2021'!$C$31:$AJ$31,MATCH('EIaE-BIE'!S$1,'AEO Table 10 2021'!$C$13:$AJ$13,0))*10^6*'Canada Elec Mix'!S14</f>
        <v>0</v>
      </c>
      <c r="T14" s="6">
        <f>INDEX('AEO Table 10 2021'!$C$31:$AJ$31,MATCH('EIaE-BIE'!T$1,'AEO Table 10 2021'!$C$13:$AJ$13,0))*10^6*'Canada Elec Mix'!T14</f>
        <v>0</v>
      </c>
      <c r="U14" s="6">
        <f>INDEX('AEO Table 10 2021'!$C$31:$AJ$31,MATCH('EIaE-BIE'!U$1,'AEO Table 10 2021'!$C$13:$AJ$13,0))*10^6*'Canada Elec Mix'!U14</f>
        <v>0</v>
      </c>
      <c r="V14" s="6">
        <f>INDEX('AEO Table 10 2021'!$C$31:$AJ$31,MATCH('EIaE-BIE'!V$1,'AEO Table 10 2021'!$C$13:$AJ$13,0))*10^6*'Canada Elec Mix'!V14</f>
        <v>0</v>
      </c>
      <c r="W14" s="6">
        <f>INDEX('AEO Table 10 2021'!$C$31:$AJ$31,MATCH('EIaE-BIE'!W$1,'AEO Table 10 2021'!$C$13:$AJ$13,0))*10^6*'Canada Elec Mix'!W14</f>
        <v>0</v>
      </c>
      <c r="X14" s="6">
        <f>INDEX('AEO Table 10 2021'!$C$31:$AJ$31,MATCH('EIaE-BIE'!X$1,'AEO Table 10 2021'!$C$13:$AJ$13,0))*10^6*'Canada Elec Mix'!X14</f>
        <v>0</v>
      </c>
      <c r="Y14" s="6">
        <f>INDEX('AEO Table 10 2021'!$C$31:$AJ$31,MATCH('EIaE-BIE'!Y$1,'AEO Table 10 2021'!$C$13:$AJ$13,0))*10^6*'Canada Elec Mix'!Y14</f>
        <v>0</v>
      </c>
      <c r="Z14" s="6">
        <f>INDEX('AEO Table 10 2021'!$C$31:$AJ$31,MATCH('EIaE-BIE'!Z$1,'AEO Table 10 2021'!$C$13:$AJ$13,0))*10^6*'Canada Elec Mix'!Z14</f>
        <v>0</v>
      </c>
      <c r="AA14" s="6">
        <f>INDEX('AEO Table 10 2021'!$C$31:$AJ$31,MATCH('EIaE-BIE'!AA$1,'AEO Table 10 2021'!$C$13:$AJ$13,0))*10^6*'Canada Elec Mix'!AA14</f>
        <v>0</v>
      </c>
      <c r="AB14" s="6">
        <f>INDEX('AEO Table 10 2021'!$C$31:$AJ$31,MATCH('EIaE-BIE'!AB$1,'AEO Table 10 2021'!$C$13:$AJ$13,0))*10^6*'Canada Elec Mix'!AB14</f>
        <v>0</v>
      </c>
      <c r="AC14" s="6">
        <f>INDEX('AEO Table 10 2021'!$C$31:$AJ$31,MATCH('EIaE-BIE'!AC$1,'AEO Table 10 2021'!$C$13:$AJ$13,0))*10^6*'Canada Elec Mix'!AC14</f>
        <v>0</v>
      </c>
      <c r="AD14" s="6">
        <f>INDEX('AEO Table 10 2021'!$C$31:$AJ$31,MATCH('EIaE-BIE'!AD$1,'AEO Table 10 2021'!$C$13:$AJ$13,0))*10^6*'Canada Elec Mix'!AD14</f>
        <v>0</v>
      </c>
      <c r="AE14" s="6">
        <f>INDEX('AEO Table 10 2021'!$C$31:$AJ$31,MATCH('EIaE-BIE'!AE$1,'AEO Table 10 2021'!$C$13:$AJ$13,0))*10^6*'Canada Elec Mix'!AE14</f>
        <v>0</v>
      </c>
      <c r="AF14" s="6">
        <f>INDEX('AEO Table 10 2021'!$C$31:$AJ$31,MATCH('EIaE-BIE'!AF$1,'AEO Table 10 2021'!$C$13:$AJ$13,0))*10^6*'Canada Elec Mix'!AF14</f>
        <v>0</v>
      </c>
    </row>
    <row r="15" spans="1:32" x14ac:dyDescent="0.35">
      <c r="A15" s="2" t="s">
        <v>130</v>
      </c>
      <c r="B15" s="6">
        <f>INDEX('AEO Table 10 2021'!$C$31:$AJ$31,MATCH('EIaE-BIE'!B$1,'AEO Table 10 2021'!$C$13:$AJ$13,0))*10^6*'Canada Elec Mix'!B15</f>
        <v>0</v>
      </c>
      <c r="C15" s="6">
        <f>INDEX('AEO Table 10 2021'!$C$31:$AJ$31,MATCH('EIaE-BIE'!C$1,'AEO Table 10 2021'!$C$13:$AJ$13,0))*10^6*'Canada Elec Mix'!C15</f>
        <v>0</v>
      </c>
      <c r="D15" s="6">
        <f>INDEX('AEO Table 10 2021'!$C$31:$AJ$31,MATCH('EIaE-BIE'!D$1,'AEO Table 10 2021'!$C$13:$AJ$13,0))*10^6*'Canada Elec Mix'!D15</f>
        <v>0</v>
      </c>
      <c r="E15" s="6">
        <f>INDEX('AEO Table 10 2021'!$C$31:$AJ$31,MATCH('EIaE-BIE'!E$1,'AEO Table 10 2021'!$C$13:$AJ$13,0))*10^6*'Canada Elec Mix'!E15</f>
        <v>0</v>
      </c>
      <c r="F15" s="6">
        <f>INDEX('AEO Table 10 2021'!$C$31:$AJ$31,MATCH('EIaE-BIE'!F$1,'AEO Table 10 2021'!$C$13:$AJ$13,0))*10^6*'Canada Elec Mix'!F15</f>
        <v>0</v>
      </c>
      <c r="G15" s="6">
        <f>INDEX('AEO Table 10 2021'!$C$31:$AJ$31,MATCH('EIaE-BIE'!G$1,'AEO Table 10 2021'!$C$13:$AJ$13,0))*10^6*'Canada Elec Mix'!G15</f>
        <v>0</v>
      </c>
      <c r="H15" s="6">
        <f>INDEX('AEO Table 10 2021'!$C$31:$AJ$31,MATCH('EIaE-BIE'!H$1,'AEO Table 10 2021'!$C$13:$AJ$13,0))*10^6*'Canada Elec Mix'!H15</f>
        <v>0</v>
      </c>
      <c r="I15" s="6">
        <f>INDEX('AEO Table 10 2021'!$C$31:$AJ$31,MATCH('EIaE-BIE'!I$1,'AEO Table 10 2021'!$C$13:$AJ$13,0))*10^6*'Canada Elec Mix'!I15</f>
        <v>0</v>
      </c>
      <c r="J15" s="6">
        <f>INDEX('AEO Table 10 2021'!$C$31:$AJ$31,MATCH('EIaE-BIE'!J$1,'AEO Table 10 2021'!$C$13:$AJ$13,0))*10^6*'Canada Elec Mix'!J15</f>
        <v>0</v>
      </c>
      <c r="K15" s="6">
        <f>INDEX('AEO Table 10 2021'!$C$31:$AJ$31,MATCH('EIaE-BIE'!K$1,'AEO Table 10 2021'!$C$13:$AJ$13,0))*10^6*'Canada Elec Mix'!K15</f>
        <v>0</v>
      </c>
      <c r="L15" s="6">
        <f>INDEX('AEO Table 10 2021'!$C$31:$AJ$31,MATCH('EIaE-BIE'!L$1,'AEO Table 10 2021'!$C$13:$AJ$13,0))*10^6*'Canada Elec Mix'!L15</f>
        <v>0</v>
      </c>
      <c r="M15" s="6">
        <f>INDEX('AEO Table 10 2021'!$C$31:$AJ$31,MATCH('EIaE-BIE'!M$1,'AEO Table 10 2021'!$C$13:$AJ$13,0))*10^6*'Canada Elec Mix'!M15</f>
        <v>0</v>
      </c>
      <c r="N15" s="6">
        <f>INDEX('AEO Table 10 2021'!$C$31:$AJ$31,MATCH('EIaE-BIE'!N$1,'AEO Table 10 2021'!$C$13:$AJ$13,0))*10^6*'Canada Elec Mix'!N15</f>
        <v>0</v>
      </c>
      <c r="O15" s="6">
        <f>INDEX('AEO Table 10 2021'!$C$31:$AJ$31,MATCH('EIaE-BIE'!O$1,'AEO Table 10 2021'!$C$13:$AJ$13,0))*10^6*'Canada Elec Mix'!O15</f>
        <v>0</v>
      </c>
      <c r="P15" s="6">
        <f>INDEX('AEO Table 10 2021'!$C$31:$AJ$31,MATCH('EIaE-BIE'!P$1,'AEO Table 10 2021'!$C$13:$AJ$13,0))*10^6*'Canada Elec Mix'!P15</f>
        <v>0</v>
      </c>
      <c r="Q15" s="6">
        <f>INDEX('AEO Table 10 2021'!$C$31:$AJ$31,MATCH('EIaE-BIE'!Q$1,'AEO Table 10 2021'!$C$13:$AJ$13,0))*10^6*'Canada Elec Mix'!Q15</f>
        <v>0</v>
      </c>
      <c r="R15" s="6">
        <f>INDEX('AEO Table 10 2021'!$C$31:$AJ$31,MATCH('EIaE-BIE'!R$1,'AEO Table 10 2021'!$C$13:$AJ$13,0))*10^6*'Canada Elec Mix'!R15</f>
        <v>0</v>
      </c>
      <c r="S15" s="6">
        <f>INDEX('AEO Table 10 2021'!$C$31:$AJ$31,MATCH('EIaE-BIE'!S$1,'AEO Table 10 2021'!$C$13:$AJ$13,0))*10^6*'Canada Elec Mix'!S15</f>
        <v>0</v>
      </c>
      <c r="T15" s="6">
        <f>INDEX('AEO Table 10 2021'!$C$31:$AJ$31,MATCH('EIaE-BIE'!T$1,'AEO Table 10 2021'!$C$13:$AJ$13,0))*10^6*'Canada Elec Mix'!T15</f>
        <v>0</v>
      </c>
      <c r="U15" s="6">
        <f>INDEX('AEO Table 10 2021'!$C$31:$AJ$31,MATCH('EIaE-BIE'!U$1,'AEO Table 10 2021'!$C$13:$AJ$13,0))*10^6*'Canada Elec Mix'!U15</f>
        <v>0</v>
      </c>
      <c r="V15" s="6">
        <f>INDEX('AEO Table 10 2021'!$C$31:$AJ$31,MATCH('EIaE-BIE'!V$1,'AEO Table 10 2021'!$C$13:$AJ$13,0))*10^6*'Canada Elec Mix'!V15</f>
        <v>0</v>
      </c>
      <c r="W15" s="6">
        <f>INDEX('AEO Table 10 2021'!$C$31:$AJ$31,MATCH('EIaE-BIE'!W$1,'AEO Table 10 2021'!$C$13:$AJ$13,0))*10^6*'Canada Elec Mix'!W15</f>
        <v>0</v>
      </c>
      <c r="X15" s="6">
        <f>INDEX('AEO Table 10 2021'!$C$31:$AJ$31,MATCH('EIaE-BIE'!X$1,'AEO Table 10 2021'!$C$13:$AJ$13,0))*10^6*'Canada Elec Mix'!X15</f>
        <v>0</v>
      </c>
      <c r="Y15" s="6">
        <f>INDEX('AEO Table 10 2021'!$C$31:$AJ$31,MATCH('EIaE-BIE'!Y$1,'AEO Table 10 2021'!$C$13:$AJ$13,0))*10^6*'Canada Elec Mix'!Y15</f>
        <v>0</v>
      </c>
      <c r="Z15" s="6">
        <f>INDEX('AEO Table 10 2021'!$C$31:$AJ$31,MATCH('EIaE-BIE'!Z$1,'AEO Table 10 2021'!$C$13:$AJ$13,0))*10^6*'Canada Elec Mix'!Z15</f>
        <v>0</v>
      </c>
      <c r="AA15" s="6">
        <f>INDEX('AEO Table 10 2021'!$C$31:$AJ$31,MATCH('EIaE-BIE'!AA$1,'AEO Table 10 2021'!$C$13:$AJ$13,0))*10^6*'Canada Elec Mix'!AA15</f>
        <v>0</v>
      </c>
      <c r="AB15" s="6">
        <f>INDEX('AEO Table 10 2021'!$C$31:$AJ$31,MATCH('EIaE-BIE'!AB$1,'AEO Table 10 2021'!$C$13:$AJ$13,0))*10^6*'Canada Elec Mix'!AB15</f>
        <v>0</v>
      </c>
      <c r="AC15" s="6">
        <f>INDEX('AEO Table 10 2021'!$C$31:$AJ$31,MATCH('EIaE-BIE'!AC$1,'AEO Table 10 2021'!$C$13:$AJ$13,0))*10^6*'Canada Elec Mix'!AC15</f>
        <v>0</v>
      </c>
      <c r="AD15" s="6">
        <f>INDEX('AEO Table 10 2021'!$C$31:$AJ$31,MATCH('EIaE-BIE'!AD$1,'AEO Table 10 2021'!$C$13:$AJ$13,0))*10^6*'Canada Elec Mix'!AD15</f>
        <v>0</v>
      </c>
      <c r="AE15" s="6">
        <f>INDEX('AEO Table 10 2021'!$C$31:$AJ$31,MATCH('EIaE-BIE'!AE$1,'AEO Table 10 2021'!$C$13:$AJ$13,0))*10^6*'Canada Elec Mix'!AE15</f>
        <v>0</v>
      </c>
      <c r="AF15" s="6">
        <f>INDEX('AEO Table 10 2021'!$C$31:$AJ$31,MATCH('EIaE-BIE'!AF$1,'AEO Table 10 2021'!$C$13:$AJ$13,0))*10^6*'Canada Elec Mix'!AF15</f>
        <v>0</v>
      </c>
    </row>
    <row r="16" spans="1:32" x14ac:dyDescent="0.35">
      <c r="A16" s="2" t="s">
        <v>131</v>
      </c>
      <c r="B16" s="6">
        <f>INDEX('AEO Table 10 2021'!$C$31:$AJ$31,MATCH('EIaE-BIE'!B$1,'AEO Table 10 2021'!$C$13:$AJ$13,0))*10^6*'Canada Elec Mix'!B16</f>
        <v>0</v>
      </c>
      <c r="C16" s="6">
        <f>INDEX('AEO Table 10 2021'!$C$31:$AJ$31,MATCH('EIaE-BIE'!C$1,'AEO Table 10 2021'!$C$13:$AJ$13,0))*10^6*'Canada Elec Mix'!C16</f>
        <v>0</v>
      </c>
      <c r="D16" s="6">
        <f>INDEX('AEO Table 10 2021'!$C$31:$AJ$31,MATCH('EIaE-BIE'!D$1,'AEO Table 10 2021'!$C$13:$AJ$13,0))*10^6*'Canada Elec Mix'!D16</f>
        <v>0</v>
      </c>
      <c r="E16" s="6">
        <f>INDEX('AEO Table 10 2021'!$C$31:$AJ$31,MATCH('EIaE-BIE'!E$1,'AEO Table 10 2021'!$C$13:$AJ$13,0))*10^6*'Canada Elec Mix'!E16</f>
        <v>0</v>
      </c>
      <c r="F16" s="6">
        <f>INDEX('AEO Table 10 2021'!$C$31:$AJ$31,MATCH('EIaE-BIE'!F$1,'AEO Table 10 2021'!$C$13:$AJ$13,0))*10^6*'Canada Elec Mix'!F16</f>
        <v>0</v>
      </c>
      <c r="G16" s="6">
        <f>INDEX('AEO Table 10 2021'!$C$31:$AJ$31,MATCH('EIaE-BIE'!G$1,'AEO Table 10 2021'!$C$13:$AJ$13,0))*10^6*'Canada Elec Mix'!G16</f>
        <v>0</v>
      </c>
      <c r="H16" s="6">
        <f>INDEX('AEO Table 10 2021'!$C$31:$AJ$31,MATCH('EIaE-BIE'!H$1,'AEO Table 10 2021'!$C$13:$AJ$13,0))*10^6*'Canada Elec Mix'!H16</f>
        <v>0</v>
      </c>
      <c r="I16" s="6">
        <f>INDEX('AEO Table 10 2021'!$C$31:$AJ$31,MATCH('EIaE-BIE'!I$1,'AEO Table 10 2021'!$C$13:$AJ$13,0))*10^6*'Canada Elec Mix'!I16</f>
        <v>0</v>
      </c>
      <c r="J16" s="6">
        <f>INDEX('AEO Table 10 2021'!$C$31:$AJ$31,MATCH('EIaE-BIE'!J$1,'AEO Table 10 2021'!$C$13:$AJ$13,0))*10^6*'Canada Elec Mix'!J16</f>
        <v>0</v>
      </c>
      <c r="K16" s="6">
        <f>INDEX('AEO Table 10 2021'!$C$31:$AJ$31,MATCH('EIaE-BIE'!K$1,'AEO Table 10 2021'!$C$13:$AJ$13,0))*10^6*'Canada Elec Mix'!K16</f>
        <v>0</v>
      </c>
      <c r="L16" s="6">
        <f>INDEX('AEO Table 10 2021'!$C$31:$AJ$31,MATCH('EIaE-BIE'!L$1,'AEO Table 10 2021'!$C$13:$AJ$13,0))*10^6*'Canada Elec Mix'!L16</f>
        <v>0</v>
      </c>
      <c r="M16" s="6">
        <f>INDEX('AEO Table 10 2021'!$C$31:$AJ$31,MATCH('EIaE-BIE'!M$1,'AEO Table 10 2021'!$C$13:$AJ$13,0))*10^6*'Canada Elec Mix'!M16</f>
        <v>0</v>
      </c>
      <c r="N16" s="6">
        <f>INDEX('AEO Table 10 2021'!$C$31:$AJ$31,MATCH('EIaE-BIE'!N$1,'AEO Table 10 2021'!$C$13:$AJ$13,0))*10^6*'Canada Elec Mix'!N16</f>
        <v>0</v>
      </c>
      <c r="O16" s="6">
        <f>INDEX('AEO Table 10 2021'!$C$31:$AJ$31,MATCH('EIaE-BIE'!O$1,'AEO Table 10 2021'!$C$13:$AJ$13,0))*10^6*'Canada Elec Mix'!O16</f>
        <v>0</v>
      </c>
      <c r="P16" s="6">
        <f>INDEX('AEO Table 10 2021'!$C$31:$AJ$31,MATCH('EIaE-BIE'!P$1,'AEO Table 10 2021'!$C$13:$AJ$13,0))*10^6*'Canada Elec Mix'!P16</f>
        <v>0</v>
      </c>
      <c r="Q16" s="6">
        <f>INDEX('AEO Table 10 2021'!$C$31:$AJ$31,MATCH('EIaE-BIE'!Q$1,'AEO Table 10 2021'!$C$13:$AJ$13,0))*10^6*'Canada Elec Mix'!Q16</f>
        <v>0</v>
      </c>
      <c r="R16" s="6">
        <f>INDEX('AEO Table 10 2021'!$C$31:$AJ$31,MATCH('EIaE-BIE'!R$1,'AEO Table 10 2021'!$C$13:$AJ$13,0))*10^6*'Canada Elec Mix'!R16</f>
        <v>0</v>
      </c>
      <c r="S16" s="6">
        <f>INDEX('AEO Table 10 2021'!$C$31:$AJ$31,MATCH('EIaE-BIE'!S$1,'AEO Table 10 2021'!$C$13:$AJ$13,0))*10^6*'Canada Elec Mix'!S16</f>
        <v>0</v>
      </c>
      <c r="T16" s="6">
        <f>INDEX('AEO Table 10 2021'!$C$31:$AJ$31,MATCH('EIaE-BIE'!T$1,'AEO Table 10 2021'!$C$13:$AJ$13,0))*10^6*'Canada Elec Mix'!T16</f>
        <v>0</v>
      </c>
      <c r="U16" s="6">
        <f>INDEX('AEO Table 10 2021'!$C$31:$AJ$31,MATCH('EIaE-BIE'!U$1,'AEO Table 10 2021'!$C$13:$AJ$13,0))*10^6*'Canada Elec Mix'!U16</f>
        <v>0</v>
      </c>
      <c r="V16" s="6">
        <f>INDEX('AEO Table 10 2021'!$C$31:$AJ$31,MATCH('EIaE-BIE'!V$1,'AEO Table 10 2021'!$C$13:$AJ$13,0))*10^6*'Canada Elec Mix'!V16</f>
        <v>0</v>
      </c>
      <c r="W16" s="6">
        <f>INDEX('AEO Table 10 2021'!$C$31:$AJ$31,MATCH('EIaE-BIE'!W$1,'AEO Table 10 2021'!$C$13:$AJ$13,0))*10^6*'Canada Elec Mix'!W16</f>
        <v>0</v>
      </c>
      <c r="X16" s="6">
        <f>INDEX('AEO Table 10 2021'!$C$31:$AJ$31,MATCH('EIaE-BIE'!X$1,'AEO Table 10 2021'!$C$13:$AJ$13,0))*10^6*'Canada Elec Mix'!X16</f>
        <v>0</v>
      </c>
      <c r="Y16" s="6">
        <f>INDEX('AEO Table 10 2021'!$C$31:$AJ$31,MATCH('EIaE-BIE'!Y$1,'AEO Table 10 2021'!$C$13:$AJ$13,0))*10^6*'Canada Elec Mix'!Y16</f>
        <v>0</v>
      </c>
      <c r="Z16" s="6">
        <f>INDEX('AEO Table 10 2021'!$C$31:$AJ$31,MATCH('EIaE-BIE'!Z$1,'AEO Table 10 2021'!$C$13:$AJ$13,0))*10^6*'Canada Elec Mix'!Z16</f>
        <v>0</v>
      </c>
      <c r="AA16" s="6">
        <f>INDEX('AEO Table 10 2021'!$C$31:$AJ$31,MATCH('EIaE-BIE'!AA$1,'AEO Table 10 2021'!$C$13:$AJ$13,0))*10^6*'Canada Elec Mix'!AA16</f>
        <v>0</v>
      </c>
      <c r="AB16" s="6">
        <f>INDEX('AEO Table 10 2021'!$C$31:$AJ$31,MATCH('EIaE-BIE'!AB$1,'AEO Table 10 2021'!$C$13:$AJ$13,0))*10^6*'Canada Elec Mix'!AB16</f>
        <v>0</v>
      </c>
      <c r="AC16" s="6">
        <f>INDEX('AEO Table 10 2021'!$C$31:$AJ$31,MATCH('EIaE-BIE'!AC$1,'AEO Table 10 2021'!$C$13:$AJ$13,0))*10^6*'Canada Elec Mix'!AC16</f>
        <v>0</v>
      </c>
      <c r="AD16" s="6">
        <f>INDEX('AEO Table 10 2021'!$C$31:$AJ$31,MATCH('EIaE-BIE'!AD$1,'AEO Table 10 2021'!$C$13:$AJ$13,0))*10^6*'Canada Elec Mix'!AD16</f>
        <v>0</v>
      </c>
      <c r="AE16" s="6">
        <f>INDEX('AEO Table 10 2021'!$C$31:$AJ$31,MATCH('EIaE-BIE'!AE$1,'AEO Table 10 2021'!$C$13:$AJ$13,0))*10^6*'Canada Elec Mix'!AE16</f>
        <v>0</v>
      </c>
      <c r="AF16" s="6">
        <f>INDEX('AEO Table 10 2021'!$C$31:$AJ$31,MATCH('EIaE-BIE'!AF$1,'AEO Table 10 2021'!$C$13:$AJ$13,0))*10^6*'Canada Elec Mix'!AF16</f>
        <v>0</v>
      </c>
    </row>
    <row r="17" spans="1:32" x14ac:dyDescent="0.35">
      <c r="A17" s="2" t="s">
        <v>132</v>
      </c>
      <c r="B17" s="6">
        <f>INDEX('AEO Table 10 2021'!$C$31:$AJ$31,MATCH('EIaE-BIE'!B$1,'AEO Table 10 2021'!$C$13:$AJ$13,0))*10^6*'Canada Elec Mix'!B17</f>
        <v>0</v>
      </c>
      <c r="C17" s="6">
        <f>INDEX('AEO Table 10 2021'!$C$31:$AJ$31,MATCH('EIaE-BIE'!C$1,'AEO Table 10 2021'!$C$13:$AJ$13,0))*10^6*'Canada Elec Mix'!C17</f>
        <v>0</v>
      </c>
      <c r="D17" s="6">
        <f>INDEX('AEO Table 10 2021'!$C$31:$AJ$31,MATCH('EIaE-BIE'!D$1,'AEO Table 10 2021'!$C$13:$AJ$13,0))*10^6*'Canada Elec Mix'!D17</f>
        <v>0</v>
      </c>
      <c r="E17" s="6">
        <f>INDEX('AEO Table 10 2021'!$C$31:$AJ$31,MATCH('EIaE-BIE'!E$1,'AEO Table 10 2021'!$C$13:$AJ$13,0))*10^6*'Canada Elec Mix'!E17</f>
        <v>0</v>
      </c>
      <c r="F17" s="6">
        <f>INDEX('AEO Table 10 2021'!$C$31:$AJ$31,MATCH('EIaE-BIE'!F$1,'AEO Table 10 2021'!$C$13:$AJ$13,0))*10^6*'Canada Elec Mix'!F17</f>
        <v>0</v>
      </c>
      <c r="G17" s="6">
        <f>INDEX('AEO Table 10 2021'!$C$31:$AJ$31,MATCH('EIaE-BIE'!G$1,'AEO Table 10 2021'!$C$13:$AJ$13,0))*10^6*'Canada Elec Mix'!G17</f>
        <v>0</v>
      </c>
      <c r="H17" s="6">
        <f>INDEX('AEO Table 10 2021'!$C$31:$AJ$31,MATCH('EIaE-BIE'!H$1,'AEO Table 10 2021'!$C$13:$AJ$13,0))*10^6*'Canada Elec Mix'!H17</f>
        <v>0</v>
      </c>
      <c r="I17" s="6">
        <f>INDEX('AEO Table 10 2021'!$C$31:$AJ$31,MATCH('EIaE-BIE'!I$1,'AEO Table 10 2021'!$C$13:$AJ$13,0))*10^6*'Canada Elec Mix'!I17</f>
        <v>0</v>
      </c>
      <c r="J17" s="6">
        <f>INDEX('AEO Table 10 2021'!$C$31:$AJ$31,MATCH('EIaE-BIE'!J$1,'AEO Table 10 2021'!$C$13:$AJ$13,0))*10^6*'Canada Elec Mix'!J17</f>
        <v>0</v>
      </c>
      <c r="K17" s="6">
        <f>INDEX('AEO Table 10 2021'!$C$31:$AJ$31,MATCH('EIaE-BIE'!K$1,'AEO Table 10 2021'!$C$13:$AJ$13,0))*10^6*'Canada Elec Mix'!K17</f>
        <v>0</v>
      </c>
      <c r="L17" s="6">
        <f>INDEX('AEO Table 10 2021'!$C$31:$AJ$31,MATCH('EIaE-BIE'!L$1,'AEO Table 10 2021'!$C$13:$AJ$13,0))*10^6*'Canada Elec Mix'!L17</f>
        <v>0</v>
      </c>
      <c r="M17" s="6">
        <f>INDEX('AEO Table 10 2021'!$C$31:$AJ$31,MATCH('EIaE-BIE'!M$1,'AEO Table 10 2021'!$C$13:$AJ$13,0))*10^6*'Canada Elec Mix'!M17</f>
        <v>0</v>
      </c>
      <c r="N17" s="6">
        <f>INDEX('AEO Table 10 2021'!$C$31:$AJ$31,MATCH('EIaE-BIE'!N$1,'AEO Table 10 2021'!$C$13:$AJ$13,0))*10^6*'Canada Elec Mix'!N17</f>
        <v>0</v>
      </c>
      <c r="O17" s="6">
        <f>INDEX('AEO Table 10 2021'!$C$31:$AJ$31,MATCH('EIaE-BIE'!O$1,'AEO Table 10 2021'!$C$13:$AJ$13,0))*10^6*'Canada Elec Mix'!O17</f>
        <v>0</v>
      </c>
      <c r="P17" s="6">
        <f>INDEX('AEO Table 10 2021'!$C$31:$AJ$31,MATCH('EIaE-BIE'!P$1,'AEO Table 10 2021'!$C$13:$AJ$13,0))*10^6*'Canada Elec Mix'!P17</f>
        <v>0</v>
      </c>
      <c r="Q17" s="6">
        <f>INDEX('AEO Table 10 2021'!$C$31:$AJ$31,MATCH('EIaE-BIE'!Q$1,'AEO Table 10 2021'!$C$13:$AJ$13,0))*10^6*'Canada Elec Mix'!Q17</f>
        <v>0</v>
      </c>
      <c r="R17" s="6">
        <f>INDEX('AEO Table 10 2021'!$C$31:$AJ$31,MATCH('EIaE-BIE'!R$1,'AEO Table 10 2021'!$C$13:$AJ$13,0))*10^6*'Canada Elec Mix'!R17</f>
        <v>0</v>
      </c>
      <c r="S17" s="6">
        <f>INDEX('AEO Table 10 2021'!$C$31:$AJ$31,MATCH('EIaE-BIE'!S$1,'AEO Table 10 2021'!$C$13:$AJ$13,0))*10^6*'Canada Elec Mix'!S17</f>
        <v>0</v>
      </c>
      <c r="T17" s="6">
        <f>INDEX('AEO Table 10 2021'!$C$31:$AJ$31,MATCH('EIaE-BIE'!T$1,'AEO Table 10 2021'!$C$13:$AJ$13,0))*10^6*'Canada Elec Mix'!T17</f>
        <v>0</v>
      </c>
      <c r="U17" s="6">
        <f>INDEX('AEO Table 10 2021'!$C$31:$AJ$31,MATCH('EIaE-BIE'!U$1,'AEO Table 10 2021'!$C$13:$AJ$13,0))*10^6*'Canada Elec Mix'!U17</f>
        <v>0</v>
      </c>
      <c r="V17" s="6">
        <f>INDEX('AEO Table 10 2021'!$C$31:$AJ$31,MATCH('EIaE-BIE'!V$1,'AEO Table 10 2021'!$C$13:$AJ$13,0))*10^6*'Canada Elec Mix'!V17</f>
        <v>0</v>
      </c>
      <c r="W17" s="6">
        <f>INDEX('AEO Table 10 2021'!$C$31:$AJ$31,MATCH('EIaE-BIE'!W$1,'AEO Table 10 2021'!$C$13:$AJ$13,0))*10^6*'Canada Elec Mix'!W17</f>
        <v>0</v>
      </c>
      <c r="X17" s="6">
        <f>INDEX('AEO Table 10 2021'!$C$31:$AJ$31,MATCH('EIaE-BIE'!X$1,'AEO Table 10 2021'!$C$13:$AJ$13,0))*10^6*'Canada Elec Mix'!X17</f>
        <v>0</v>
      </c>
      <c r="Y17" s="6">
        <f>INDEX('AEO Table 10 2021'!$C$31:$AJ$31,MATCH('EIaE-BIE'!Y$1,'AEO Table 10 2021'!$C$13:$AJ$13,0))*10^6*'Canada Elec Mix'!Y17</f>
        <v>0</v>
      </c>
      <c r="Z17" s="6">
        <f>INDEX('AEO Table 10 2021'!$C$31:$AJ$31,MATCH('EIaE-BIE'!Z$1,'AEO Table 10 2021'!$C$13:$AJ$13,0))*10^6*'Canada Elec Mix'!Z17</f>
        <v>0</v>
      </c>
      <c r="AA17" s="6">
        <f>INDEX('AEO Table 10 2021'!$C$31:$AJ$31,MATCH('EIaE-BIE'!AA$1,'AEO Table 10 2021'!$C$13:$AJ$13,0))*10^6*'Canada Elec Mix'!AA17</f>
        <v>0</v>
      </c>
      <c r="AB17" s="6">
        <f>INDEX('AEO Table 10 2021'!$C$31:$AJ$31,MATCH('EIaE-BIE'!AB$1,'AEO Table 10 2021'!$C$13:$AJ$13,0))*10^6*'Canada Elec Mix'!AB17</f>
        <v>0</v>
      </c>
      <c r="AC17" s="6">
        <f>INDEX('AEO Table 10 2021'!$C$31:$AJ$31,MATCH('EIaE-BIE'!AC$1,'AEO Table 10 2021'!$C$13:$AJ$13,0))*10^6*'Canada Elec Mix'!AC17</f>
        <v>0</v>
      </c>
      <c r="AD17" s="6">
        <f>INDEX('AEO Table 10 2021'!$C$31:$AJ$31,MATCH('EIaE-BIE'!AD$1,'AEO Table 10 2021'!$C$13:$AJ$13,0))*10^6*'Canada Elec Mix'!AD17</f>
        <v>0</v>
      </c>
      <c r="AE17" s="6">
        <f>INDEX('AEO Table 10 2021'!$C$31:$AJ$31,MATCH('EIaE-BIE'!AE$1,'AEO Table 10 2021'!$C$13:$AJ$13,0))*10^6*'Canada Elec Mix'!AE17</f>
        <v>0</v>
      </c>
      <c r="AF17" s="6">
        <f>INDEX('AEO Table 10 2021'!$C$31:$AJ$31,MATCH('EIaE-BIE'!AF$1,'AEO Table 10 2021'!$C$13:$AJ$13,0))*10^6*'Canada Elec Mix'!AF17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2"/>
  <sheetViews>
    <sheetView topLeftCell="O1" workbookViewId="0">
      <selection activeCell="C2" sqref="C2:AF2"/>
    </sheetView>
  </sheetViews>
  <sheetFormatPr defaultRowHeight="14.5" x14ac:dyDescent="0.35"/>
  <cols>
    <col min="1" max="1" width="26.1796875" customWidth="1"/>
  </cols>
  <sheetData>
    <row r="1" spans="1:32" ht="29" x14ac:dyDescent="0.35">
      <c r="A1" s="11" t="s">
        <v>134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29</v>
      </c>
      <c r="B2">
        <f>INDEX('AEO Table 10 2021'!$C$36:$AJ$36,MATCH('EIaE-BIE'!B$1,'AEO Table 10 2021'!$C$13:$AJ$13,0))*10^6</f>
        <v>13198703</v>
      </c>
      <c r="C2">
        <f>INDEX('AEO Table 10 2022'!$C$36:$AJ$36,MATCH('EIaE-BIE'!C$1,'AEO Table 10 2022'!$C$13:$AJ$13,0))*10^6</f>
        <v>14518716</v>
      </c>
      <c r="D2" s="33">
        <f>INDEX('AEO Table 10 2022'!$C$36:$AJ$36,MATCH('EIaE-BIE'!D$1,'AEO Table 10 2022'!$C$13:$AJ$13,0))*10^6</f>
        <v>14518716</v>
      </c>
      <c r="E2" s="33">
        <f>INDEX('AEO Table 10 2022'!$C$36:$AJ$36,MATCH('EIaE-BIE'!E$1,'AEO Table 10 2022'!$C$13:$AJ$13,0))*10^6</f>
        <v>14518716</v>
      </c>
      <c r="F2" s="33">
        <f>INDEX('AEO Table 10 2022'!$C$36:$AJ$36,MATCH('EIaE-BIE'!F$1,'AEO Table 10 2022'!$C$13:$AJ$13,0))*10^6</f>
        <v>14518716</v>
      </c>
      <c r="G2" s="33">
        <f>INDEX('AEO Table 10 2022'!$C$36:$AJ$36,MATCH('EIaE-BIE'!G$1,'AEO Table 10 2022'!$C$13:$AJ$13,0))*10^6</f>
        <v>14518716</v>
      </c>
      <c r="H2" s="33">
        <f>INDEX('AEO Table 10 2022'!$C$36:$AJ$36,MATCH('EIaE-BIE'!H$1,'AEO Table 10 2022'!$C$13:$AJ$13,0))*10^6</f>
        <v>14518716</v>
      </c>
      <c r="I2" s="33">
        <f>INDEX('AEO Table 10 2022'!$C$36:$AJ$36,MATCH('EIaE-BIE'!I$1,'AEO Table 10 2022'!$C$13:$AJ$13,0))*10^6</f>
        <v>14518716</v>
      </c>
      <c r="J2" s="33">
        <f>INDEX('AEO Table 10 2022'!$C$36:$AJ$36,MATCH('EIaE-BIE'!J$1,'AEO Table 10 2022'!$C$13:$AJ$13,0))*10^6</f>
        <v>14518716</v>
      </c>
      <c r="K2" s="33">
        <f>INDEX('AEO Table 10 2022'!$C$36:$AJ$36,MATCH('EIaE-BIE'!K$1,'AEO Table 10 2022'!$C$13:$AJ$13,0))*10^6</f>
        <v>14518716</v>
      </c>
      <c r="L2" s="33">
        <f>INDEX('AEO Table 10 2022'!$C$36:$AJ$36,MATCH('EIaE-BIE'!L$1,'AEO Table 10 2022'!$C$13:$AJ$13,0))*10^6</f>
        <v>14518716</v>
      </c>
      <c r="M2" s="33">
        <f>INDEX('AEO Table 10 2022'!$C$36:$AJ$36,MATCH('EIaE-BIE'!M$1,'AEO Table 10 2022'!$C$13:$AJ$13,0))*10^6</f>
        <v>14638289</v>
      </c>
      <c r="N2" s="33">
        <f>INDEX('AEO Table 10 2022'!$C$36:$AJ$36,MATCH('EIaE-BIE'!N$1,'AEO Table 10 2022'!$C$13:$AJ$13,0))*10^6</f>
        <v>14757864</v>
      </c>
      <c r="O2" s="33">
        <f>INDEX('AEO Table 10 2022'!$C$36:$AJ$36,MATCH('EIaE-BIE'!O$1,'AEO Table 10 2022'!$C$13:$AJ$13,0))*10^6</f>
        <v>14877438</v>
      </c>
      <c r="P2" s="33">
        <f>INDEX('AEO Table 10 2022'!$C$36:$AJ$36,MATCH('EIaE-BIE'!P$1,'AEO Table 10 2022'!$C$13:$AJ$13,0))*10^6</f>
        <v>14997011</v>
      </c>
      <c r="Q2" s="33">
        <f>INDEX('AEO Table 10 2022'!$C$36:$AJ$36,MATCH('EIaE-BIE'!Q$1,'AEO Table 10 2022'!$C$13:$AJ$13,0))*10^6</f>
        <v>15116586</v>
      </c>
      <c r="R2" s="33">
        <f>INDEX('AEO Table 10 2022'!$C$36:$AJ$36,MATCH('EIaE-BIE'!R$1,'AEO Table 10 2022'!$C$13:$AJ$13,0))*10^6</f>
        <v>15236159</v>
      </c>
      <c r="S2" s="33">
        <f>INDEX('AEO Table 10 2022'!$C$36:$AJ$36,MATCH('EIaE-BIE'!S$1,'AEO Table 10 2022'!$C$13:$AJ$13,0))*10^6</f>
        <v>15355733</v>
      </c>
      <c r="T2" s="33">
        <f>INDEX('AEO Table 10 2022'!$C$36:$AJ$36,MATCH('EIaE-BIE'!T$1,'AEO Table 10 2022'!$C$13:$AJ$13,0))*10^6</f>
        <v>15475307</v>
      </c>
      <c r="U2" s="33">
        <f>INDEX('AEO Table 10 2022'!$C$36:$AJ$36,MATCH('EIaE-BIE'!U$1,'AEO Table 10 2022'!$C$13:$AJ$13,0))*10^6</f>
        <v>15594882</v>
      </c>
      <c r="V2" s="33">
        <f>INDEX('AEO Table 10 2022'!$C$36:$AJ$36,MATCH('EIaE-BIE'!V$1,'AEO Table 10 2022'!$C$13:$AJ$13,0))*10^6</f>
        <v>15714456</v>
      </c>
      <c r="W2" s="33">
        <f>INDEX('AEO Table 10 2022'!$C$36:$AJ$36,MATCH('EIaE-BIE'!W$1,'AEO Table 10 2022'!$C$13:$AJ$13,0))*10^6</f>
        <v>15714456</v>
      </c>
      <c r="X2" s="33">
        <f>INDEX('AEO Table 10 2022'!$C$36:$AJ$36,MATCH('EIaE-BIE'!X$1,'AEO Table 10 2022'!$C$13:$AJ$13,0))*10^6</f>
        <v>15714456</v>
      </c>
      <c r="Y2" s="33">
        <f>INDEX('AEO Table 10 2022'!$C$36:$AJ$36,MATCH('EIaE-BIE'!Y$1,'AEO Table 10 2022'!$C$13:$AJ$13,0))*10^6</f>
        <v>15714456</v>
      </c>
      <c r="Z2" s="33">
        <f>INDEX('AEO Table 10 2022'!$C$36:$AJ$36,MATCH('EIaE-BIE'!Z$1,'AEO Table 10 2022'!$C$13:$AJ$13,0))*10^6</f>
        <v>15714456</v>
      </c>
      <c r="AA2" s="33">
        <f>INDEX('AEO Table 10 2022'!$C$36:$AJ$36,MATCH('EIaE-BIE'!AA$1,'AEO Table 10 2022'!$C$13:$AJ$13,0))*10^6</f>
        <v>15714456</v>
      </c>
      <c r="AB2" s="33">
        <f>INDEX('AEO Table 10 2022'!$C$36:$AJ$36,MATCH('EIaE-BIE'!AB$1,'AEO Table 10 2022'!$C$13:$AJ$13,0))*10^6</f>
        <v>15714456</v>
      </c>
      <c r="AC2" s="33">
        <f>INDEX('AEO Table 10 2022'!$C$36:$AJ$36,MATCH('EIaE-BIE'!AC$1,'AEO Table 10 2022'!$C$13:$AJ$13,0))*10^6</f>
        <v>15714456</v>
      </c>
      <c r="AD2" s="33">
        <f>INDEX('AEO Table 10 2022'!$C$36:$AJ$36,MATCH('EIaE-BIE'!AD$1,'AEO Table 10 2022'!$C$13:$AJ$13,0))*10^6</f>
        <v>15714456</v>
      </c>
      <c r="AE2" s="33">
        <f>INDEX('AEO Table 10 2022'!$C$36:$AJ$36,MATCH('EIaE-BIE'!AE$1,'AEO Table 10 2022'!$C$13:$AJ$13,0))*10^6</f>
        <v>15714456</v>
      </c>
      <c r="AF2" s="33">
        <f>INDEX('AEO Table 10 2022'!$C$36:$AJ$36,MATCH('EIaE-BIE'!AF$1,'AEO Table 10 2022'!$C$13:$AJ$13,0))*10^6</f>
        <v>15714456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AEO Table 10 2022</vt:lpstr>
      <vt:lpstr>AEO Table 10 2021</vt:lpstr>
      <vt:lpstr>Canada Electricity Generation</vt:lpstr>
      <vt:lpstr>Canada Elec Mix</vt:lpstr>
      <vt:lpstr>AEO Table 3 2022</vt:lpstr>
      <vt:lpstr>AEO Table 3 2021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2016-02-04T22:14:05Z</dcterms:created>
  <dcterms:modified xsi:type="dcterms:W3CDTF">2022-06-03T22:57:44Z</dcterms:modified>
</cp:coreProperties>
</file>