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BNVP\"/>
    </mc:Choice>
  </mc:AlternateContent>
  <bookViews>
    <workbookView xWindow="1635" yWindow="1245" windowWidth="20265" windowHeight="15810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 batteries" sheetId="35" r:id="rId10"/>
    <sheet name="EV freight trucks" sheetId="34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About!$A$114</definedName>
    <definedName name="cpi_2014to2012">About!#REF!</definedName>
    <definedName name="cpi_2016to2012">About!$A$115</definedName>
    <definedName name="cpi_2017to2012">About!$A$116</definedName>
    <definedName name="cpi_2018to2012">About!$A$117</definedName>
    <definedName name="cpi_2019to2012">About!$A$118</definedName>
    <definedName name="cpi_2020to2012">About!$A$119</definedName>
    <definedName name="H2_kg_to_MMBtu">[2]Constants!$D$7</definedName>
    <definedName name="kWh_to_Btu">[2]Constants!$D$4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3" l="1"/>
  <c r="B6" i="9"/>
  <c r="B3" i="9"/>
  <c r="P33" i="33"/>
  <c r="P32" i="33"/>
  <c r="P31" i="33"/>
  <c r="D40" i="36"/>
  <c r="B5" i="34"/>
  <c r="B2" i="8"/>
  <c r="E19" i="34"/>
  <c r="B19" i="34" s="1"/>
  <c r="C20" i="35"/>
  <c r="D19" i="34" l="1"/>
  <c r="C19" i="34"/>
  <c r="B76" i="36"/>
  <c r="H74" i="36"/>
  <c r="G74" i="36"/>
  <c r="F74" i="36"/>
  <c r="E74" i="36"/>
  <c r="D74" i="36"/>
  <c r="C74" i="36"/>
  <c r="B74" i="36"/>
  <c r="I43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J43" i="36" s="1"/>
  <c r="I37" i="36"/>
  <c r="H37" i="36"/>
  <c r="G37" i="36"/>
  <c r="F37" i="36"/>
  <c r="E37" i="36"/>
  <c r="J36" i="36"/>
  <c r="I36" i="36"/>
  <c r="H36" i="36"/>
  <c r="H43" i="36" s="1"/>
  <c r="G36" i="36"/>
  <c r="G43" i="36" s="1"/>
  <c r="F36" i="36"/>
  <c r="J35" i="36"/>
  <c r="I35" i="36"/>
  <c r="H35" i="36"/>
  <c r="G35" i="36"/>
  <c r="F35" i="36"/>
  <c r="K29" i="36"/>
  <c r="K26" i="36"/>
  <c r="J26" i="36"/>
  <c r="I26" i="36"/>
  <c r="I29" i="36" s="1"/>
  <c r="H26" i="36"/>
  <c r="H29" i="36" s="1"/>
  <c r="G26" i="36"/>
  <c r="J29" i="36" s="1"/>
  <c r="D20" i="36"/>
  <c r="C20" i="36"/>
  <c r="B20" i="36"/>
  <c r="E41" i="35"/>
  <c r="D41" i="35"/>
  <c r="D40" i="35"/>
  <c r="E40" i="35" s="1"/>
  <c r="D39" i="35"/>
  <c r="E39" i="35" s="1"/>
  <c r="B38" i="35"/>
  <c r="D38" i="35" s="1"/>
  <c r="E38" i="35" s="1"/>
  <c r="B43" i="34" s="1"/>
  <c r="E32" i="35"/>
  <c r="B24" i="35" s="1"/>
  <c r="E31" i="35"/>
  <c r="D31" i="35"/>
  <c r="E30" i="35"/>
  <c r="B22" i="35" s="1"/>
  <c r="D30" i="35"/>
  <c r="E29" i="35"/>
  <c r="D29" i="35"/>
  <c r="E28" i="35"/>
  <c r="D28" i="35"/>
  <c r="B23" i="35"/>
  <c r="D23" i="35" s="1"/>
  <c r="B21" i="35"/>
  <c r="D21" i="35" s="1"/>
  <c r="D12" i="34" s="1"/>
  <c r="B20" i="35"/>
  <c r="D20" i="35" s="1"/>
  <c r="D11" i="34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49" i="34" l="1"/>
  <c r="B34" i="34" s="1"/>
  <c r="C25" i="34" s="1"/>
  <c r="D50" i="34"/>
  <c r="B35" i="34" s="1"/>
  <c r="C26" i="34" s="1"/>
  <c r="H46" i="36"/>
  <c r="J46" i="36"/>
  <c r="G46" i="36"/>
  <c r="K43" i="36"/>
  <c r="C22" i="35"/>
  <c r="D26" i="34" s="1"/>
  <c r="E26" i="34" s="1"/>
  <c r="D22" i="35"/>
  <c r="D13" i="34" s="1"/>
  <c r="D24" i="35"/>
  <c r="C24" i="35"/>
  <c r="I46" i="36"/>
  <c r="B48" i="34"/>
  <c r="D48" i="34" s="1"/>
  <c r="B33" i="34" s="1"/>
  <c r="C24" i="34" s="1"/>
  <c r="D24" i="34"/>
  <c r="C23" i="35"/>
  <c r="C21" i="35"/>
  <c r="D25" i="34" s="1"/>
  <c r="E25" i="34" s="1"/>
  <c r="G29" i="36"/>
  <c r="B26" i="34" l="1"/>
  <c r="C13" i="34" s="1"/>
  <c r="E24" i="34"/>
  <c r="E13" i="34"/>
  <c r="B13" i="34"/>
  <c r="B24" i="34"/>
  <c r="C11" i="34" s="1"/>
  <c r="D21" i="36"/>
  <c r="C21" i="36"/>
  <c r="B21" i="36"/>
  <c r="B25" i="34"/>
  <c r="C12" i="34" s="1"/>
  <c r="B90" i="36" l="1"/>
  <c r="B91" i="36" s="1"/>
  <c r="E40" i="36"/>
  <c r="B5" i="8" s="1"/>
  <c r="D41" i="36"/>
  <c r="E41" i="36" s="1"/>
  <c r="B4" i="8" s="1"/>
  <c r="E12" i="34"/>
  <c r="B12" i="34"/>
  <c r="B11" i="34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B8" i="10"/>
  <c r="B6" i="10"/>
  <c r="B3" i="10"/>
  <c r="B7" i="10" s="1"/>
  <c r="P4" i="33"/>
  <c r="P5" i="33"/>
  <c r="P3" i="33"/>
  <c r="B5" i="31"/>
  <c r="B5" i="10"/>
  <c r="B2" i="10"/>
  <c r="B2" i="9" l="1"/>
  <c r="B5" i="9"/>
  <c r="B43" i="31" l="1"/>
  <c r="C49" i="31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H18" i="31" l="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C97" i="30"/>
  <c r="C190" i="30" s="1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G217" i="30" s="1"/>
  <c r="F124" i="30"/>
  <c r="F217" i="30" s="1"/>
  <c r="E124" i="30"/>
  <c r="E217" i="30" s="1"/>
  <c r="D124" i="30"/>
  <c r="D217" i="30" s="1"/>
  <c r="C124" i="30"/>
  <c r="C217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239" i="30" s="1"/>
  <c r="B147" i="30"/>
  <c r="B148" i="30"/>
  <c r="B241" i="30" s="1"/>
  <c r="B149" i="30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228" i="30" s="1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99" i="30" s="1"/>
  <c r="B107" i="30"/>
  <c r="B200" i="30" s="1"/>
  <c r="B108" i="30"/>
  <c r="B109" i="30"/>
  <c r="B110" i="30"/>
  <c r="B203" i="30" s="1"/>
  <c r="B111" i="30"/>
  <c r="B112" i="30"/>
  <c r="B105" i="30"/>
  <c r="B198" i="30" s="1"/>
  <c r="B88" i="30"/>
  <c r="B181" i="30" s="1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E25" i="30" l="1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41" i="30"/>
  <c r="AB42" i="30"/>
  <c r="AB43" i="30"/>
  <c r="AB40" i="30"/>
  <c r="AB44" i="30"/>
  <c r="AB37" i="30"/>
  <c r="AB188" i="30" s="1"/>
  <c r="AB38" i="30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40" i="30"/>
  <c r="AC41" i="30"/>
  <c r="AC42" i="30"/>
  <c r="AC39" i="30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P183" i="30" l="1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C6" i="10" l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J50" i="31" l="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AA8" i="13" l="1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B7" i="9" s="1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B2" i="17" l="1"/>
  <c r="B7" i="8"/>
  <c r="B6" i="8"/>
  <c r="B3" i="8"/>
  <c r="X3" i="10"/>
  <c r="X7" i="10" s="1"/>
  <c r="Q3" i="10"/>
  <c r="Q7" i="10" s="1"/>
  <c r="AE3" i="10"/>
  <c r="AE7" i="10" s="1"/>
  <c r="T3" i="10"/>
  <c r="T7" i="10" s="1"/>
  <c r="F3" i="10"/>
  <c r="F7" i="10" s="1"/>
  <c r="P3" i="10"/>
  <c r="P7" i="10" s="1"/>
  <c r="AD3" i="10"/>
  <c r="AD7" i="10" s="1"/>
  <c r="Z3" i="10"/>
  <c r="Z7" i="10" s="1"/>
  <c r="I3" i="10"/>
  <c r="I7" i="10" s="1"/>
  <c r="C3" i="10"/>
  <c r="C7" i="10" s="1"/>
  <c r="AF3" i="10"/>
  <c r="AF7" i="10" s="1"/>
  <c r="V3" i="10"/>
  <c r="V7" i="10" s="1"/>
  <c r="J3" i="10"/>
  <c r="J7" i="10" s="1"/>
  <c r="H3" i="10"/>
  <c r="H7" i="10" s="1"/>
  <c r="O3" i="10"/>
  <c r="O7" i="10" s="1"/>
  <c r="L3" i="10"/>
  <c r="L7" i="10" s="1"/>
  <c r="N3" i="10"/>
  <c r="N7" i="10" s="1"/>
  <c r="D3" i="10"/>
  <c r="D7" i="10" s="1"/>
  <c r="AC3" i="10"/>
  <c r="AC7" i="10" s="1"/>
  <c r="K3" i="10"/>
  <c r="K7" i="10" s="1"/>
  <c r="Y3" i="10"/>
  <c r="Y7" i="10" s="1"/>
  <c r="R3" i="10"/>
  <c r="R7" i="10" s="1"/>
  <c r="AB3" i="10"/>
  <c r="AB7" i="10" s="1"/>
  <c r="M3" i="10"/>
  <c r="M7" i="10" s="1"/>
  <c r="S3" i="10"/>
  <c r="S7" i="10" s="1"/>
  <c r="G3" i="10"/>
  <c r="G7" i="10" s="1"/>
  <c r="AA3" i="10"/>
  <c r="AA7" i="10" s="1"/>
  <c r="E3" i="10"/>
  <c r="E7" i="10" s="1"/>
  <c r="U3" i="10"/>
  <c r="U7" i="10" s="1"/>
  <c r="W3" i="10"/>
  <c r="W7" i="10" s="1"/>
  <c r="B5" i="2"/>
  <c r="B8" i="8" s="1"/>
  <c r="S7" i="9"/>
  <c r="S8" i="9"/>
  <c r="E7" i="9"/>
  <c r="E8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Z7" i="9"/>
  <c r="Z8" i="9"/>
  <c r="W7" i="9"/>
  <c r="W8" i="9"/>
  <c r="V7" i="9"/>
  <c r="V8" i="9"/>
  <c r="P7" i="9"/>
  <c r="P8" i="9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G5" i="2"/>
  <c r="G6" i="9" s="1"/>
  <c r="T5" i="2"/>
  <c r="AD5" i="2"/>
  <c r="M5" i="2"/>
  <c r="M6" i="9" s="1"/>
  <c r="O5" i="2"/>
  <c r="O6" i="9" s="1"/>
  <c r="V5" i="2"/>
  <c r="J5" i="2"/>
  <c r="H5" i="2"/>
  <c r="AE5" i="2"/>
  <c r="AE6" i="9" s="1"/>
  <c r="L5" i="2"/>
  <c r="AC5" i="2"/>
  <c r="AB5" i="2"/>
  <c r="S5" i="2"/>
  <c r="S6" i="9" s="1"/>
  <c r="U5" i="2"/>
  <c r="W5" i="2"/>
  <c r="W6" i="9" s="1"/>
  <c r="Z5" i="2"/>
  <c r="E5" i="2"/>
  <c r="N5" i="2"/>
  <c r="D5" i="2"/>
  <c r="K5" i="2"/>
  <c r="K6" i="9" s="1"/>
  <c r="R5" i="2"/>
  <c r="AA5" i="2"/>
  <c r="AA6" i="9" s="1"/>
  <c r="AF6" i="9"/>
  <c r="I6" i="9"/>
  <c r="Q6" i="9"/>
  <c r="X6" i="9"/>
  <c r="Y6" i="9"/>
  <c r="D6" i="9"/>
  <c r="C6" i="9"/>
  <c r="P6" i="9"/>
  <c r="J3" i="8" l="1"/>
  <c r="J3" i="9" s="1"/>
  <c r="R3" i="8"/>
  <c r="R3" i="9" s="1"/>
  <c r="W3" i="8"/>
  <c r="W3" i="9" s="1"/>
  <c r="AE3" i="8"/>
  <c r="AE3" i="9" s="1"/>
  <c r="E3" i="8"/>
  <c r="E3" i="9" s="1"/>
  <c r="M3" i="8"/>
  <c r="M3" i="9" s="1"/>
  <c r="Z3" i="8"/>
  <c r="Z3" i="9" s="1"/>
  <c r="N3" i="8"/>
  <c r="N3" i="9" s="1"/>
  <c r="K3" i="8"/>
  <c r="K3" i="9" s="1"/>
  <c r="X3" i="8"/>
  <c r="X3" i="9" s="1"/>
  <c r="AF3" i="8"/>
  <c r="AF3" i="9" s="1"/>
  <c r="S3" i="8"/>
  <c r="S3" i="9" s="1"/>
  <c r="P3" i="8"/>
  <c r="P3" i="9" s="1"/>
  <c r="AC3" i="8"/>
  <c r="AC3" i="9" s="1"/>
  <c r="Q3" i="8"/>
  <c r="Q3" i="9" s="1"/>
  <c r="AD3" i="8"/>
  <c r="AD3" i="9" s="1"/>
  <c r="D3" i="8"/>
  <c r="L3" i="8"/>
  <c r="L3" i="9" s="1"/>
  <c r="Y3" i="8"/>
  <c r="Y3" i="9" s="1"/>
  <c r="F3" i="8"/>
  <c r="F3" i="9" s="1"/>
  <c r="AA3" i="8"/>
  <c r="AA3" i="9" s="1"/>
  <c r="H3" i="8"/>
  <c r="H3" i="9" s="1"/>
  <c r="U3" i="8"/>
  <c r="U3" i="9" s="1"/>
  <c r="I3" i="8"/>
  <c r="I3" i="9" s="1"/>
  <c r="V3" i="8"/>
  <c r="V3" i="9" s="1"/>
  <c r="C3" i="8"/>
  <c r="G3" i="8"/>
  <c r="G3" i="9" s="1"/>
  <c r="O3" i="8"/>
  <c r="O3" i="9" s="1"/>
  <c r="T3" i="8"/>
  <c r="T3" i="9" s="1"/>
  <c r="AB3" i="8"/>
  <c r="AB3" i="9" s="1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P8" i="11"/>
  <c r="P8" i="16"/>
  <c r="P8" i="12"/>
  <c r="P8" i="15"/>
  <c r="C8" i="16"/>
  <c r="C8" i="12"/>
  <c r="C8" i="15"/>
  <c r="C8" i="11"/>
  <c r="L8" i="15"/>
  <c r="L8" i="11"/>
  <c r="L8" i="16"/>
  <c r="L8" i="12"/>
  <c r="J8" i="16"/>
  <c r="J8" i="12"/>
  <c r="J8" i="15"/>
  <c r="J8" i="11"/>
  <c r="AB8" i="15"/>
  <c r="AB8" i="16"/>
  <c r="AB8" i="11"/>
  <c r="AB8" i="12"/>
  <c r="AE8" i="11"/>
  <c r="AE8" i="15"/>
  <c r="AE8" i="16"/>
  <c r="AE8" i="12"/>
  <c r="M8" i="15"/>
  <c r="M8" i="12"/>
  <c r="M8" i="16"/>
  <c r="M8" i="11"/>
  <c r="Q8" i="16"/>
  <c r="Q8" i="12"/>
  <c r="Q8" i="11"/>
  <c r="Q8" i="15"/>
  <c r="R8" i="16"/>
  <c r="R8" i="12"/>
  <c r="R8" i="15"/>
  <c r="R8" i="11"/>
  <c r="B8" i="16"/>
  <c r="B8" i="12"/>
  <c r="B8" i="15"/>
  <c r="B8" i="11"/>
  <c r="D8" i="16"/>
  <c r="D8" i="15"/>
  <c r="D8" i="11"/>
  <c r="D8" i="12"/>
  <c r="W8" i="11"/>
  <c r="W8" i="15"/>
  <c r="W8" i="16"/>
  <c r="W8" i="12"/>
  <c r="AD8" i="15"/>
  <c r="AD8" i="12"/>
  <c r="AD8" i="16"/>
  <c r="AD8" i="11"/>
  <c r="X8" i="11"/>
  <c r="X8" i="15"/>
  <c r="X8" i="16"/>
  <c r="X8" i="12"/>
  <c r="I8" i="16"/>
  <c r="I8" i="12"/>
  <c r="I8" i="11"/>
  <c r="I8" i="15"/>
  <c r="T8" i="11"/>
  <c r="T8" i="15"/>
  <c r="T8" i="16"/>
  <c r="T8" i="12"/>
  <c r="E8" i="15"/>
  <c r="E8" i="16"/>
  <c r="E8" i="12"/>
  <c r="E8" i="11"/>
  <c r="V8" i="12"/>
  <c r="V8" i="15"/>
  <c r="V8" i="16"/>
  <c r="V8" i="11"/>
  <c r="O8" i="11"/>
  <c r="O8" i="16"/>
  <c r="O8" i="12"/>
  <c r="O8" i="15"/>
  <c r="AC8" i="15"/>
  <c r="AC8" i="12"/>
  <c r="AC8" i="11"/>
  <c r="AC8" i="16"/>
  <c r="H8" i="11"/>
  <c r="H8" i="16"/>
  <c r="H8" i="12"/>
  <c r="H8" i="15"/>
  <c r="Y8" i="16"/>
  <c r="Y8" i="12"/>
  <c r="Y8" i="11"/>
  <c r="Y8" i="15"/>
  <c r="N8" i="16"/>
  <c r="N8" i="12"/>
  <c r="N8" i="15"/>
  <c r="N8" i="11"/>
  <c r="G8" i="11"/>
  <c r="G8" i="15"/>
  <c r="G8" i="16"/>
  <c r="G8" i="12"/>
  <c r="Z8" i="16"/>
  <c r="Z8" i="12"/>
  <c r="Z8" i="15"/>
  <c r="Z8" i="11"/>
  <c r="F8" i="12"/>
  <c r="F8" i="15"/>
  <c r="F8" i="16"/>
  <c r="F8" i="11"/>
  <c r="U8" i="15"/>
  <c r="U8" i="16"/>
  <c r="U8" i="11"/>
  <c r="U8" i="12"/>
  <c r="AA8" i="16"/>
  <c r="AA8" i="12"/>
  <c r="AA8" i="15"/>
  <c r="AA8" i="11"/>
  <c r="S8" i="16"/>
  <c r="S8" i="12"/>
  <c r="S8" i="15"/>
  <c r="S8" i="11"/>
  <c r="K8" i="16"/>
  <c r="K8" i="12"/>
  <c r="K8" i="15"/>
  <c r="K8" i="11"/>
  <c r="AF8" i="15"/>
  <c r="AF8" i="11"/>
  <c r="AF8" i="16"/>
  <c r="AF8" i="12"/>
  <c r="U6" i="9"/>
  <c r="J6" i="9"/>
  <c r="R6" i="9"/>
  <c r="Z6" i="9"/>
  <c r="E6" i="9"/>
  <c r="AC6" i="9"/>
  <c r="AD6" i="9"/>
  <c r="N6" i="9"/>
  <c r="T6" i="9"/>
  <c r="F6" i="9"/>
  <c r="L6" i="9"/>
  <c r="H6" i="9"/>
  <c r="V6" i="9"/>
  <c r="AB6" i="9"/>
  <c r="C3" i="9" l="1"/>
  <c r="D3" i="9"/>
</calcChain>
</file>

<file path=xl/sharedStrings.xml><?xml version="1.0" encoding="utf-8"?>
<sst xmlns="http://schemas.openxmlformats.org/spreadsheetml/2006/main" count="2512" uniqueCount="1345">
  <si>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</si>
  <si>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</si>
  <si>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</si>
  <si>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</si>
  <si>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</si>
  <si>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</si>
  <si>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</si>
  <si>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</si>
  <si>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</si>
  <si>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</si>
  <si>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</si>
  <si>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</si>
  <si>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</si>
  <si>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</si>
  <si>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</si>
  <si>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</si>
  <si>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</si>
  <si>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</si>
  <si>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</si>
  <si>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</si>
  <si>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</si>
  <si>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</si>
  <si>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</si>
  <si>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</si>
  <si>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</si>
  <si>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</si>
  <si>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</si>
  <si>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</si>
  <si>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</si>
  <si>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</si>
  <si>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</si>
  <si>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</si>
  <si>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</si>
  <si>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</si>
  <si>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</si>
  <si>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</si>
  <si>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</si>
  <si>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</si>
  <si>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</si>
  <si>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</si>
  <si>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</si>
  <si>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</si>
  <si>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</si>
  <si>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</si>
  <si>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</si>
  <si>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</si>
  <si>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</si>
  <si>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</si>
  <si>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</si>
  <si>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</si>
  <si>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</si>
  <si>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</si>
  <si>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</si>
  <si>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</si>
  <si>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</si>
  <si>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</si>
  <si>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</si>
  <si>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</si>
  <si>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</si>
  <si>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</si>
  <si>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</si>
  <si>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</si>
  <si>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</si>
  <si>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</si>
  <si>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</si>
  <si>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</si>
  <si>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</si>
  <si>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</si>
  <si>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</si>
  <si>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</si>
  <si>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</si>
  <si>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</si>
  <si>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</si>
  <si>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</si>
  <si>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</si>
  <si>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</si>
  <si>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</si>
  <si>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</si>
  <si>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</si>
  <si>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</si>
  <si>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</si>
  <si>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</si>
  <si>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</si>
  <si>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</si>
  <si>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</si>
  <si>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</si>
  <si>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</si>
  <si>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</si>
  <si>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</si>
  <si>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</si>
  <si>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</si>
  <si>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</si>
  <si>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</si>
  <si>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</si>
  <si>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</si>
  <si>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</si>
  <si>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</si>
  <si>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</si>
  <si>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</si>
  <si>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</si>
  <si>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</si>
  <si>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</si>
  <si>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</si>
  <si>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</si>
  <si>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</si>
  <si>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</si>
  <si>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</si>
  <si>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</si>
  <si>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</si>
  <si>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</si>
  <si>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</si>
  <si>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</si>
  <si>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</si>
  <si>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</si>
  <si>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</si>
  <si>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</si>
  <si>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</si>
  <si>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</si>
  <si>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</si>
  <si>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</si>
  <si>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</si>
  <si>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</si>
  <si>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</si>
  <si>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</si>
  <si>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</si>
  <si>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</si>
  <si>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</si>
  <si>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</si>
  <si>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</si>
  <si>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</si>
  <si>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</si>
  <si>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</si>
  <si>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</si>
  <si>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</si>
  <si>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</si>
  <si>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</si>
  <si>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</si>
  <si>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</si>
  <si>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</si>
  <si>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</si>
  <si>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</si>
  <si>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</si>
  <si>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</si>
  <si>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</si>
  <si>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</si>
  <si>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</si>
  <si>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</si>
  <si>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</si>
  <si>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</si>
  <si>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</si>
  <si>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</si>
  <si>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</si>
  <si>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</si>
  <si>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</si>
  <si>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</si>
  <si>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</si>
  <si>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</si>
  <si>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</si>
  <si>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</si>
  <si>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</si>
  <si>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</si>
  <si>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</si>
  <si>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</si>
  <si>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</si>
  <si>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</si>
  <si>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</si>
  <si>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</si>
  <si>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</si>
  <si>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</si>
  <si>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</si>
  <si>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</si>
  <si>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</si>
  <si>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</si>
  <si>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</si>
  <si>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</si>
  <si>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</si>
  <si>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</si>
  <si>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</si>
  <si>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</si>
  <si>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</si>
  <si>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</si>
  <si>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</si>
  <si>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</si>
  <si>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</si>
  <si>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</si>
  <si>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</si>
  <si>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</si>
  <si>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</si>
  <si>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</si>
  <si>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</si>
  <si>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</si>
  <si>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</si>
  <si>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</si>
  <si>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</si>
  <si>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</si>
  <si>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</si>
  <si>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</si>
  <si>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</si>
  <si>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</si>
  <si>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</si>
  <si>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</si>
  <si>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</si>
  <si>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</si>
  <si>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</si>
  <si>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</si>
  <si>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</si>
  <si>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</si>
  <si>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</si>
  <si>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</si>
  <si>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</si>
  <si>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</si>
  <si>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</si>
  <si>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</si>
  <si>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</si>
  <si>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</si>
  <si>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</si>
  <si>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</si>
  <si>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</si>
  <si>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</si>
  <si>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</si>
  <si>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</si>
  <si>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</si>
  <si>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</si>
  <si>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</si>
  <si>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</si>
  <si>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</si>
  <si>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</si>
  <si>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</si>
  <si>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</si>
  <si>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</si>
  <si>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</si>
  <si>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</si>
  <si>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</si>
  <si>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</si>
  <si>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</si>
  <si>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</si>
  <si>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</si>
  <si>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</si>
  <si>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</si>
  <si>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</si>
  <si>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</si>
  <si>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</si>
  <si>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</si>
  <si>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</si>
  <si>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</si>
  <si>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</si>
  <si>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</si>
  <si>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</si>
  <si>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</si>
  <si>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</si>
  <si>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</si>
  <si>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</si>
  <si>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</si>
  <si>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</si>
  <si>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</si>
  <si>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</si>
  <si>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</si>
  <si>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</si>
  <si>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</si>
  <si>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</si>
  <si>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</si>
  <si>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</si>
  <si>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</si>
  <si>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</si>
  <si>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</si>
  <si>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</si>
  <si>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</si>
  <si>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</si>
  <si>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</si>
  <si>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</si>
  <si>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</si>
  <si>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</si>
  <si>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</si>
  <si>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</si>
  <si>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</si>
  <si>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</si>
  <si>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</si>
  <si>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</si>
  <si>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</si>
  <si>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</si>
  <si>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</si>
  <si>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</si>
  <si>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</si>
  <si>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</si>
  <si>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</si>
  <si>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</si>
  <si>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</si>
  <si>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</si>
  <si>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</si>
  <si>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</si>
  <si>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</si>
  <si>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</si>
  <si>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</si>
  <si>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</si>
  <si>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</si>
  <si>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</si>
  <si>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</si>
  <si>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</si>
  <si>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</si>
  <si>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</si>
  <si>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</si>
  <si>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</si>
  <si>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</si>
  <si>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</si>
  <si>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</si>
  <si>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</si>
  <si>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</si>
  <si>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</si>
  <si>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</si>
  <si>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</si>
  <si>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</si>
  <si>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</si>
  <si>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</si>
  <si>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</si>
  <si>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</si>
  <si>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</si>
  <si>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</si>
  <si>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</si>
  <si>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</si>
  <si>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</si>
  <si>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</si>
  <si>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</si>
  <si>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</si>
  <si>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</si>
  <si>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</si>
  <si>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</si>
  <si>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</si>
  <si>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</si>
  <si>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</si>
  <si>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</si>
  <si>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</si>
  <si>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</si>
  <si>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</si>
  <si>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</si>
  <si>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</si>
  <si>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</si>
  <si>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</si>
  <si>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</si>
  <si>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</si>
  <si>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</si>
  <si>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</si>
  <si>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</si>
  <si>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</si>
  <si>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</si>
  <si>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</si>
  <si>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</si>
  <si>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</si>
  <si>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</si>
  <si>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</si>
  <si>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</si>
  <si>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</si>
  <si>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</si>
  <si>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</si>
  <si>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</si>
  <si>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</si>
  <si>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</si>
  <si>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</si>
  <si>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</si>
  <si>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</si>
  <si>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</si>
  <si>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</si>
  <si>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</si>
  <si>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</si>
  <si>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</si>
  <si>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</si>
  <si>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</si>
  <si>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</si>
  <si>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</si>
  <si>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</si>
  <si>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</si>
  <si>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</si>
  <si>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</si>
  <si>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</si>
  <si>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</si>
  <si>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</si>
  <si>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</si>
  <si>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</si>
  <si>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</si>
  <si>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</si>
  <si>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</si>
  <si>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</si>
  <si>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</si>
  <si>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</si>
  <si>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</si>
  <si>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</si>
  <si>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</si>
  <si>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</si>
  <si>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</si>
  <si>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</si>
  <si>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</si>
  <si>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</si>
  <si>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</si>
  <si>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</si>
  <si>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</si>
  <si>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</si>
  <si>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</si>
  <si>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</si>
  <si>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</si>
  <si>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</si>
  <si>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</si>
  <si>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</si>
  <si>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</si>
  <si>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</si>
  <si>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</si>
  <si>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</si>
  <si>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</si>
  <si>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</si>
  <si>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</si>
  <si>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</si>
  <si>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</si>
  <si>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</si>
  <si>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</si>
  <si>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</si>
  <si>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</si>
  <si>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</si>
  <si>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</si>
  <si>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</si>
  <si>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</si>
  <si>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</si>
  <si>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</si>
  <si>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</si>
  <si>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</si>
  <si>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</si>
  <si>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</si>
  <si>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</si>
  <si>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</si>
  <si>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</si>
  <si>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</si>
  <si>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</si>
  <si>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</si>
  <si>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</si>
  <si>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</si>
  <si>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</si>
  <si>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</si>
  <si>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</si>
  <si>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</si>
  <si>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</si>
  <si>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</si>
  <si>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</si>
  <si>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</si>
  <si>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</si>
  <si>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</si>
  <si>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</si>
  <si>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</si>
  <si>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</si>
  <si>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</si>
  <si>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</si>
  <si>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</si>
  <si>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</si>
  <si>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</si>
  <si>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</si>
  <si>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</si>
  <si>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</si>
  <si>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</si>
  <si>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</si>
  <si>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</si>
  <si>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</si>
  <si>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</si>
  <si>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</si>
  <si>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</si>
  <si>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</si>
  <si>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</si>
  <si>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</si>
  <si>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</si>
  <si>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</si>
  <si>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</si>
  <si>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</si>
  <si>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</si>
  <si>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</si>
  <si>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</si>
  <si>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</si>
  <si>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</si>
  <si>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</si>
  <si>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</si>
  <si>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</si>
  <si>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</si>
  <si>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</si>
  <si>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</si>
  <si>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</si>
  <si>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</si>
  <si>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</si>
  <si>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</si>
  <si>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</si>
  <si>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</si>
  <si>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</si>
  <si>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</si>
  <si>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</si>
  <si>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</si>
  <si>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</si>
  <si>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</si>
  <si>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</si>
  <si>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</si>
  <si>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</si>
  <si>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</si>
  <si>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</si>
  <si>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</si>
  <si>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</si>
  <si>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</si>
  <si>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</si>
  <si>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</si>
  <si>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</si>
  <si>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</si>
  <si>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</si>
  <si>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</si>
  <si>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</si>
  <si>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</si>
  <si>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</si>
  <si>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</si>
  <si>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</si>
  <si>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</si>
  <si>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</si>
  <si>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</si>
  <si>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</si>
  <si>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</si>
  <si>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</si>
  <si>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</si>
  <si>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</si>
  <si>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</si>
  <si>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</si>
  <si>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</si>
  <si>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</si>
  <si>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</si>
  <si>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</si>
  <si>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</si>
  <si>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</si>
  <si>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</si>
  <si>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</si>
  <si>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</si>
  <si>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</si>
  <si>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</si>
  <si>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</si>
  <si>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</si>
  <si>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</si>
  <si>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</si>
  <si>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</si>
  <si>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</si>
  <si>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</si>
  <si>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</si>
  <si>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</si>
  <si>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</si>
  <si>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</si>
  <si>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</si>
  <si>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</si>
  <si>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</si>
  <si>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</si>
  <si>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</si>
  <si>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</si>
  <si>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</si>
  <si>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</si>
  <si>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</si>
  <si>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</si>
  <si>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</si>
  <si>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</si>
  <si>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</si>
  <si>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</si>
  <si>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</si>
  <si>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</si>
  <si>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</si>
  <si>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</si>
  <si>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</si>
  <si>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</si>
  <si>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</si>
  <si>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</si>
  <si>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</si>
  <si>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</si>
  <si>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</si>
  <si>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</si>
  <si>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</si>
  <si>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</si>
  <si>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</si>
  <si>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</si>
  <si>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</si>
  <si>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</si>
  <si>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</si>
  <si>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</si>
  <si>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</si>
  <si>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</si>
  <si>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</si>
  <si>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</si>
  <si>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</si>
  <si>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</si>
  <si>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</si>
  <si>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</si>
  <si>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</si>
  <si>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</si>
  <si>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</si>
  <si>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</si>
  <si>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</si>
  <si>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</si>
  <si>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</si>
  <si>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</si>
  <si>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</si>
  <si>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</si>
  <si>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</si>
  <si>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</si>
  <si>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</si>
  <si>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</si>
  <si>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</si>
  <si>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</si>
  <si>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</si>
  <si>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</si>
  <si>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</si>
  <si>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</si>
  <si>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</si>
  <si>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</si>
  <si>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</si>
  <si>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</si>
  <si>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</si>
  <si>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</si>
  <si>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</si>
  <si>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</si>
  <si>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</si>
  <si>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</si>
  <si>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</si>
  <si>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</si>
  <si>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</si>
  <si>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</si>
  <si>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</si>
  <si>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</si>
  <si>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</si>
  <si>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</si>
  <si>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</si>
  <si>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</si>
  <si>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</si>
  <si>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</si>
  <si>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</si>
  <si>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</si>
  <si>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</si>
  <si>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</si>
  <si>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</si>
  <si>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</si>
  <si>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</si>
  <si>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</si>
  <si>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</si>
  <si>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</si>
  <si>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</si>
  <si>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</si>
  <si>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</si>
  <si>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</si>
  <si>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</si>
  <si>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</si>
  <si>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</si>
  <si>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</si>
  <si>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</si>
  <si>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</si>
  <si>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</si>
  <si>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</si>
  <si>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</si>
  <si>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</si>
  <si>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</si>
  <si>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</si>
  <si>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</si>
  <si>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</si>
  <si>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</si>
  <si>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</si>
  <si>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</si>
  <si>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</si>
  <si>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</si>
  <si>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</si>
  <si>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</si>
  <si>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</si>
  <si>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</si>
  <si>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</si>
  <si>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</si>
  <si>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</si>
  <si>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</si>
  <si>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</si>
  <si>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</si>
  <si>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</si>
  <si>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</si>
  <si>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</si>
  <si>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</si>
  <si>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</si>
  <si>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</si>
  <si>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</si>
  <si>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</si>
  <si>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</si>
  <si>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</si>
  <si>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</si>
  <si>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</si>
  <si>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</si>
  <si>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</si>
  <si>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</si>
  <si>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</si>
  <si>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</si>
  <si>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</si>
  <si>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</si>
  <si>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</si>
  <si>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</si>
  <si>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</si>
  <si>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</si>
  <si>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</si>
  <si>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</si>
  <si>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</si>
  <si>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</si>
  <si>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</si>
  <si>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</si>
  <si>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</si>
  <si>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</si>
  <si>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</si>
  <si>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</si>
  <si>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</si>
  <si>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</si>
  <si>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</si>
  <si>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</si>
  <si>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</si>
  <si>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</si>
  <si>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</si>
  <si>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</si>
  <si>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</si>
  <si>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</si>
  <si>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</si>
  <si>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</si>
  <si>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</si>
  <si>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</si>
  <si>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</si>
  <si>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</si>
  <si>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</si>
  <si>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</si>
  <si>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</si>
  <si>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</si>
  <si>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</si>
  <si>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</si>
  <si>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</si>
  <si>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</si>
  <si>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</si>
  <si>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</si>
  <si>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</si>
  <si>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</si>
  <si>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</si>
  <si>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</si>
  <si>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</si>
  <si>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</si>
  <si>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</si>
  <si>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</si>
  <si>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</si>
  <si>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</si>
  <si>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</si>
  <si>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</si>
  <si>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</si>
  <si>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</si>
  <si>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</si>
  <si>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</si>
  <si>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</si>
  <si>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</si>
  <si>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</si>
  <si>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</si>
  <si>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</si>
  <si>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</si>
  <si>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</si>
  <si>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</si>
  <si>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</si>
  <si>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</si>
  <si>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</si>
  <si>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</si>
  <si>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</si>
  <si>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</si>
  <si>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</si>
  <si>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</si>
  <si>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</si>
  <si>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</si>
  <si>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</si>
  <si>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</si>
  <si>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</si>
  <si>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</si>
  <si>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</si>
  <si>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</si>
  <si>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</si>
  <si>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</si>
  <si>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</si>
  <si>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</si>
  <si>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</si>
  <si>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</si>
  <si>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</si>
  <si>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</si>
  <si>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</si>
  <si>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</si>
  <si>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</si>
  <si>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</si>
  <si>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</si>
  <si>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</si>
  <si>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</si>
  <si>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</si>
  <si>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</si>
  <si>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</si>
  <si>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</si>
  <si>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</si>
  <si>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</si>
  <si>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</si>
  <si>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</si>
  <si>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</si>
  <si>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</si>
  <si>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</si>
  <si>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</si>
  <si>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</si>
  <si>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</si>
  <si>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</si>
  <si>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</si>
  <si>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</si>
  <si>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</si>
  <si>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</si>
  <si>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</si>
  <si>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</si>
  <si>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</si>
  <si>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</si>
  <si>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</si>
  <si>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</si>
  <si>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</si>
  <si>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</si>
  <si>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</si>
  <si>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</si>
  <si>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</si>
  <si>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</si>
  <si>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</si>
  <si>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</si>
  <si>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</si>
  <si>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</si>
  <si>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</si>
  <si>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</si>
  <si>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</si>
  <si>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</si>
  <si>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</si>
  <si>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</si>
  <si>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</si>
  <si>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</si>
  <si>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</si>
  <si>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</si>
  <si>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</si>
  <si>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</si>
  <si>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</si>
  <si>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</si>
  <si>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</si>
  <si>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</si>
  <si>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</si>
  <si>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</si>
  <si>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</si>
  <si>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</si>
  <si>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</si>
  <si>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</si>
  <si>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</si>
  <si>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</si>
  <si>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</si>
  <si>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</si>
  <si>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</si>
  <si>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</si>
  <si>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</si>
  <si>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</si>
  <si>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</si>
  <si>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</si>
  <si>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</si>
  <si>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</si>
  <si>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</si>
  <si>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</si>
  <si>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</si>
  <si>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</si>
  <si>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</si>
  <si>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</si>
  <si>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</si>
  <si>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</si>
  <si>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</si>
  <si>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</si>
  <si>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</si>
  <si>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</si>
  <si>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</si>
  <si>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</si>
  <si>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</si>
  <si>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</si>
  <si>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</si>
  <si>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</si>
  <si>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</si>
  <si>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</si>
  <si>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</si>
  <si>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</si>
  <si>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</si>
  <si>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</si>
  <si>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</si>
  <si>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</si>
  <si>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</si>
  <si>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</si>
  <si>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</si>
  <si>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</si>
  <si>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</si>
  <si>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</si>
  <si>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</si>
  <si>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</si>
  <si>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</si>
  <si>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</si>
  <si>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</si>
  <si>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</si>
  <si>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</si>
  <si>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</si>
  <si>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</si>
  <si>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</si>
  <si>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</si>
  <si>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</si>
  <si>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</si>
  <si>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</si>
  <si>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</si>
  <si>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</si>
  <si>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</si>
  <si>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</si>
  <si>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</si>
  <si>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</si>
  <si>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</si>
  <si>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</si>
  <si>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</si>
  <si>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</si>
  <si>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</si>
  <si>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</si>
  <si>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</si>
  <si>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</si>
  <si>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</si>
  <si>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</si>
  <si>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</si>
  <si>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</si>
  <si>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</si>
  <si>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</si>
  <si>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</si>
  <si>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</si>
  <si>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</si>
  <si>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</si>
  <si>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</si>
  <si>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</si>
  <si>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</si>
  <si>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</si>
  <si>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</si>
  <si>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</si>
  <si>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</si>
  <si>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</si>
  <si>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</si>
  <si>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</si>
  <si>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</si>
  <si>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</si>
  <si>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</si>
  <si>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</si>
  <si>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</si>
  <si>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</si>
  <si>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</si>
  <si>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</si>
  <si>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</si>
  <si>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</si>
  <si>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</si>
  <si>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</si>
  <si>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</si>
  <si>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</si>
  <si>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</si>
  <si>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</si>
  <si>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</si>
  <si>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</si>
  <si>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</si>
  <si>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</si>
  <si>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</si>
  <si>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</si>
  <si>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</si>
  <si>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</si>
  <si>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</si>
  <si>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</si>
  <si>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</si>
  <si>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</si>
  <si>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</si>
  <si>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</si>
  <si>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</si>
  <si>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</si>
  <si>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</si>
  <si>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</si>
  <si>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</si>
  <si>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</si>
  <si>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</si>
  <si>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</si>
  <si>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</si>
  <si>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</si>
  <si>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</si>
  <si>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</si>
  <si>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</si>
  <si>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</si>
  <si>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</si>
  <si>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</si>
  <si>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</si>
  <si>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</si>
  <si>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</si>
  <si>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</si>
  <si>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</si>
  <si>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</si>
  <si>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</si>
  <si>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</si>
  <si>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</si>
  <si>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</si>
  <si>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</si>
  <si>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</si>
  <si>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</si>
  <si>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</si>
  <si>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</si>
  <si>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</si>
  <si>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</si>
  <si>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</si>
  <si>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</si>
  <si>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</si>
  <si>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</si>
  <si>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</si>
  <si>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</si>
  <si>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</si>
  <si>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</si>
  <si>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</si>
  <si>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</si>
  <si>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</si>
  <si>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</si>
  <si>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</si>
  <si>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</si>
  <si>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</si>
  <si>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</si>
  <si>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</si>
  <si>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</si>
  <si>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</si>
  <si>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</si>
  <si>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</si>
  <si>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</si>
  <si>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</si>
  <si>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</si>
  <si>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</si>
  <si>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</si>
  <si>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</si>
  <si>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</si>
  <si>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</si>
  <si>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</si>
  <si>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</si>
  <si>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</si>
  <si>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</si>
  <si>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</si>
  <si>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</si>
  <si>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</si>
  <si>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</si>
  <si>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</si>
  <si>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</si>
  <si>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</si>
  <si>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</si>
  <si>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</si>
  <si>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</si>
  <si>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</si>
  <si>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</si>
  <si>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</si>
  <si>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</si>
  <si>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</si>
  <si>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</si>
  <si>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</si>
  <si>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</si>
  <si>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</si>
  <si>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</si>
  <si>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</si>
  <si>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</si>
  <si>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</si>
  <si>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</si>
  <si>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</si>
  <si>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</si>
  <si>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</si>
  <si>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</si>
  <si>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</si>
  <si>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</si>
  <si>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</si>
  <si>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</si>
  <si>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</si>
  <si>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</si>
  <si>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</si>
  <si>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</si>
  <si>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</si>
  <si>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</si>
  <si>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</si>
  <si>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</si>
  <si>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</si>
  <si>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</si>
  <si>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</si>
  <si>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</si>
  <si>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</si>
  <si>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</si>
  <si>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</si>
  <si>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</si>
  <si>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</si>
  <si>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</si>
  <si>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</si>
  <si>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</si>
  <si>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</si>
  <si>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</si>
  <si>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</si>
  <si>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</si>
  <si>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</si>
  <si>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</si>
  <si>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</si>
  <si>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</si>
  <si>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</si>
  <si>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</si>
  <si>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</si>
  <si>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</si>
  <si>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</si>
  <si>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</si>
  <si>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</si>
  <si>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</si>
  <si>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</si>
  <si>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</si>
  <si>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</si>
  <si>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</si>
  <si>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</si>
  <si>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</si>
  <si>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</si>
  <si>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</si>
  <si>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</si>
  <si>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</si>
  <si>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</si>
  <si>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</si>
  <si>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</si>
  <si>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</si>
  <si>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</si>
  <si>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</si>
  <si>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</si>
  <si>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</si>
  <si>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</si>
  <si>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</si>
  <si>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</si>
  <si>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</si>
  <si>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</si>
  <si>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</si>
  <si>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</si>
  <si>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</si>
  <si>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</si>
  <si>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</si>
  <si>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</si>
  <si>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</si>
  <si>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</si>
  <si>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</si>
  <si>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</si>
  <si>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</si>
  <si>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</si>
  <si>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</si>
  <si>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</si>
  <si>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</si>
  <si>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</si>
  <si>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</si>
  <si>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</si>
  <si>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</si>
  <si>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</si>
  <si>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</si>
  <si>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</si>
  <si>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</si>
  <si>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</si>
  <si>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</si>
  <si>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</si>
  <si>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</si>
  <si>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</si>
  <si>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</si>
  <si>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</si>
  <si>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</si>
  <si>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</si>
  <si>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</si>
  <si>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</si>
  <si>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</si>
  <si>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</si>
  <si>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</si>
  <si>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</si>
  <si>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</si>
  <si>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</si>
  <si>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</si>
  <si>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</si>
  <si>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</si>
  <si>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</si>
  <si>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</si>
  <si>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</si>
  <si>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</si>
  <si>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</si>
  <si>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</si>
  <si>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</si>
  <si>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</si>
  <si>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</si>
  <si>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</si>
  <si>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</si>
  <si>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</si>
  <si>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</si>
  <si>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</si>
  <si>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</si>
  <si>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</si>
  <si>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</si>
  <si>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</si>
  <si>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Sales shared for LDV freight - diesel (reference vehicles)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</si>
  <si>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</si>
  <si>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</si>
  <si>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</si>
  <si>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</si>
  <si>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</si>
  <si>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</si>
  <si>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</si>
  <si>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</si>
  <si>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</si>
  <si>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</si>
  <si>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</si>
  <si>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</si>
  <si>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</si>
  <si>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</si>
  <si>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</si>
  <si>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</si>
  <si>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</si>
  <si>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</si>
  <si>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</si>
  <si>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</si>
  <si>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</si>
  <si>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</si>
  <si>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</si>
  <si>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</si>
  <si>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</si>
  <si>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</si>
  <si>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</si>
  <si>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</si>
  <si>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</si>
  <si>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</si>
  <si>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</si>
  <si>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</si>
  <si>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</si>
  <si>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</si>
  <si>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</si>
  <si>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</si>
  <si>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</si>
  <si>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</si>
  <si>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</si>
  <si>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</si>
  <si>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</si>
  <si>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</si>
  <si>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</si>
  <si>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</si>
  <si>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</si>
  <si>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</si>
  <si>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</si>
  <si>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</si>
  <si>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</si>
  <si>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</si>
  <si>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</si>
  <si>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</si>
  <si>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</si>
  <si>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</si>
  <si>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</si>
  <si>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</si>
  <si>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</si>
  <si>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</si>
  <si>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</si>
  <si>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</si>
  <si>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</si>
  <si>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</si>
  <si>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</si>
  <si>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</si>
  <si>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</si>
  <si>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</si>
  <si>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</si>
  <si>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</si>
  <si>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</si>
  <si>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</si>
  <si>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</si>
  <si>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</si>
  <si>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</si>
  <si>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</si>
  <si>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</si>
  <si>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</si>
  <si>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</si>
  <si>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</si>
  <si>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</si>
  <si>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</si>
  <si>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</si>
  <si>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</si>
  <si>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</si>
  <si>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</si>
  <si>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</si>
  <si>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</si>
  <si>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</si>
  <si>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</si>
  <si>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</si>
  <si>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</si>
  <si>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</si>
  <si>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</si>
  <si>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</si>
  <si>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</si>
  <si>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</si>
  <si>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</si>
  <si>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</si>
  <si>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</si>
  <si>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</si>
  <si>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</si>
  <si>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</si>
  <si>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</si>
  <si>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</si>
  <si>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</si>
  <si>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</si>
  <si>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</si>
  <si>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</si>
  <si>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</si>
  <si>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</si>
  <si>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</si>
  <si>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</si>
  <si>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</si>
  <si>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</si>
  <si>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</si>
  <si>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</si>
  <si>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</si>
  <si>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</si>
  <si>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</si>
  <si>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</si>
  <si>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</si>
  <si>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</si>
  <si>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</si>
  <si>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</si>
  <si>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</si>
  <si>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</si>
  <si>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</si>
  <si>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</si>
  <si>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</si>
  <si>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</si>
  <si>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</si>
  <si>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</si>
  <si>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</si>
  <si>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</si>
  <si>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</si>
  <si>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</si>
  <si>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</si>
  <si>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</si>
  <si>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</si>
  <si>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</si>
  <si>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</si>
  <si>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</si>
  <si>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</si>
  <si>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</si>
  <si>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</si>
  <si>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</si>
  <si>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</si>
  <si>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</si>
  <si>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</si>
  <si>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</si>
  <si>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</si>
  <si>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</si>
  <si>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</si>
  <si>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</si>
  <si>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</si>
  <si>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</si>
  <si>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</si>
  <si>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</si>
  <si>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vehicles, based on price data from CARB and AEO sales.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</si>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</sst>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 wrapText="1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</cellXfs>
  <cellStyles count="11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Percent" xfId="10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workbookViewId="0">
      <selection activeCell="A97" sqref="A97:XFD97"/>
    </sheetView>
  </sheetViews>
  <sheetFormatPr defaultRowHeight="14.25" x14ac:dyDescent="0.45"/>
  <cols>
    <col min="2" max="2" width="56.265625" customWidth="1"/>
    <col min="4" max="4" width="59" customWidth="1"/>
    <col min="6" max="6" width="44" customWidth="1"/>
  </cols>
  <sheetData>
    <row r="1" spans="1:6" x14ac:dyDescent="0.45">
      <c r="A1" s="1" t="s">
        <v>13</v>
      </c>
    </row>
    <row r="3" spans="1:6" x14ac:dyDescent="0.45">
      <c r="A3" s="1" t="s">
        <v>14</v>
      </c>
      <c r="B3" s="2" t="s">
        <v>241</v>
      </c>
      <c r="D3" s="2" t="s">
        <v>242</v>
      </c>
    </row>
    <row r="4" spans="1:6" x14ac:dyDescent="0.45">
      <c r="B4" s="5" t="s">
        <v>12</v>
      </c>
      <c r="D4" t="s">
        <v>246</v>
      </c>
    </row>
    <row r="5" spans="1:6" x14ac:dyDescent="0.45">
      <c r="B5" s="7">
        <v>2020</v>
      </c>
      <c r="D5" s="20">
        <v>2020</v>
      </c>
    </row>
    <row r="6" spans="1:6" x14ac:dyDescent="0.45">
      <c r="B6" s="5" t="s">
        <v>1150</v>
      </c>
      <c r="D6" t="s">
        <v>247</v>
      </c>
    </row>
    <row r="7" spans="1:6" x14ac:dyDescent="0.45">
      <c r="B7" s="5" t="s">
        <v>1152</v>
      </c>
      <c r="D7" t="s">
        <v>248</v>
      </c>
    </row>
    <row r="8" spans="1:6" x14ac:dyDescent="0.45">
      <c r="B8" s="5" t="s">
        <v>1151</v>
      </c>
    </row>
    <row r="9" spans="1:6" x14ac:dyDescent="0.45">
      <c r="B9" s="5"/>
      <c r="F9" s="5"/>
    </row>
    <row r="10" spans="1:6" x14ac:dyDescent="0.45">
      <c r="B10" s="2" t="s">
        <v>1318</v>
      </c>
      <c r="F10" s="5"/>
    </row>
    <row r="11" spans="1:6" x14ac:dyDescent="0.45">
      <c r="B11" s="5" t="s">
        <v>1319</v>
      </c>
      <c r="F11" s="5"/>
    </row>
    <row r="12" spans="1:6" x14ac:dyDescent="0.45">
      <c r="B12" s="7">
        <v>2019</v>
      </c>
      <c r="F12" s="5"/>
    </row>
    <row r="13" spans="1:6" x14ac:dyDescent="0.45">
      <c r="B13" s="5" t="s">
        <v>1320</v>
      </c>
      <c r="F13" s="5"/>
    </row>
    <row r="14" spans="1:6" x14ac:dyDescent="0.45">
      <c r="B14" s="74" t="s">
        <v>1217</v>
      </c>
      <c r="F14" s="5"/>
    </row>
    <row r="15" spans="1:6" x14ac:dyDescent="0.45">
      <c r="B15" s="5" t="s">
        <v>1321</v>
      </c>
      <c r="F15" s="5"/>
    </row>
    <row r="16" spans="1:6" x14ac:dyDescent="0.45">
      <c r="B16" s="5"/>
      <c r="F16" s="5"/>
    </row>
    <row r="17" spans="2:6" x14ac:dyDescent="0.45">
      <c r="B17" s="5" t="s">
        <v>1322</v>
      </c>
      <c r="F17" s="5"/>
    </row>
    <row r="18" spans="2:6" x14ac:dyDescent="0.45">
      <c r="B18" s="7">
        <v>2020</v>
      </c>
      <c r="F18" s="5"/>
    </row>
    <row r="19" spans="2:6" x14ac:dyDescent="0.45">
      <c r="B19" s="5" t="s">
        <v>1323</v>
      </c>
      <c r="F19" s="5"/>
    </row>
    <row r="20" spans="2:6" x14ac:dyDescent="0.45">
      <c r="B20" s="12" t="s">
        <v>1324</v>
      </c>
      <c r="F20" s="5"/>
    </row>
    <row r="21" spans="2:6" x14ac:dyDescent="0.45">
      <c r="B21" s="5" t="s">
        <v>1325</v>
      </c>
      <c r="F21" s="5"/>
    </row>
    <row r="22" spans="2:6" x14ac:dyDescent="0.45">
      <c r="B22" s="5"/>
      <c r="F22" s="5"/>
    </row>
    <row r="23" spans="2:6" x14ac:dyDescent="0.45">
      <c r="B23" s="14" t="s">
        <v>91</v>
      </c>
      <c r="D23" s="2" t="s">
        <v>1338</v>
      </c>
    </row>
    <row r="24" spans="2:6" x14ac:dyDescent="0.45">
      <c r="B24" s="13" t="s">
        <v>246</v>
      </c>
      <c r="D24" t="s">
        <v>246</v>
      </c>
    </row>
    <row r="25" spans="2:6" x14ac:dyDescent="0.45">
      <c r="B25" s="15">
        <v>2020</v>
      </c>
      <c r="D25" s="20">
        <v>2020</v>
      </c>
    </row>
    <row r="26" spans="2:6" x14ac:dyDescent="0.45">
      <c r="B26" t="s">
        <v>1333</v>
      </c>
      <c r="D26" t="s">
        <v>1331</v>
      </c>
    </row>
    <row r="27" spans="2:6" x14ac:dyDescent="0.45">
      <c r="B27" s="12" t="s">
        <v>1334</v>
      </c>
      <c r="D27" s="74" t="s">
        <v>1155</v>
      </c>
    </row>
    <row r="28" spans="2:6" x14ac:dyDescent="0.45">
      <c r="B28" s="13" t="s">
        <v>1335</v>
      </c>
      <c r="D28" t="s">
        <v>1332</v>
      </c>
    </row>
    <row r="30" spans="2:6" x14ac:dyDescent="0.45">
      <c r="B30" s="2" t="s">
        <v>1326</v>
      </c>
      <c r="D30" s="2" t="s">
        <v>1330</v>
      </c>
    </row>
    <row r="31" spans="2:6" x14ac:dyDescent="0.45">
      <c r="B31" t="s">
        <v>249</v>
      </c>
      <c r="D31" t="s">
        <v>246</v>
      </c>
    </row>
    <row r="32" spans="2:6" x14ac:dyDescent="0.45">
      <c r="B32" s="20">
        <v>2021</v>
      </c>
      <c r="D32" s="20">
        <v>2020</v>
      </c>
    </row>
    <row r="33" spans="2:4" x14ac:dyDescent="0.45">
      <c r="B33" t="s">
        <v>1328</v>
      </c>
      <c r="D33" t="s">
        <v>1331</v>
      </c>
    </row>
    <row r="34" spans="2:4" x14ac:dyDescent="0.45">
      <c r="B34" t="s">
        <v>1327</v>
      </c>
      <c r="D34" s="74" t="s">
        <v>1155</v>
      </c>
    </row>
    <row r="35" spans="2:4" x14ac:dyDescent="0.45">
      <c r="B35" t="s">
        <v>1329</v>
      </c>
      <c r="D35" t="s">
        <v>1332</v>
      </c>
    </row>
    <row r="36" spans="2:4" x14ac:dyDescent="0.45">
      <c r="B36" s="13"/>
    </row>
    <row r="37" spans="2:4" x14ac:dyDescent="0.45">
      <c r="B37" s="14" t="s">
        <v>7</v>
      </c>
    </row>
    <row r="38" spans="2:4" x14ac:dyDescent="0.45">
      <c r="B38" s="13" t="s">
        <v>83</v>
      </c>
    </row>
    <row r="39" spans="2:4" x14ac:dyDescent="0.45">
      <c r="B39" s="15">
        <v>2012</v>
      </c>
    </row>
    <row r="40" spans="2:4" x14ac:dyDescent="0.45">
      <c r="B40" s="13" t="s">
        <v>84</v>
      </c>
    </row>
    <row r="41" spans="2:4" ht="28.5" x14ac:dyDescent="0.45">
      <c r="B41" s="13" t="s">
        <v>85</v>
      </c>
    </row>
    <row r="42" spans="2:4" x14ac:dyDescent="0.45">
      <c r="B42" s="13"/>
    </row>
    <row r="43" spans="2:4" x14ac:dyDescent="0.45">
      <c r="B43" s="14" t="s">
        <v>1165</v>
      </c>
      <c r="D43" s="14" t="s">
        <v>1160</v>
      </c>
    </row>
    <row r="44" spans="2:4" x14ac:dyDescent="0.45">
      <c r="B44" s="13" t="s">
        <v>1168</v>
      </c>
      <c r="D44" s="13" t="s">
        <v>1163</v>
      </c>
    </row>
    <row r="45" spans="2:4" x14ac:dyDescent="0.45">
      <c r="B45" s="15">
        <v>2019</v>
      </c>
      <c r="D45" s="15">
        <v>2012</v>
      </c>
    </row>
    <row r="46" spans="2:4" ht="28.5" x14ac:dyDescent="0.45">
      <c r="B46" s="13" t="s">
        <v>1169</v>
      </c>
      <c r="D46" s="13" t="s">
        <v>1164</v>
      </c>
    </row>
    <row r="47" spans="2:4" ht="42.75" x14ac:dyDescent="0.45">
      <c r="B47" s="13" t="s">
        <v>1166</v>
      </c>
      <c r="D47" s="13" t="s">
        <v>1162</v>
      </c>
    </row>
    <row r="48" spans="2:4" x14ac:dyDescent="0.45">
      <c r="B48" s="13" t="s">
        <v>1167</v>
      </c>
      <c r="D48" s="13" t="s">
        <v>1161</v>
      </c>
    </row>
    <row r="49" spans="1:2" x14ac:dyDescent="0.45">
      <c r="B49" s="13"/>
    </row>
    <row r="50" spans="1:2" x14ac:dyDescent="0.45">
      <c r="B50" s="2" t="s">
        <v>9</v>
      </c>
    </row>
    <row r="51" spans="1:2" x14ac:dyDescent="0.45">
      <c r="B51" s="6" t="s">
        <v>135</v>
      </c>
    </row>
    <row r="53" spans="1:2" x14ac:dyDescent="0.45">
      <c r="B53" s="14" t="s">
        <v>10</v>
      </c>
    </row>
    <row r="54" spans="1:2" x14ac:dyDescent="0.45">
      <c r="B54" s="13" t="s">
        <v>86</v>
      </c>
    </row>
    <row r="55" spans="1:2" x14ac:dyDescent="0.45">
      <c r="B55" s="15">
        <v>2016</v>
      </c>
    </row>
    <row r="56" spans="1:2" x14ac:dyDescent="0.45">
      <c r="B56" s="13" t="s">
        <v>87</v>
      </c>
    </row>
    <row r="57" spans="1:2" ht="28.5" x14ac:dyDescent="0.45">
      <c r="B57" s="28" t="s">
        <v>88</v>
      </c>
    </row>
    <row r="59" spans="1:2" x14ac:dyDescent="0.45">
      <c r="A59" s="1" t="s">
        <v>5</v>
      </c>
    </row>
    <row r="60" spans="1:2" x14ac:dyDescent="0.45">
      <c r="A60" t="s">
        <v>15</v>
      </c>
    </row>
    <row r="61" spans="1:2" x14ac:dyDescent="0.45">
      <c r="A61" t="s">
        <v>16</v>
      </c>
    </row>
    <row r="62" spans="1:2" x14ac:dyDescent="0.45">
      <c r="A62" t="s">
        <v>17</v>
      </c>
    </row>
    <row r="64" spans="1:2" x14ac:dyDescent="0.45">
      <c r="A64" s="1" t="s">
        <v>224</v>
      </c>
    </row>
    <row r="65" spans="1:1" x14ac:dyDescent="0.45">
      <c r="A65" t="s">
        <v>190</v>
      </c>
    </row>
    <row r="66" spans="1:1" x14ac:dyDescent="0.45">
      <c r="A66" t="s">
        <v>191</v>
      </c>
    </row>
    <row r="68" spans="1:1" x14ac:dyDescent="0.45">
      <c r="A68" t="s">
        <v>154</v>
      </c>
    </row>
    <row r="69" spans="1:1" x14ac:dyDescent="0.45">
      <c r="A69" t="s">
        <v>155</v>
      </c>
    </row>
    <row r="71" spans="1:1" x14ac:dyDescent="0.45">
      <c r="A71" t="s">
        <v>35</v>
      </c>
    </row>
    <row r="72" spans="1:1" x14ac:dyDescent="0.45">
      <c r="A72" t="s">
        <v>36</v>
      </c>
    </row>
    <row r="73" spans="1:1" x14ac:dyDescent="0.45">
      <c r="A73" t="s">
        <v>198</v>
      </c>
    </row>
    <row r="74" spans="1:1" x14ac:dyDescent="0.45">
      <c r="A74" t="s">
        <v>199</v>
      </c>
    </row>
    <row r="76" spans="1:1" x14ac:dyDescent="0.45">
      <c r="A76" s="1" t="s">
        <v>226</v>
      </c>
    </row>
    <row r="77" spans="1:1" x14ac:dyDescent="0.45">
      <c r="A77" s="75" t="s">
        <v>1336</v>
      </c>
    </row>
    <row r="78" spans="1:1" x14ac:dyDescent="0.45">
      <c r="A78" s="75" t="s">
        <v>1337</v>
      </c>
    </row>
    <row r="80" spans="1:1" x14ac:dyDescent="0.45">
      <c r="A80" s="1" t="s">
        <v>6</v>
      </c>
    </row>
    <row r="81" spans="1:1" x14ac:dyDescent="0.45">
      <c r="A81" t="s">
        <v>1339</v>
      </c>
    </row>
    <row r="82" spans="1:1" x14ac:dyDescent="0.45">
      <c r="A82" t="s">
        <v>1340</v>
      </c>
    </row>
    <row r="83" spans="1:1" x14ac:dyDescent="0.45">
      <c r="A83" t="s">
        <v>1341</v>
      </c>
    </row>
    <row r="85" spans="1:1" x14ac:dyDescent="0.45">
      <c r="A85" s="1" t="s">
        <v>7</v>
      </c>
    </row>
    <row r="86" spans="1:1" x14ac:dyDescent="0.45">
      <c r="A86" t="s">
        <v>81</v>
      </c>
    </row>
    <row r="87" spans="1:1" x14ac:dyDescent="0.45">
      <c r="A87" t="s">
        <v>82</v>
      </c>
    </row>
    <row r="88" spans="1:1" x14ac:dyDescent="0.45">
      <c r="A88" t="s">
        <v>90</v>
      </c>
    </row>
    <row r="89" spans="1:1" x14ac:dyDescent="0.45">
      <c r="A89" t="s">
        <v>234</v>
      </c>
    </row>
    <row r="90" spans="1:1" x14ac:dyDescent="0.45">
      <c r="A90" t="s">
        <v>235</v>
      </c>
    </row>
    <row r="92" spans="1:1" x14ac:dyDescent="0.45">
      <c r="A92" s="1" t="s">
        <v>8</v>
      </c>
    </row>
    <row r="93" spans="1:1" x14ac:dyDescent="0.45">
      <c r="A93" t="s">
        <v>89</v>
      </c>
    </row>
    <row r="94" spans="1:1" x14ac:dyDescent="0.45">
      <c r="A94" t="s">
        <v>1342</v>
      </c>
    </row>
    <row r="95" spans="1:1" x14ac:dyDescent="0.45">
      <c r="A95" t="s">
        <v>1343</v>
      </c>
    </row>
    <row r="96" spans="1:1" x14ac:dyDescent="0.45">
      <c r="A96" t="s">
        <v>1344</v>
      </c>
    </row>
    <row r="98" spans="1:2" x14ac:dyDescent="0.45">
      <c r="A98" s="1" t="s">
        <v>132</v>
      </c>
    </row>
    <row r="99" spans="1:2" x14ac:dyDescent="0.45">
      <c r="A99" t="s">
        <v>131</v>
      </c>
    </row>
    <row r="101" spans="1:2" x14ac:dyDescent="0.45">
      <c r="A101" s="1" t="s">
        <v>93</v>
      </c>
    </row>
    <row r="102" spans="1:2" x14ac:dyDescent="0.45">
      <c r="A102" t="s">
        <v>131</v>
      </c>
    </row>
    <row r="103" spans="1:2" x14ac:dyDescent="0.45">
      <c r="A103" s="16"/>
    </row>
    <row r="104" spans="1:2" x14ac:dyDescent="0.45">
      <c r="A104" s="1" t="s">
        <v>10</v>
      </c>
    </row>
    <row r="105" spans="1:2" x14ac:dyDescent="0.45">
      <c r="A105" s="16" t="s">
        <v>151</v>
      </c>
    </row>
    <row r="106" spans="1:2" x14ac:dyDescent="0.45">
      <c r="A106" s="16" t="s">
        <v>152</v>
      </c>
    </row>
    <row r="107" spans="1:2" x14ac:dyDescent="0.45">
      <c r="A107" s="16" t="s">
        <v>153</v>
      </c>
    </row>
    <row r="108" spans="1:2" x14ac:dyDescent="0.45">
      <c r="A108" s="16"/>
    </row>
    <row r="109" spans="1:2" x14ac:dyDescent="0.45">
      <c r="A109" s="1" t="s">
        <v>74</v>
      </c>
    </row>
    <row r="110" spans="1:2" x14ac:dyDescent="0.45">
      <c r="A110" t="s">
        <v>75</v>
      </c>
    </row>
    <row r="111" spans="1:2" x14ac:dyDescent="0.45">
      <c r="A111" t="s">
        <v>76</v>
      </c>
    </row>
    <row r="112" spans="1:2" x14ac:dyDescent="0.45">
      <c r="A112" t="s">
        <v>77</v>
      </c>
      <c r="B112" t="s">
        <v>79</v>
      </c>
    </row>
    <row r="113" spans="1:2" x14ac:dyDescent="0.45">
      <c r="A113" t="s">
        <v>78</v>
      </c>
      <c r="B113" t="s">
        <v>80</v>
      </c>
    </row>
    <row r="114" spans="1:2" x14ac:dyDescent="0.45">
      <c r="A114">
        <v>0.98699999999999999</v>
      </c>
      <c r="B114" t="s">
        <v>252</v>
      </c>
    </row>
    <row r="115" spans="1:2" x14ac:dyDescent="0.45">
      <c r="A115">
        <v>0.95299999999999996</v>
      </c>
      <c r="B115" t="s">
        <v>251</v>
      </c>
    </row>
    <row r="116" spans="1:2" x14ac:dyDescent="0.45">
      <c r="A116" s="19">
        <v>0.93665959530026111</v>
      </c>
      <c r="B116" t="s">
        <v>250</v>
      </c>
    </row>
    <row r="117" spans="1:2" x14ac:dyDescent="0.45">
      <c r="A117" s="19">
        <v>0.91400000000000003</v>
      </c>
      <c r="B117" t="s">
        <v>253</v>
      </c>
    </row>
    <row r="118" spans="1:2" x14ac:dyDescent="0.45">
      <c r="A118" s="19">
        <v>0.89805481563188172</v>
      </c>
      <c r="B118" t="s">
        <v>254</v>
      </c>
    </row>
    <row r="119" spans="1:2" x14ac:dyDescent="0.45">
      <c r="A119" s="19">
        <v>0.88711067149387013</v>
      </c>
      <c r="B119" t="s">
        <v>1153</v>
      </c>
    </row>
    <row r="120" spans="1:2" x14ac:dyDescent="0.45">
      <c r="A120" t="s">
        <v>34</v>
      </c>
    </row>
  </sheetData>
  <hyperlinks>
    <hyperlink ref="B57" r:id="rId1"/>
    <hyperlink ref="B20" r:id="rId2"/>
    <hyperlink ref="B14" r:id="rId3"/>
    <hyperlink ref="D34" r:id="rId4"/>
    <hyperlink ref="D27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0" workbookViewId="0">
      <selection activeCell="E52" sqref="E52"/>
    </sheetView>
  </sheetViews>
  <sheetFormatPr defaultRowHeight="14.25" x14ac:dyDescent="0.45"/>
  <cols>
    <col min="1" max="1" width="17.796875" customWidth="1"/>
    <col min="3" max="3" width="10.796875" bestFit="1" customWidth="1"/>
    <col min="4" max="4" width="12.33203125" customWidth="1"/>
  </cols>
  <sheetData>
    <row r="1" spans="1:7" x14ac:dyDescent="0.45">
      <c r="A1" t="s">
        <v>1197</v>
      </c>
    </row>
    <row r="2" spans="1:7" x14ac:dyDescent="0.45">
      <c r="A2" t="s">
        <v>1198</v>
      </c>
    </row>
    <row r="4" spans="1:7" x14ac:dyDescent="0.45">
      <c r="A4" t="s">
        <v>1199</v>
      </c>
    </row>
    <row r="5" spans="1:7" x14ac:dyDescent="0.45">
      <c r="A5" t="s">
        <v>1200</v>
      </c>
    </row>
    <row r="6" spans="1:7" x14ac:dyDescent="0.45">
      <c r="A6" s="40">
        <v>43004</v>
      </c>
    </row>
    <row r="7" spans="1:7" x14ac:dyDescent="0.45">
      <c r="A7" t="s">
        <v>1201</v>
      </c>
    </row>
    <row r="9" spans="1:7" x14ac:dyDescent="0.45">
      <c r="A9" s="34" t="s">
        <v>1192</v>
      </c>
      <c r="B9" s="37"/>
      <c r="C9" s="37"/>
      <c r="D9" s="37"/>
      <c r="E9" s="37"/>
      <c r="F9" s="37"/>
      <c r="G9" s="37"/>
    </row>
    <row r="10" spans="1:7" x14ac:dyDescent="0.45">
      <c r="A10" s="38">
        <v>154</v>
      </c>
      <c r="B10" t="s">
        <v>1202</v>
      </c>
      <c r="C10" t="s">
        <v>1203</v>
      </c>
    </row>
    <row r="11" spans="1:7" x14ac:dyDescent="0.45">
      <c r="A11" s="38"/>
    </row>
    <row r="12" spans="1:7" x14ac:dyDescent="0.45">
      <c r="A12" t="s">
        <v>1204</v>
      </c>
    </row>
    <row r="13" spans="1:7" x14ac:dyDescent="0.45">
      <c r="A13" t="s">
        <v>1205</v>
      </c>
    </row>
    <row r="14" spans="1:7" x14ac:dyDescent="0.45">
      <c r="A14" s="40">
        <v>43802</v>
      </c>
    </row>
    <row r="15" spans="1:7" x14ac:dyDescent="0.45">
      <c r="A15" s="12" t="s">
        <v>1206</v>
      </c>
    </row>
    <row r="17" spans="1:7" x14ac:dyDescent="0.45">
      <c r="A17" s="34" t="s">
        <v>1207</v>
      </c>
      <c r="B17" s="34"/>
      <c r="C17" s="34"/>
      <c r="D17" s="34"/>
      <c r="E17" s="34"/>
      <c r="F17" s="34"/>
      <c r="G17" s="34"/>
    </row>
    <row r="18" spans="1:7" x14ac:dyDescent="0.45">
      <c r="A18" t="s">
        <v>1185</v>
      </c>
    </row>
    <row r="19" spans="1:7" ht="57" x14ac:dyDescent="0.45">
      <c r="B19" t="str">
        <f t="shared" ref="B19:B24" si="0">E27</f>
        <v>Average</v>
      </c>
      <c r="C19" s="13" t="s">
        <v>1182</v>
      </c>
      <c r="D19" s="13" t="s">
        <v>1175</v>
      </c>
    </row>
    <row r="20" spans="1:7" x14ac:dyDescent="0.45">
      <c r="A20" s="39" t="s">
        <v>1187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45">
      <c r="A21" s="39" t="s">
        <v>1188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45">
      <c r="A22" s="39" t="s">
        <v>1189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4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45">
      <c r="A24" s="39" t="s">
        <v>1190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45">
      <c r="A25" s="39"/>
    </row>
    <row r="26" spans="1:7" x14ac:dyDescent="0.45">
      <c r="A26" t="s">
        <v>1185</v>
      </c>
    </row>
    <row r="27" spans="1:7" x14ac:dyDescent="0.45">
      <c r="B27" t="s">
        <v>1208</v>
      </c>
      <c r="C27" t="s">
        <v>1209</v>
      </c>
      <c r="D27" t="s">
        <v>1210</v>
      </c>
      <c r="E27" t="s">
        <v>1195</v>
      </c>
    </row>
    <row r="28" spans="1:7" x14ac:dyDescent="0.45">
      <c r="A28" s="39" t="s">
        <v>1187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45">
      <c r="A29" s="39" t="s">
        <v>1188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45">
      <c r="A30" s="39" t="s">
        <v>1189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4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45">
      <c r="A32" s="39" t="s">
        <v>1190</v>
      </c>
      <c r="B32">
        <v>400</v>
      </c>
      <c r="E32">
        <f>B32</f>
        <v>400</v>
      </c>
    </row>
    <row r="34" spans="1:7" x14ac:dyDescent="0.45">
      <c r="A34" s="34" t="s">
        <v>1211</v>
      </c>
      <c r="B34" s="37"/>
      <c r="C34" s="37"/>
      <c r="D34" s="37"/>
      <c r="E34" s="37"/>
      <c r="F34" s="37"/>
      <c r="G34" s="37"/>
    </row>
    <row r="36" spans="1:7" x14ac:dyDescent="0.45">
      <c r="A36" t="s">
        <v>1185</v>
      </c>
    </row>
    <row r="37" spans="1:7" x14ac:dyDescent="0.45">
      <c r="E37" t="s">
        <v>1212</v>
      </c>
    </row>
    <row r="38" spans="1:7" x14ac:dyDescent="0.45">
      <c r="A38" s="39" t="s">
        <v>1187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45">
      <c r="A39" s="39" t="s">
        <v>1188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45">
      <c r="A40" s="39" t="s">
        <v>1189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4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45">
      <c r="A43" s="39" t="s">
        <v>1196</v>
      </c>
      <c r="B43">
        <v>201351</v>
      </c>
    </row>
    <row r="45" spans="1:7" x14ac:dyDescent="0.45">
      <c r="A45" t="s">
        <v>1213</v>
      </c>
    </row>
    <row r="46" spans="1:7" x14ac:dyDescent="0.45">
      <c r="A46" t="s">
        <v>1214</v>
      </c>
    </row>
  </sheetData>
  <hyperlinks>
    <hyperlink ref="A15" r:id="rId1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85" zoomScaleNormal="85" workbookViewId="0">
      <selection activeCell="E52" sqref="E52"/>
    </sheetView>
  </sheetViews>
  <sheetFormatPr defaultRowHeight="14.25" x14ac:dyDescent="0.45"/>
  <cols>
    <col min="1" max="1" width="20.796875" customWidth="1"/>
    <col min="2" max="2" width="23.53125" customWidth="1"/>
    <col min="3" max="3" width="19" customWidth="1"/>
    <col min="4" max="4" width="17.796875" customWidth="1"/>
    <col min="5" max="5" width="14" customWidth="1"/>
    <col min="6" max="6" width="10.796875" bestFit="1" customWidth="1"/>
  </cols>
  <sheetData>
    <row r="1" spans="1:5" x14ac:dyDescent="0.45">
      <c r="B1" s="29" t="s">
        <v>1170</v>
      </c>
    </row>
    <row r="2" spans="1:5" x14ac:dyDescent="0.45">
      <c r="A2" t="s">
        <v>1171</v>
      </c>
      <c r="B2" s="30">
        <f>B5*cpi_2018to2012</f>
        <v>65178.585022002691</v>
      </c>
    </row>
    <row r="4" spans="1:5" x14ac:dyDescent="0.45">
      <c r="B4" t="s">
        <v>1172</v>
      </c>
    </row>
    <row r="5" spans="1:5" x14ac:dyDescent="0.45">
      <c r="A5" t="s">
        <v>1171</v>
      </c>
      <c r="B5" s="31">
        <f>B19*B11+C19*B12+D19*B13</f>
        <v>71311.362168493099</v>
      </c>
      <c r="C5" s="32"/>
      <c r="D5" s="32"/>
    </row>
    <row r="8" spans="1:5" x14ac:dyDescent="0.45">
      <c r="A8" s="34" t="s">
        <v>1176</v>
      </c>
      <c r="B8" s="34"/>
      <c r="C8" s="34"/>
      <c r="D8" s="34"/>
      <c r="E8" s="34"/>
    </row>
    <row r="9" spans="1:5" x14ac:dyDescent="0.45">
      <c r="A9" t="s">
        <v>1177</v>
      </c>
      <c r="B9" s="35"/>
    </row>
    <row r="10" spans="1:5" ht="42.75" x14ac:dyDescent="0.4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4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4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4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45">
      <c r="A16" s="34" t="s">
        <v>1179</v>
      </c>
      <c r="B16" s="34"/>
      <c r="C16" s="34"/>
      <c r="D16" s="34"/>
      <c r="E16" s="34"/>
    </row>
    <row r="17" spans="1:5" x14ac:dyDescent="0.45">
      <c r="B17" t="str">
        <f>'CARB ACT ISOR'!G27</f>
        <v>LDV Freight</v>
      </c>
    </row>
    <row r="18" spans="1:5" x14ac:dyDescent="0.4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1317</v>
      </c>
    </row>
    <row r="19" spans="1:5" x14ac:dyDescent="0.45">
      <c r="A19" s="13" t="str">
        <f>'CARB ACT ISOR'!F29</f>
        <v>Sales Share (2024-2030)</v>
      </c>
      <c r="B19" s="36">
        <f>SUM('Table 44'!G26:G32,'Table 49'!G26:G32,)*1000/E19</f>
        <v>0.84901486296624351</v>
      </c>
      <c r="C19" s="36">
        <f>SUM('Table 49'!Q26:Q32)*1000*('CARB ACT ISOR'!H46/('CARB ACT ISOR'!I46+'CARB ACT ISOR'!H46))/E19</f>
        <v>6.9451729442528129E-2</v>
      </c>
      <c r="D19" s="36">
        <f>SUM('Table 49'!Q26:Q32)*1000*('CARB ACT ISOR'!I46/('CARB ACT ISOR'!I46+'CARB ACT ISOR'!H46))/E19</f>
        <v>8.1533407591228332E-2</v>
      </c>
      <c r="E19" s="72">
        <f>SUM('Table 44'!G26:G32,'Table 49'!G26:G32,'Table 49'!Q26:Q32)*1000</f>
        <v>15292.035000000002</v>
      </c>
    </row>
    <row r="21" spans="1:5" x14ac:dyDescent="0.45">
      <c r="C21" s="26"/>
    </row>
    <row r="22" spans="1:5" x14ac:dyDescent="0.45">
      <c r="A22" s="34" t="s">
        <v>1180</v>
      </c>
      <c r="B22" s="34"/>
      <c r="C22" s="34"/>
      <c r="D22" s="37"/>
      <c r="E22" s="37"/>
    </row>
    <row r="23" spans="1:5" ht="42.75" x14ac:dyDescent="0.45">
      <c r="B23" s="13" t="s">
        <v>1174</v>
      </c>
      <c r="C23" s="13" t="s">
        <v>1181</v>
      </c>
      <c r="D23" s="13" t="s">
        <v>1182</v>
      </c>
      <c r="E23" s="13" t="s">
        <v>1183</v>
      </c>
    </row>
    <row r="24" spans="1:5" x14ac:dyDescent="0.4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4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4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45">
      <c r="A30" s="1" t="s">
        <v>1184</v>
      </c>
    </row>
    <row r="31" spans="1:5" x14ac:dyDescent="0.45">
      <c r="A31" t="s">
        <v>1185</v>
      </c>
    </row>
    <row r="32" spans="1:5" x14ac:dyDescent="0.45">
      <c r="B32" t="s">
        <v>1186</v>
      </c>
    </row>
    <row r="33" spans="1:4" x14ac:dyDescent="0.45">
      <c r="A33" s="39" t="s">
        <v>1187</v>
      </c>
      <c r="B33" s="38">
        <f>D48</f>
        <v>67068.5</v>
      </c>
    </row>
    <row r="34" spans="1:4" x14ac:dyDescent="0.45">
      <c r="A34" s="39" t="s">
        <v>1188</v>
      </c>
      <c r="B34" s="38">
        <f>D49</f>
        <v>85775.5</v>
      </c>
    </row>
    <row r="35" spans="1:4" x14ac:dyDescent="0.45">
      <c r="A35" s="39" t="s">
        <v>1189</v>
      </c>
      <c r="B35" s="38">
        <f>D50</f>
        <v>124864</v>
      </c>
    </row>
    <row r="37" spans="1:4" x14ac:dyDescent="0.45">
      <c r="A37" s="1" t="s">
        <v>1191</v>
      </c>
    </row>
    <row r="38" spans="1:4" x14ac:dyDescent="0.45">
      <c r="A38" t="s">
        <v>1185</v>
      </c>
    </row>
    <row r="39" spans="1:4" x14ac:dyDescent="0.45">
      <c r="A39" s="39" t="s">
        <v>1187</v>
      </c>
      <c r="B39">
        <f>'EV freight truck batteries'!B28</f>
        <v>55</v>
      </c>
      <c r="C39">
        <f>'EV freight truck batteries'!C28</f>
        <v>80</v>
      </c>
    </row>
    <row r="40" spans="1:4" x14ac:dyDescent="0.45">
      <c r="A40" s="39" t="s">
        <v>1188</v>
      </c>
      <c r="B40">
        <f>'EV freight truck batteries'!B29</f>
        <v>135</v>
      </c>
      <c r="C40">
        <f>'EV freight truck batteries'!C29</f>
        <v>200</v>
      </c>
    </row>
    <row r="41" spans="1:4" x14ac:dyDescent="0.45">
      <c r="A41" s="39" t="s">
        <v>1189</v>
      </c>
      <c r="B41">
        <f>'EV freight truck batteries'!B30</f>
        <v>200</v>
      </c>
      <c r="C41">
        <f>'EV freight truck batteries'!C30</f>
        <v>300</v>
      </c>
    </row>
    <row r="43" spans="1:4" x14ac:dyDescent="0.45">
      <c r="A43" s="1" t="s">
        <v>1192</v>
      </c>
      <c r="B43">
        <f>'EV freight truck batteries'!$E$38</f>
        <v>173.8</v>
      </c>
      <c r="C43" t="s">
        <v>1193</v>
      </c>
    </row>
    <row r="46" spans="1:4" x14ac:dyDescent="0.45">
      <c r="A46" s="1" t="s">
        <v>1194</v>
      </c>
    </row>
    <row r="47" spans="1:4" x14ac:dyDescent="0.45">
      <c r="A47" t="s">
        <v>1185</v>
      </c>
      <c r="D47" t="s">
        <v>1195</v>
      </c>
    </row>
    <row r="48" spans="1:4" x14ac:dyDescent="0.45">
      <c r="A48" s="39" t="s">
        <v>1187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45">
      <c r="A49" s="39" t="s">
        <v>1188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45">
      <c r="A50" s="39" t="s">
        <v>1189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30" zoomScale="80" zoomScaleNormal="80" workbookViewId="0">
      <selection activeCell="E52" sqref="E52"/>
    </sheetView>
  </sheetViews>
  <sheetFormatPr defaultRowHeight="14.25" x14ac:dyDescent="0.45"/>
  <cols>
    <col min="1" max="1" width="30.265625" customWidth="1"/>
    <col min="2" max="2" width="16.53125" customWidth="1"/>
    <col min="3" max="3" width="20" customWidth="1"/>
    <col min="4" max="5" width="16.53125" customWidth="1"/>
    <col min="6" max="6" width="25.59765625" customWidth="1"/>
    <col min="7" max="11" width="16" customWidth="1"/>
    <col min="12" max="12" width="13.33203125" customWidth="1"/>
  </cols>
  <sheetData>
    <row r="1" spans="1:7" x14ac:dyDescent="0.45">
      <c r="A1" t="s">
        <v>1215</v>
      </c>
    </row>
    <row r="2" spans="1:7" x14ac:dyDescent="0.45">
      <c r="A2" s="41" t="s">
        <v>1216</v>
      </c>
    </row>
    <row r="3" spans="1:7" x14ac:dyDescent="0.45">
      <c r="A3" s="12" t="s">
        <v>1217</v>
      </c>
    </row>
    <row r="5" spans="1:7" x14ac:dyDescent="0.45">
      <c r="A5" s="42" t="s">
        <v>1218</v>
      </c>
    </row>
    <row r="6" spans="1:7" x14ac:dyDescent="0.45">
      <c r="A6" s="43" t="s">
        <v>1219</v>
      </c>
    </row>
    <row r="7" spans="1:7" x14ac:dyDescent="0.45">
      <c r="A7" s="44" t="s">
        <v>1220</v>
      </c>
    </row>
    <row r="15" spans="1:7" ht="15.75" x14ac:dyDescent="0.5">
      <c r="F15" s="45" t="s">
        <v>1221</v>
      </c>
      <c r="G15" s="45"/>
    </row>
    <row r="16" spans="1:7" ht="15.75" x14ac:dyDescent="0.5">
      <c r="A16" t="s">
        <v>1222</v>
      </c>
      <c r="F16" s="45"/>
      <c r="G16" s="45"/>
    </row>
    <row r="17" spans="1:11" x14ac:dyDescent="0.45">
      <c r="A17" s="46"/>
      <c r="B17" s="47" t="s">
        <v>1223</v>
      </c>
      <c r="C17" s="47" t="s">
        <v>1224</v>
      </c>
      <c r="D17" s="47" t="s">
        <v>1225</v>
      </c>
    </row>
    <row r="18" spans="1:11" x14ac:dyDescent="0.45">
      <c r="A18" s="48" t="s">
        <v>1226</v>
      </c>
      <c r="B18" s="49">
        <v>524</v>
      </c>
      <c r="C18" s="49">
        <v>963</v>
      </c>
      <c r="D18" s="49">
        <v>1364</v>
      </c>
      <c r="F18" s="47" t="s">
        <v>1227</v>
      </c>
      <c r="G18" s="47" t="s">
        <v>1228</v>
      </c>
      <c r="H18" s="47" t="s">
        <v>1229</v>
      </c>
      <c r="I18" s="47" t="s">
        <v>1230</v>
      </c>
      <c r="J18" s="50" t="s">
        <v>1231</v>
      </c>
      <c r="K18" s="51" t="s">
        <v>1232</v>
      </c>
    </row>
    <row r="19" spans="1:11" x14ac:dyDescent="0.45">
      <c r="A19" s="48" t="s">
        <v>1233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45">
      <c r="A20" s="48" t="s">
        <v>1234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45">
      <c r="A21" s="55" t="s">
        <v>1235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4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45">
      <c r="A23" s="55" t="s">
        <v>1236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45">
      <c r="A24" s="55" t="s">
        <v>1237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4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45">
      <c r="F26" s="47" t="s">
        <v>1238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45">
      <c r="F27" s="58"/>
      <c r="G27" s="59" t="s">
        <v>1239</v>
      </c>
      <c r="H27" s="59"/>
      <c r="I27" s="59"/>
      <c r="J27" s="60"/>
      <c r="K27" s="61" t="s">
        <v>1240</v>
      </c>
    </row>
    <row r="28" spans="1:11" x14ac:dyDescent="0.45">
      <c r="A28" s="1" t="s">
        <v>1241</v>
      </c>
      <c r="F28" s="62"/>
      <c r="G28" s="50" t="s">
        <v>1228</v>
      </c>
      <c r="H28" s="50" t="s">
        <v>1229</v>
      </c>
      <c r="I28" s="50" t="s">
        <v>1230</v>
      </c>
      <c r="J28" s="50" t="s">
        <v>1231</v>
      </c>
      <c r="K28" s="51" t="s">
        <v>1232</v>
      </c>
    </row>
    <row r="29" spans="1:11" x14ac:dyDescent="0.45">
      <c r="F29" s="47" t="s">
        <v>1242</v>
      </c>
      <c r="G29" s="63">
        <f>G26/SUM($G26:$J26)</f>
        <v>0.7762312805638798</v>
      </c>
      <c r="H29" s="63">
        <f t="shared" ref="H29:J29" si="1">H26/SUM($G26:$J26)</f>
        <v>9.5230931548944325E-2</v>
      </c>
      <c r="I29" s="63">
        <f t="shared" si="1"/>
        <v>0.11179710598420206</v>
      </c>
      <c r="J29" s="63">
        <f t="shared" si="1"/>
        <v>1.6740681902973849E-2</v>
      </c>
      <c r="K29" s="64">
        <f>K19/K19</f>
        <v>1</v>
      </c>
    </row>
    <row r="30" spans="1:11" x14ac:dyDescent="0.45">
      <c r="F30" s="47"/>
      <c r="G30" s="63"/>
      <c r="H30" s="63"/>
      <c r="I30" s="63"/>
      <c r="J30" s="63"/>
      <c r="K30" s="64"/>
    </row>
    <row r="31" spans="1:11" x14ac:dyDescent="0.45">
      <c r="C31" s="48" t="s">
        <v>1243</v>
      </c>
      <c r="D31" s="48" t="s">
        <v>1244</v>
      </c>
      <c r="F31" s="65" t="s">
        <v>1245</v>
      </c>
      <c r="G31" s="66"/>
      <c r="H31" s="66"/>
      <c r="I31" s="66"/>
      <c r="J31" s="67"/>
      <c r="K31" s="67"/>
    </row>
    <row r="32" spans="1:11" x14ac:dyDescent="0.45">
      <c r="C32" s="48" t="s">
        <v>1246</v>
      </c>
      <c r="D32" s="49">
        <v>45000</v>
      </c>
      <c r="F32" s="55" t="s">
        <v>1247</v>
      </c>
      <c r="G32" s="55"/>
      <c r="H32" s="55"/>
      <c r="I32" s="55"/>
      <c r="J32" s="55"/>
      <c r="K32" s="55"/>
    </row>
    <row r="33" spans="1:11" x14ac:dyDescent="0.45">
      <c r="C33" s="48" t="s">
        <v>1248</v>
      </c>
      <c r="D33" s="49">
        <v>50000</v>
      </c>
    </row>
    <row r="34" spans="1:11" ht="15.75" x14ac:dyDescent="0.5">
      <c r="C34" s="48" t="s">
        <v>1229</v>
      </c>
      <c r="D34" s="49">
        <v>55000</v>
      </c>
      <c r="F34" s="45" t="s">
        <v>1249</v>
      </c>
    </row>
    <row r="35" spans="1:11" x14ac:dyDescent="0.45">
      <c r="C35" s="48" t="s">
        <v>1230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45">
      <c r="C36" s="48" t="s">
        <v>1231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45">
      <c r="C37" s="48" t="s">
        <v>1250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4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45">
      <c r="D39" t="s">
        <v>1251</v>
      </c>
      <c r="E39" t="s">
        <v>1252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28.5" x14ac:dyDescent="0.45">
      <c r="A40" s="1"/>
      <c r="C40" s="68" t="s">
        <v>1253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45">
      <c r="A41" s="1" t="s">
        <v>1254</v>
      </c>
      <c r="C41" s="55" t="s">
        <v>1255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4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45">
      <c r="F43" s="47" t="s">
        <v>1238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45">
      <c r="A44" s="1" t="s">
        <v>1256</v>
      </c>
      <c r="F44" s="58"/>
      <c r="G44" s="59" t="s">
        <v>1239</v>
      </c>
      <c r="H44" s="59"/>
      <c r="I44" s="59"/>
      <c r="J44" s="60"/>
      <c r="K44" s="4"/>
    </row>
    <row r="45" spans="1:11" x14ac:dyDescent="0.45">
      <c r="F45" s="62"/>
      <c r="G45" s="50" t="s">
        <v>1228</v>
      </c>
      <c r="H45" s="50" t="s">
        <v>1229</v>
      </c>
      <c r="I45" s="50" t="s">
        <v>1230</v>
      </c>
      <c r="J45" s="50" t="s">
        <v>1231</v>
      </c>
    </row>
    <row r="46" spans="1:11" ht="28.5" x14ac:dyDescent="0.45">
      <c r="F46" s="69" t="s">
        <v>1257</v>
      </c>
      <c r="G46" s="63">
        <f>G43/SUM($G43:$J43)</f>
        <v>0.66412215946819553</v>
      </c>
      <c r="H46" s="63">
        <f t="shared" ref="H46:J46" si="6">H43/SUM($G43:$J43)</f>
        <v>0.1429420507079526</v>
      </c>
      <c r="I46" s="63">
        <f t="shared" si="6"/>
        <v>0.16780795202431592</v>
      </c>
      <c r="J46" s="63">
        <f t="shared" si="6"/>
        <v>2.5127837799536038E-2</v>
      </c>
    </row>
    <row r="62" spans="1:8" x14ac:dyDescent="0.45">
      <c r="A62" s="48" t="s">
        <v>1243</v>
      </c>
      <c r="B62" s="47" t="s">
        <v>1258</v>
      </c>
      <c r="C62" s="47" t="s">
        <v>1259</v>
      </c>
      <c r="D62" s="47" t="s">
        <v>1260</v>
      </c>
      <c r="E62" s="47" t="s">
        <v>1261</v>
      </c>
      <c r="F62" s="47" t="s">
        <v>1262</v>
      </c>
      <c r="G62" s="47" t="s">
        <v>1263</v>
      </c>
      <c r="H62" s="47" t="s">
        <v>1264</v>
      </c>
    </row>
    <row r="63" spans="1:8" x14ac:dyDescent="0.45">
      <c r="A63" s="48" t="s">
        <v>1265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45">
      <c r="A64" s="48" t="s">
        <v>1266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45">
      <c r="A65" s="48" t="s">
        <v>1267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45">
      <c r="A66" s="48" t="s">
        <v>1268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45">
      <c r="A67" s="48" t="s">
        <v>1269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45">
      <c r="A68" s="48" t="s">
        <v>1270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45">
      <c r="A69" s="48" t="s">
        <v>1271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45">
      <c r="A70" s="48" t="s">
        <v>1272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45">
      <c r="A71" s="48" t="s">
        <v>1273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45">
      <c r="A72" s="48" t="s">
        <v>1274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45">
      <c r="A74" s="48" t="s">
        <v>1275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45">
      <c r="A76" t="s">
        <v>1276</v>
      </c>
      <c r="B76" s="70">
        <f>0.57</f>
        <v>0.56999999999999995</v>
      </c>
    </row>
    <row r="77" spans="1:8" x14ac:dyDescent="0.45">
      <c r="A77" t="s">
        <v>1277</v>
      </c>
    </row>
    <row r="88" spans="1:2" x14ac:dyDescent="0.45">
      <c r="B88">
        <v>2019</v>
      </c>
    </row>
    <row r="89" spans="1:2" x14ac:dyDescent="0.45">
      <c r="A89" s="1" t="s">
        <v>1278</v>
      </c>
      <c r="B89" s="71">
        <v>59513.619728112782</v>
      </c>
    </row>
    <row r="90" spans="1:2" x14ac:dyDescent="0.45">
      <c r="A90" t="s">
        <v>164</v>
      </c>
      <c r="B90" s="4">
        <f>$D$40</f>
        <v>55331.59668441402</v>
      </c>
    </row>
    <row r="91" spans="1:2" x14ac:dyDescent="0.45">
      <c r="A91" s="1" t="s">
        <v>1279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P33"/>
  <sheetViews>
    <sheetView workbookViewId="0">
      <selection activeCell="M7" sqref="M7:P7"/>
    </sheetView>
  </sheetViews>
  <sheetFormatPr defaultRowHeight="14.25" x14ac:dyDescent="0.45"/>
  <sheetData>
    <row r="2" spans="13:16" x14ac:dyDescent="0.45">
      <c r="N2">
        <v>2018</v>
      </c>
      <c r="O2">
        <v>2025</v>
      </c>
      <c r="P2" t="s">
        <v>1156</v>
      </c>
    </row>
    <row r="3" spans="13:16" x14ac:dyDescent="0.4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4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4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45">
      <c r="M7" t="s">
        <v>245</v>
      </c>
      <c r="N7">
        <f>AVERAGE(209069,246431)</f>
        <v>227750</v>
      </c>
      <c r="P7" t="s">
        <v>1154</v>
      </c>
    </row>
    <row r="30" spans="13:16" x14ac:dyDescent="0.45">
      <c r="N30">
        <v>2018</v>
      </c>
      <c r="O30">
        <v>2025</v>
      </c>
      <c r="P30" t="s">
        <v>1156</v>
      </c>
    </row>
    <row r="31" spans="13:16" x14ac:dyDescent="0.4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4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4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opLeftCell="A5" zoomScaleNormal="100" workbookViewId="0">
      <selection activeCell="B12" sqref="B12"/>
    </sheetView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218</v>
      </c>
    </row>
    <row r="2" spans="1:35" s="1" customFormat="1" x14ac:dyDescent="0.4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45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45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45">
      <c r="A5" t="s">
        <v>170</v>
      </c>
      <c r="B5" s="24">
        <f>TREND($E5:$N5,$E$2:$N$2,B$2)</f>
        <v>73.658131945454443</v>
      </c>
      <c r="C5" s="24">
        <f t="shared" ref="B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45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45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45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45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45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45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45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45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45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45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45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4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4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45">
      <c r="A21" s="1" t="s">
        <v>219</v>
      </c>
    </row>
    <row r="22" spans="1:35" x14ac:dyDescent="0.45">
      <c r="A22" t="s">
        <v>168</v>
      </c>
    </row>
    <row r="23" spans="1:35" x14ac:dyDescent="0.45">
      <c r="A23" t="s">
        <v>169</v>
      </c>
      <c r="B23" t="s">
        <v>224</v>
      </c>
    </row>
    <row r="24" spans="1:35" x14ac:dyDescent="0.45">
      <c r="A24" t="s">
        <v>170</v>
      </c>
      <c r="B24" t="s">
        <v>224</v>
      </c>
    </row>
    <row r="25" spans="1:35" x14ac:dyDescent="0.45">
      <c r="A25" t="s">
        <v>171</v>
      </c>
      <c r="B25" t="s">
        <v>224</v>
      </c>
    </row>
    <row r="26" spans="1:35" x14ac:dyDescent="0.45">
      <c r="A26" t="s">
        <v>172</v>
      </c>
      <c r="B26" t="s">
        <v>224</v>
      </c>
    </row>
    <row r="27" spans="1:35" x14ac:dyDescent="0.45">
      <c r="A27" t="s">
        <v>173</v>
      </c>
    </row>
    <row r="28" spans="1:35" x14ac:dyDescent="0.45">
      <c r="A28" t="s">
        <v>220</v>
      </c>
    </row>
    <row r="29" spans="1:35" x14ac:dyDescent="0.45">
      <c r="A29" t="s">
        <v>221</v>
      </c>
    </row>
    <row r="30" spans="1:35" x14ac:dyDescent="0.45">
      <c r="A30" t="s">
        <v>167</v>
      </c>
    </row>
    <row r="31" spans="1:35" x14ac:dyDescent="0.45">
      <c r="A31" t="s">
        <v>174</v>
      </c>
    </row>
    <row r="32" spans="1:35" x14ac:dyDescent="0.45">
      <c r="A32" t="s">
        <v>175</v>
      </c>
      <c r="B32" t="s">
        <v>225</v>
      </c>
    </row>
    <row r="33" spans="1:35" x14ac:dyDescent="0.45">
      <c r="A33" t="s">
        <v>176</v>
      </c>
    </row>
    <row r="34" spans="1:35" x14ac:dyDescent="0.45">
      <c r="A34" t="s">
        <v>177</v>
      </c>
    </row>
    <row r="35" spans="1:35" x14ac:dyDescent="0.45">
      <c r="A35" t="s">
        <v>178</v>
      </c>
    </row>
    <row r="36" spans="1:35" x14ac:dyDescent="0.45">
      <c r="A36" t="s">
        <v>222</v>
      </c>
      <c r="B36" t="s">
        <v>226</v>
      </c>
    </row>
    <row r="37" spans="1:35" x14ac:dyDescent="0.45">
      <c r="A37" t="s">
        <v>223</v>
      </c>
      <c r="B37" t="s">
        <v>226</v>
      </c>
    </row>
    <row r="40" spans="1:35" x14ac:dyDescent="0.45">
      <c r="A40" s="1" t="s">
        <v>227</v>
      </c>
    </row>
    <row r="41" spans="1:35" x14ac:dyDescent="0.45">
      <c r="A41" s="2" t="s">
        <v>228</v>
      </c>
      <c r="B41" s="17"/>
    </row>
    <row r="42" spans="1:35" s="1" customFormat="1" x14ac:dyDescent="0.4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4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4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4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4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45">
      <c r="A47" s="2" t="s">
        <v>229</v>
      </c>
      <c r="B47" s="17"/>
    </row>
    <row r="48" spans="1:35" s="1" customFormat="1" x14ac:dyDescent="0.4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4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4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4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4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4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4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45">
      <c r="A59" t="s">
        <v>231</v>
      </c>
    </row>
    <row r="60" spans="1:35" x14ac:dyDescent="0.45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4"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37</v>
      </c>
    </row>
    <row r="2" spans="1:3" x14ac:dyDescent="0.45">
      <c r="A2" t="s">
        <v>38</v>
      </c>
    </row>
    <row r="4" spans="1:3" x14ac:dyDescent="0.45">
      <c r="A4" s="2" t="s">
        <v>39</v>
      </c>
      <c r="B4" s="9" t="s">
        <v>40</v>
      </c>
      <c r="C4" s="9" t="s">
        <v>41</v>
      </c>
    </row>
    <row r="5" spans="1:3" x14ac:dyDescent="0.45">
      <c r="A5" t="s">
        <v>42</v>
      </c>
      <c r="B5" s="8">
        <v>84000000</v>
      </c>
      <c r="C5" s="8">
        <v>41000000</v>
      </c>
    </row>
    <row r="6" spans="1:3" x14ac:dyDescent="0.45">
      <c r="A6" t="s">
        <v>43</v>
      </c>
      <c r="B6" s="8">
        <v>90000000</v>
      </c>
      <c r="C6" s="8">
        <v>45000000</v>
      </c>
    </row>
    <row r="7" spans="1:3" x14ac:dyDescent="0.45">
      <c r="A7" t="s">
        <v>44</v>
      </c>
      <c r="B7" s="8">
        <v>298000000</v>
      </c>
      <c r="C7" s="8">
        <v>149000000</v>
      </c>
    </row>
    <row r="8" spans="1:3" x14ac:dyDescent="0.45">
      <c r="A8" t="s">
        <v>45</v>
      </c>
      <c r="B8" s="8">
        <v>81000000</v>
      </c>
      <c r="C8" s="8">
        <v>30000000</v>
      </c>
    </row>
    <row r="9" spans="1:3" x14ac:dyDescent="0.45">
      <c r="A9" t="s">
        <v>46</v>
      </c>
      <c r="B9" s="8">
        <v>88000000</v>
      </c>
      <c r="C9" s="8">
        <v>40000000</v>
      </c>
    </row>
    <row r="10" spans="1:3" x14ac:dyDescent="0.45">
      <c r="A10" t="s">
        <v>47</v>
      </c>
      <c r="B10" s="8">
        <v>209000000</v>
      </c>
      <c r="C10" s="8">
        <v>84000000</v>
      </c>
    </row>
    <row r="12" spans="1:3" x14ac:dyDescent="0.45">
      <c r="A12" t="s">
        <v>48</v>
      </c>
    </row>
    <row r="13" spans="1:3" x14ac:dyDescent="0.45">
      <c r="A13" t="s">
        <v>49</v>
      </c>
    </row>
    <row r="14" spans="1:3" x14ac:dyDescent="0.45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0"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92</v>
      </c>
      <c r="E1" s="2" t="s">
        <v>94</v>
      </c>
    </row>
    <row r="2" spans="1:5" x14ac:dyDescent="0.45">
      <c r="A2" t="s">
        <v>99</v>
      </c>
      <c r="E2" t="s">
        <v>95</v>
      </c>
    </row>
    <row r="3" spans="1:5" x14ac:dyDescent="0.45">
      <c r="A3" t="s">
        <v>133</v>
      </c>
      <c r="E3" t="s">
        <v>96</v>
      </c>
    </row>
    <row r="4" spans="1:5" x14ac:dyDescent="0.45">
      <c r="A4" t="s">
        <v>134</v>
      </c>
      <c r="E4" t="s">
        <v>97</v>
      </c>
    </row>
    <row r="5" spans="1:5" x14ac:dyDescent="0.45">
      <c r="E5" t="s">
        <v>98</v>
      </c>
    </row>
    <row r="6" spans="1:5" x14ac:dyDescent="0.45">
      <c r="A6" t="s">
        <v>100</v>
      </c>
    </row>
    <row r="7" spans="1:5" x14ac:dyDescent="0.45">
      <c r="A7" t="s">
        <v>101</v>
      </c>
    </row>
    <row r="8" spans="1:5" x14ac:dyDescent="0.45">
      <c r="A8" t="s">
        <v>102</v>
      </c>
    </row>
    <row r="9" spans="1:5" x14ac:dyDescent="0.45">
      <c r="A9" t="s">
        <v>104</v>
      </c>
    </row>
    <row r="10" spans="1:5" x14ac:dyDescent="0.45">
      <c r="A10" t="s">
        <v>105</v>
      </c>
    </row>
    <row r="11" spans="1:5" x14ac:dyDescent="0.45">
      <c r="A11" t="s">
        <v>106</v>
      </c>
    </row>
    <row r="13" spans="1:5" x14ac:dyDescent="0.45">
      <c r="A13" t="s">
        <v>107</v>
      </c>
      <c r="E13" s="2" t="s">
        <v>126</v>
      </c>
    </row>
    <row r="14" spans="1:5" x14ac:dyDescent="0.45">
      <c r="A14" t="s">
        <v>108</v>
      </c>
      <c r="E14" t="s">
        <v>103</v>
      </c>
    </row>
    <row r="15" spans="1:5" x14ac:dyDescent="0.45">
      <c r="A15" t="s">
        <v>109</v>
      </c>
    </row>
    <row r="16" spans="1:5" x14ac:dyDescent="0.45">
      <c r="E16" s="2" t="s">
        <v>127</v>
      </c>
    </row>
    <row r="17" spans="1:5" x14ac:dyDescent="0.45">
      <c r="A17" t="s">
        <v>115</v>
      </c>
      <c r="E17" t="s">
        <v>128</v>
      </c>
    </row>
    <row r="18" spans="1:5" x14ac:dyDescent="0.45">
      <c r="A18" t="s">
        <v>110</v>
      </c>
    </row>
    <row r="19" spans="1:5" x14ac:dyDescent="0.45">
      <c r="A19" t="s">
        <v>116</v>
      </c>
      <c r="E19" s="2" t="s">
        <v>129</v>
      </c>
    </row>
    <row r="20" spans="1:5" x14ac:dyDescent="0.45">
      <c r="A20" t="s">
        <v>118</v>
      </c>
      <c r="E20" t="s">
        <v>130</v>
      </c>
    </row>
    <row r="21" spans="1:5" x14ac:dyDescent="0.45">
      <c r="A21" t="s">
        <v>137</v>
      </c>
    </row>
    <row r="22" spans="1:5" x14ac:dyDescent="0.45">
      <c r="A22" t="s">
        <v>119</v>
      </c>
    </row>
    <row r="23" spans="1:5" x14ac:dyDescent="0.45">
      <c r="A23" t="s">
        <v>120</v>
      </c>
    </row>
    <row r="25" spans="1:5" ht="28.5" x14ac:dyDescent="0.4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45">
      <c r="B26" t="s">
        <v>112</v>
      </c>
      <c r="C26">
        <v>500</v>
      </c>
      <c r="D26">
        <v>5900000</v>
      </c>
      <c r="E26">
        <v>1984</v>
      </c>
    </row>
    <row r="27" spans="1:5" x14ac:dyDescent="0.45">
      <c r="B27" t="s">
        <v>114</v>
      </c>
      <c r="C27">
        <v>500</v>
      </c>
      <c r="D27">
        <v>7050000</v>
      </c>
      <c r="E27">
        <v>1984</v>
      </c>
    </row>
    <row r="28" spans="1:5" x14ac:dyDescent="0.45">
      <c r="B28" t="s">
        <v>117</v>
      </c>
      <c r="C28">
        <v>500</v>
      </c>
      <c r="D28">
        <v>7050000</v>
      </c>
      <c r="E28">
        <v>1983</v>
      </c>
    </row>
    <row r="29" spans="1:5" x14ac:dyDescent="0.45">
      <c r="B29" t="s">
        <v>124</v>
      </c>
      <c r="C29">
        <v>1030</v>
      </c>
      <c r="D29">
        <v>6000000</v>
      </c>
      <c r="E29">
        <v>1999</v>
      </c>
    </row>
    <row r="30" spans="1:5" x14ac:dyDescent="0.45">
      <c r="B30" t="s">
        <v>121</v>
      </c>
      <c r="C30">
        <v>1800</v>
      </c>
      <c r="D30">
        <v>6000000</v>
      </c>
      <c r="E30">
        <v>2009</v>
      </c>
    </row>
    <row r="31" spans="1:5" x14ac:dyDescent="0.45">
      <c r="B31" t="s">
        <v>122</v>
      </c>
      <c r="C31">
        <v>2800</v>
      </c>
      <c r="D31">
        <v>22000000</v>
      </c>
      <c r="E31">
        <v>2014</v>
      </c>
    </row>
    <row r="33" spans="1:5" x14ac:dyDescent="0.45">
      <c r="A33" t="s">
        <v>125</v>
      </c>
    </row>
    <row r="34" spans="1:5" x14ac:dyDescent="0.45">
      <c r="A34" t="s">
        <v>138</v>
      </c>
    </row>
    <row r="35" spans="1:5" x14ac:dyDescent="0.45">
      <c r="A35" s="11">
        <v>10000000</v>
      </c>
    </row>
    <row r="37" spans="1:5" x14ac:dyDescent="0.45">
      <c r="A37" t="s">
        <v>136</v>
      </c>
    </row>
    <row r="42" spans="1:5" x14ac:dyDescent="0.45">
      <c r="A42" s="2" t="s">
        <v>139</v>
      </c>
      <c r="B42" s="17"/>
      <c r="E42" s="2" t="s">
        <v>141</v>
      </c>
    </row>
    <row r="43" spans="1:5" x14ac:dyDescent="0.45">
      <c r="A43" t="s">
        <v>140</v>
      </c>
      <c r="E43" t="s">
        <v>142</v>
      </c>
    </row>
    <row r="44" spans="1:5" x14ac:dyDescent="0.45">
      <c r="A44" t="s">
        <v>143</v>
      </c>
    </row>
    <row r="45" spans="1:5" x14ac:dyDescent="0.45">
      <c r="E45" s="2" t="s">
        <v>146</v>
      </c>
    </row>
    <row r="46" spans="1:5" x14ac:dyDescent="0.45">
      <c r="A46" t="s">
        <v>144</v>
      </c>
      <c r="E46" t="s">
        <v>147</v>
      </c>
    </row>
    <row r="47" spans="1:5" x14ac:dyDescent="0.45">
      <c r="A47" t="s">
        <v>145</v>
      </c>
      <c r="E47" t="s">
        <v>148</v>
      </c>
    </row>
    <row r="48" spans="1:5" x14ac:dyDescent="0.45">
      <c r="A48" t="s">
        <v>150</v>
      </c>
      <c r="E48" t="s">
        <v>149</v>
      </c>
    </row>
    <row r="49" spans="1:1" x14ac:dyDescent="0.45">
      <c r="A49" s="11">
        <v>30000</v>
      </c>
    </row>
    <row r="51" spans="1:1" x14ac:dyDescent="0.45">
      <c r="A51" t="s">
        <v>136</v>
      </c>
    </row>
    <row r="53" spans="1:1" x14ac:dyDescent="0.45">
      <c r="A53" t="s">
        <v>234</v>
      </c>
    </row>
    <row r="54" spans="1:1" x14ac:dyDescent="0.45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51</v>
      </c>
    </row>
    <row r="2" spans="1:3" x14ac:dyDescent="0.45">
      <c r="A2" s="2" t="s">
        <v>52</v>
      </c>
      <c r="B2" s="2" t="s">
        <v>39</v>
      </c>
      <c r="C2" s="2" t="s">
        <v>53</v>
      </c>
    </row>
    <row r="3" spans="1:3" x14ac:dyDescent="0.45">
      <c r="A3" t="s">
        <v>54</v>
      </c>
      <c r="B3" t="s">
        <v>55</v>
      </c>
      <c r="C3">
        <v>8700</v>
      </c>
    </row>
    <row r="4" spans="1:3" x14ac:dyDescent="0.45">
      <c r="A4" t="s">
        <v>56</v>
      </c>
      <c r="B4" t="s">
        <v>57</v>
      </c>
      <c r="C4">
        <v>4600</v>
      </c>
    </row>
    <row r="5" spans="1:3" x14ac:dyDescent="0.45">
      <c r="A5" t="s">
        <v>58</v>
      </c>
      <c r="B5" t="s">
        <v>59</v>
      </c>
      <c r="C5">
        <v>10500</v>
      </c>
    </row>
    <row r="6" spans="1:3" x14ac:dyDescent="0.45">
      <c r="A6" t="s">
        <v>60</v>
      </c>
      <c r="B6" t="s">
        <v>61</v>
      </c>
      <c r="C6">
        <v>6500</v>
      </c>
    </row>
    <row r="7" spans="1:3" x14ac:dyDescent="0.45">
      <c r="A7" t="s">
        <v>62</v>
      </c>
      <c r="B7" t="s">
        <v>63</v>
      </c>
      <c r="C7">
        <v>3000</v>
      </c>
    </row>
    <row r="8" spans="1:3" x14ac:dyDescent="0.45">
      <c r="A8" t="s">
        <v>64</v>
      </c>
      <c r="B8" t="s">
        <v>65</v>
      </c>
      <c r="C8">
        <v>10000</v>
      </c>
    </row>
    <row r="9" spans="1:3" x14ac:dyDescent="0.45">
      <c r="A9" t="s">
        <v>66</v>
      </c>
      <c r="B9" t="s">
        <v>67</v>
      </c>
      <c r="C9">
        <v>13000</v>
      </c>
    </row>
    <row r="10" spans="1:3" x14ac:dyDescent="0.45">
      <c r="A10" t="s">
        <v>68</v>
      </c>
      <c r="B10" t="s">
        <v>69</v>
      </c>
      <c r="C10">
        <v>9000</v>
      </c>
    </row>
    <row r="11" spans="1:3" x14ac:dyDescent="0.45">
      <c r="A11" t="s">
        <v>70</v>
      </c>
      <c r="B11" t="s">
        <v>71</v>
      </c>
      <c r="C11">
        <v>19000</v>
      </c>
    </row>
    <row r="12" spans="1:3" x14ac:dyDescent="0.45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17" sqref="A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'Start Year psgr LDV EV Price'!B1*About!A117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4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4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4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4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45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4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7" sqref="B7"/>
    </sheetView>
  </sheetViews>
  <sheetFormatPr defaultRowHeight="14.25" x14ac:dyDescent="0.45"/>
  <cols>
    <col min="1" max="1" width="24.3984375" style="5" customWidth="1"/>
    <col min="2" max="16384" width="9.06640625" style="5"/>
  </cols>
  <sheetData>
    <row r="1" spans="1:36" x14ac:dyDescent="0.45">
      <c r="A1" s="73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45">
      <c r="A2" s="5" t="s">
        <v>0</v>
      </c>
      <c r="B2" s="22">
        <f>'EV freight trucks'!B5*cpi_2018to2012</f>
        <v>65178.585022002691</v>
      </c>
      <c r="C2" s="22">
        <f>$B2*'BNVP-LDVs-psgr'!C2/'BNVP-LDVs-psgr'!$B2</f>
        <v>64551.716990587374</v>
      </c>
      <c r="D2" s="22">
        <f>$B2*'BNVP-LDVs-psgr'!D2/'BNVP-LDVs-psgr'!$B2</f>
        <v>64689.096239813196</v>
      </c>
      <c r="E2" s="22">
        <f>$B2*'BNVP-LDVs-psgr'!E2/'BNVP-LDVs-psgr'!$B2</f>
        <v>64527.548221335739</v>
      </c>
      <c r="F2" s="22">
        <f>$B2*'BNVP-LDVs-psgr'!F2/'BNVP-LDVs-psgr'!$B2</f>
        <v>64319.218916995531</v>
      </c>
      <c r="G2" s="22">
        <f>$B2*'BNVP-LDVs-psgr'!G2/'BNVP-LDVs-psgr'!$B2</f>
        <v>64155.09227056169</v>
      </c>
      <c r="H2" s="22">
        <f>$B2*'BNVP-LDVs-psgr'!H2/'BNVP-LDVs-psgr'!$B2</f>
        <v>63919.01174778385</v>
      </c>
      <c r="I2" s="22">
        <f>$B2*'BNVP-LDVs-psgr'!I2/'BNVP-LDVs-psgr'!$B2</f>
        <v>63647.41673311458</v>
      </c>
      <c r="J2" s="22">
        <f>$B2*'BNVP-LDVs-psgr'!J2/'BNVP-LDVs-psgr'!$B2</f>
        <v>63418.953969789683</v>
      </c>
      <c r="K2" s="22">
        <f>$B2*'BNVP-LDVs-psgr'!K2/'BNVP-LDVs-psgr'!$B2</f>
        <v>63233.73962506243</v>
      </c>
      <c r="L2" s="22">
        <f>$B2*'BNVP-LDVs-psgr'!L2/'BNVP-LDVs-psgr'!$B2</f>
        <v>63096.75225683122</v>
      </c>
      <c r="M2" s="22">
        <f>$B2*'BNVP-LDVs-psgr'!M2/'BNVP-LDVs-psgr'!$B2</f>
        <v>63006.294796528928</v>
      </c>
      <c r="N2" s="22">
        <f>$B2*'BNVP-LDVs-psgr'!N2/'BNVP-LDVs-psgr'!$B2</f>
        <v>62906.710304452456</v>
      </c>
      <c r="O2" s="22">
        <f>$B2*'BNVP-LDVs-psgr'!O2/'BNVP-LDVs-psgr'!$B2</f>
        <v>62830.505100213799</v>
      </c>
      <c r="P2" s="22">
        <f>$B2*'BNVP-LDVs-psgr'!P2/'BNVP-LDVs-psgr'!$B2</f>
        <v>62719.535361693357</v>
      </c>
      <c r="Q2" s="22">
        <f>$B2*'BNVP-LDVs-psgr'!Q2/'BNVP-LDVs-psgr'!$B2</f>
        <v>62626.131912427569</v>
      </c>
      <c r="R2" s="22">
        <f>$B2*'BNVP-LDVs-psgr'!R2/'BNVP-LDVs-psgr'!$B2</f>
        <v>62527.710700038624</v>
      </c>
      <c r="S2" s="22">
        <f>$B2*'BNVP-LDVs-psgr'!S2/'BNVP-LDVs-psgr'!$B2</f>
        <v>62442.646352087308</v>
      </c>
      <c r="T2" s="22">
        <f>$B2*'BNVP-LDVs-psgr'!T2/'BNVP-LDVs-psgr'!$B2</f>
        <v>62371.00194912334</v>
      </c>
      <c r="U2" s="22">
        <f>$B2*'BNVP-LDVs-psgr'!U2/'BNVP-LDVs-psgr'!$B2</f>
        <v>62317.45801727529</v>
      </c>
      <c r="V2" s="22">
        <f>$B2*'BNVP-LDVs-psgr'!V2/'BNVP-LDVs-psgr'!$B2</f>
        <v>62272.151314133291</v>
      </c>
      <c r="W2" s="22">
        <f>$B2*'BNVP-LDVs-psgr'!W2/'BNVP-LDVs-psgr'!$B2</f>
        <v>62329.832950174023</v>
      </c>
      <c r="X2" s="22">
        <f>$B2*'BNVP-LDVs-psgr'!X2/'BNVP-LDVs-psgr'!$B2</f>
        <v>62380.641242775018</v>
      </c>
      <c r="Y2" s="22">
        <f>$B2*'BNVP-LDVs-psgr'!Y2/'BNVP-LDVs-psgr'!$B2</f>
        <v>62424.533613925421</v>
      </c>
      <c r="Z2" s="22">
        <f>$B2*'BNVP-LDVs-psgr'!Z2/'BNVP-LDVs-psgr'!$B2</f>
        <v>62464.143010281718</v>
      </c>
      <c r="AA2" s="22">
        <f>$B2*'BNVP-LDVs-psgr'!AA2/'BNVP-LDVs-psgr'!$B2</f>
        <v>62501.687056314957</v>
      </c>
      <c r="AB2" s="22">
        <f>$B2*'BNVP-LDVs-psgr'!AB2/'BNVP-LDVs-psgr'!$B2</f>
        <v>62542.316320730424</v>
      </c>
      <c r="AC2" s="22">
        <f>$B2*'BNVP-LDVs-psgr'!AC2/'BNVP-LDVs-psgr'!$B2</f>
        <v>62578.968026171591</v>
      </c>
      <c r="AD2" s="22">
        <f>$B2*'BNVP-LDVs-psgr'!AD2/'BNVP-LDVs-psgr'!$B2</f>
        <v>62619.31505166617</v>
      </c>
      <c r="AE2" s="22">
        <f>$B2*'BNVP-LDVs-psgr'!AE2/'BNVP-LDVs-psgr'!$B2</f>
        <v>62655.986963378542</v>
      </c>
      <c r="AF2" s="22">
        <f>$B2*'BNVP-LDVs-psgr'!AF2/'BNVP-LDVs-psgr'!$B2</f>
        <v>62679.450415986939</v>
      </c>
      <c r="AG2" s="22"/>
      <c r="AH2" s="22"/>
      <c r="AI2" s="22"/>
      <c r="AJ2" s="22"/>
    </row>
    <row r="3" spans="1:36" x14ac:dyDescent="0.45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45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45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45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45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45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1" workbookViewId="0">
      <selection activeCell="G14" sqref="G14"/>
    </sheetView>
  </sheetViews>
  <sheetFormatPr defaultRowHeight="14.25" x14ac:dyDescent="0.45"/>
  <sheetData>
    <row r="1" spans="1:11" x14ac:dyDescent="0.45">
      <c r="A1" t="s">
        <v>1304</v>
      </c>
    </row>
    <row r="2" spans="1:11" x14ac:dyDescent="0.45">
      <c r="A2" t="s">
        <v>1305</v>
      </c>
    </row>
    <row r="3" spans="1:11" x14ac:dyDescent="0.45">
      <c r="A3" t="s">
        <v>1306</v>
      </c>
    </row>
    <row r="4" spans="1:11" x14ac:dyDescent="0.45">
      <c r="A4" t="s">
        <v>258</v>
      </c>
    </row>
    <row r="5" spans="1:11" x14ac:dyDescent="0.45">
      <c r="A5" t="s">
        <v>1283</v>
      </c>
      <c r="B5" t="s">
        <v>1307</v>
      </c>
      <c r="C5" t="s">
        <v>1308</v>
      </c>
      <c r="D5" t="s">
        <v>1309</v>
      </c>
      <c r="E5" t="s">
        <v>1310</v>
      </c>
      <c r="F5" t="s">
        <v>1311</v>
      </c>
      <c r="G5" t="s">
        <v>1312</v>
      </c>
      <c r="H5" t="s">
        <v>1313</v>
      </c>
      <c r="I5" t="s">
        <v>1314</v>
      </c>
      <c r="J5" t="s">
        <v>1315</v>
      </c>
      <c r="K5" t="s">
        <v>1316</v>
      </c>
    </row>
    <row r="6" spans="1:11" x14ac:dyDescent="0.4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4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4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4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4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4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4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4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4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4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4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4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4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4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4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4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4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4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4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4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4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4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4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4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4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4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4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4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4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4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4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4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7" sqref="B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45">
      <c r="A3" t="s">
        <v>1</v>
      </c>
      <c r="B3" s="4">
        <f>'Freight HDVs'!P31</f>
        <v>543571.42857142817</v>
      </c>
      <c r="C3" s="4">
        <f>C5*('BNVP-LDVs-frgt'!C3/'BNVP-LDVs-frgt'!C5)</f>
        <v>481668.83004283789</v>
      </c>
      <c r="D3" s="4">
        <f>D5*('BNVP-LDVs-frgt'!C3/'BNVP-LDVs-frgt'!C5)</f>
        <v>481668.83004283789</v>
      </c>
      <c r="E3" s="4">
        <f>E5*('BNVP-LDVs-frgt'!E3/'BNVP-LDVs-frgt'!E5)</f>
        <v>486822.7773125263</v>
      </c>
      <c r="F3" s="4">
        <f>F5*('BNVP-LDVs-frgt'!F3/'BNVP-LDVs-frgt'!F5)</f>
        <v>489043.45885040937</v>
      </c>
      <c r="G3" s="4">
        <f>G5*('BNVP-LDVs-frgt'!G3/'BNVP-LDVs-frgt'!G5)</f>
        <v>491480.127682149</v>
      </c>
      <c r="H3" s="4">
        <f>H5*('BNVP-LDVs-frgt'!H3/'BNVP-LDVs-frgt'!H5)</f>
        <v>493990.94372762355</v>
      </c>
      <c r="I3" s="4">
        <f>I5*('BNVP-LDVs-frgt'!I3/'BNVP-LDVs-frgt'!I5)</f>
        <v>494598.4345418929</v>
      </c>
      <c r="J3" s="4">
        <f>J5*('BNVP-LDVs-frgt'!J3/'BNVP-LDVs-frgt'!J5)</f>
        <v>495467.91411197063</v>
      </c>
      <c r="K3" s="4">
        <f>K5*('BNVP-LDVs-frgt'!K3/'BNVP-LDVs-frgt'!K5)</f>
        <v>496145.4898973151</v>
      </c>
      <c r="L3" s="4">
        <f>L5*('BNVP-LDVs-frgt'!L3/'BNVP-LDVs-frgt'!L5)</f>
        <v>496220.27785203781</v>
      </c>
      <c r="M3" s="4">
        <f>M5*('BNVP-LDVs-frgt'!M3/'BNVP-LDVs-frgt'!M5)</f>
        <v>497788.03135765396</v>
      </c>
      <c r="N3" s="4">
        <f>N5*('BNVP-LDVs-frgt'!N3/'BNVP-LDVs-frgt'!N5)</f>
        <v>498238.63603984192</v>
      </c>
      <c r="O3" s="4">
        <f>O5*('BNVP-LDVs-frgt'!O3/'BNVP-LDVs-frgt'!O5)</f>
        <v>499062.57409215998</v>
      </c>
      <c r="P3" s="4">
        <f>P5*('BNVP-LDVs-frgt'!P3/'BNVP-LDVs-frgt'!P5)</f>
        <v>499362.25567561208</v>
      </c>
      <c r="Q3" s="4">
        <f>Q5*('BNVP-LDVs-frgt'!Q3/'BNVP-LDVs-frgt'!Q5)</f>
        <v>500329.40461782942</v>
      </c>
      <c r="R3" s="4">
        <f>R5*('BNVP-LDVs-frgt'!R3/'BNVP-LDVs-frgt'!R5)</f>
        <v>500630.89437896264</v>
      </c>
      <c r="S3" s="4">
        <f>S5*('BNVP-LDVs-frgt'!S3/'BNVP-LDVs-frgt'!S5)</f>
        <v>500986.20657706616</v>
      </c>
      <c r="T3" s="4">
        <f>T5*('BNVP-LDVs-frgt'!T3/'BNVP-LDVs-frgt'!T5)</f>
        <v>501399.45405651152</v>
      </c>
      <c r="U3" s="4">
        <f>U5*('BNVP-LDVs-frgt'!U3/'BNVP-LDVs-frgt'!U5)</f>
        <v>501995.63487774797</v>
      </c>
      <c r="V3" s="4">
        <f>V5*('BNVP-LDVs-frgt'!V3/'BNVP-LDVs-frgt'!V5)</f>
        <v>502318.66776674689</v>
      </c>
      <c r="W3" s="4">
        <f>W5*('BNVP-LDVs-frgt'!W3/'BNVP-LDVs-frgt'!W5)</f>
        <v>502768.86705927452</v>
      </c>
      <c r="X3" s="4">
        <f>X5*('BNVP-LDVs-frgt'!X3/'BNVP-LDVs-frgt'!X5)</f>
        <v>503269.51604713657</v>
      </c>
      <c r="Y3" s="4">
        <f>Y5*('BNVP-LDVs-frgt'!Y3/'BNVP-LDVs-frgt'!Y5)</f>
        <v>503638.96303577896</v>
      </c>
      <c r="Z3" s="4">
        <f>Z5*('BNVP-LDVs-frgt'!Z3/'BNVP-LDVs-frgt'!Z5)</f>
        <v>504017.69117159635</v>
      </c>
      <c r="AA3" s="4">
        <f>AA5*('BNVP-LDVs-frgt'!AA3/'BNVP-LDVs-frgt'!AA5)</f>
        <v>504358.63114655431</v>
      </c>
      <c r="AB3" s="4">
        <f>AB5*('BNVP-LDVs-frgt'!AB3/'BNVP-LDVs-frgt'!AB5)</f>
        <v>504901.98329991224</v>
      </c>
      <c r="AC3" s="4">
        <f>AC5*('BNVP-LDVs-frgt'!AC3/'BNVP-LDVs-frgt'!AC5)</f>
        <v>505256.16678979236</v>
      </c>
      <c r="AD3" s="4">
        <f>AD5*('BNVP-LDVs-frgt'!AD3/'BNVP-LDVs-frgt'!AD5)</f>
        <v>505730.53829659952</v>
      </c>
      <c r="AE3" s="4">
        <f>AE5*('BNVP-LDVs-frgt'!AE3/'BNVP-LDVs-frgt'!AE5)</f>
        <v>505988.80512734893</v>
      </c>
      <c r="AF3" s="4">
        <f>AF5*('BNVP-LDVs-frgt'!AF3/'BNVP-LDVs-frgt'!AF5)</f>
        <v>506160.17088410415</v>
      </c>
      <c r="AG3" s="4"/>
      <c r="AH3" s="4"/>
      <c r="AI3" s="4"/>
      <c r="AJ3" s="4"/>
    </row>
    <row r="4" spans="1:36" x14ac:dyDescent="0.4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4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45">
      <c r="A6" t="s">
        <v>4</v>
      </c>
      <c r="B6" s="4">
        <f>'Freight HDVs'!P33</f>
        <v>616714.28571428731</v>
      </c>
      <c r="C6" s="4">
        <f>C5*('BNVP-LDVs-psgr'!C6/'BNVP-LDVs-psgr'!C5)</f>
        <v>323598.77432099939</v>
      </c>
      <c r="D6" s="4">
        <f>D5*('BNVP-LDVs-psgr'!C6/'BNVP-LDVs-psgr'!C5)</f>
        <v>323598.77432099939</v>
      </c>
      <c r="E6" s="4">
        <f>E5*('BNVP-LDVs-psgr'!E6/'BNVP-LDVs-psgr'!E5)</f>
        <v>318450.88121408341</v>
      </c>
      <c r="F6" s="4">
        <f>F5*('BNVP-LDVs-psgr'!F6/'BNVP-LDVs-psgr'!F5)</f>
        <v>317576.9090403014</v>
      </c>
      <c r="G6" s="4">
        <f>G5*('BNVP-LDVs-psgr'!G6/'BNVP-LDVs-psgr'!G5)</f>
        <v>318714.26004692668</v>
      </c>
      <c r="H6" s="4">
        <f>H5*('BNVP-LDVs-psgr'!H6/'BNVP-LDVs-psgr'!H5)</f>
        <v>320225.2089689633</v>
      </c>
      <c r="I6" s="4">
        <f>I5*('BNVP-LDVs-psgr'!I6/'BNVP-LDVs-psgr'!I5)</f>
        <v>321644.86165635905</v>
      </c>
      <c r="J6" s="4">
        <f>J5*('BNVP-LDVs-psgr'!J6/'BNVP-LDVs-psgr'!J5)</f>
        <v>322123.29747246846</v>
      </c>
      <c r="K6" s="4">
        <f>K5*('BNVP-LDVs-psgr'!K6/'BNVP-LDVs-psgr'!K5)</f>
        <v>322785.91855816758</v>
      </c>
      <c r="L6" s="4">
        <f>L5*('BNVP-LDVs-psgr'!L6/'BNVP-LDVs-psgr'!L5)</f>
        <v>324163.24765732151</v>
      </c>
      <c r="M6" s="4">
        <f>M5*('BNVP-LDVs-psgr'!M6/'BNVP-LDVs-psgr'!M5)</f>
        <v>323281.84315173753</v>
      </c>
      <c r="N6" s="4">
        <f>N5*('BNVP-LDVs-psgr'!N6/'BNVP-LDVs-psgr'!N5)</f>
        <v>324395.07647140621</v>
      </c>
      <c r="O6" s="4">
        <f>O5*('BNVP-LDVs-psgr'!O6/'BNVP-LDVs-psgr'!O5)</f>
        <v>324814.84059952979</v>
      </c>
      <c r="P6" s="4">
        <f>P5*('BNVP-LDVs-psgr'!P6/'BNVP-LDVs-psgr'!P5)</f>
        <v>326055.98293591617</v>
      </c>
      <c r="Q6" s="4">
        <f>Q5*('BNVP-LDVs-psgr'!Q6/'BNVP-LDVs-psgr'!Q5)</f>
        <v>325990.39627661882</v>
      </c>
      <c r="R6" s="4">
        <f>R5*('BNVP-LDVs-psgr'!R6/'BNVP-LDVs-psgr'!R5)</f>
        <v>327112.45496254071</v>
      </c>
      <c r="S6" s="4">
        <f>S5*('BNVP-LDVs-psgr'!S6/'BNVP-LDVs-psgr'!S5)</f>
        <v>327883.38242197398</v>
      </c>
      <c r="T6" s="4">
        <f>T5*('BNVP-LDVs-psgr'!T6/'BNVP-LDVs-psgr'!T5)</f>
        <v>328433.9552743723</v>
      </c>
      <c r="U6" s="4">
        <f>U5*('BNVP-LDVs-psgr'!U6/'BNVP-LDVs-psgr'!U5)</f>
        <v>328783.99879821599</v>
      </c>
      <c r="V6" s="4">
        <f>V5*('BNVP-LDVs-psgr'!V6/'BNVP-LDVs-psgr'!V5)</f>
        <v>329418.5151368631</v>
      </c>
      <c r="W6" s="4">
        <f>W5*('BNVP-LDVs-psgr'!W6/'BNVP-LDVs-psgr'!W5)</f>
        <v>330002.6316037901</v>
      </c>
      <c r="X6" s="4">
        <f>X5*('BNVP-LDVs-psgr'!X6/'BNVP-LDVs-psgr'!X5)</f>
        <v>330440.55816248502</v>
      </c>
      <c r="Y6" s="4">
        <f>Y5*('BNVP-LDVs-psgr'!Y6/'BNVP-LDVs-psgr'!Y5)</f>
        <v>331139.51711742324</v>
      </c>
      <c r="Z6" s="4">
        <f>Z5*('BNVP-LDVs-psgr'!Z6/'BNVP-LDVs-psgr'!Z5)</f>
        <v>331723.73206522048</v>
      </c>
      <c r="AA6" s="4">
        <f>AA5*('BNVP-LDVs-psgr'!AA6/'BNVP-LDVs-psgr'!AA5)</f>
        <v>332427.60621522495</v>
      </c>
      <c r="AB6" s="4">
        <f>AB5*('BNVP-LDVs-psgr'!AB6/'BNVP-LDVs-psgr'!AB5)</f>
        <v>332655.52752490714</v>
      </c>
      <c r="AC6" s="4">
        <f>AC5*('BNVP-LDVs-psgr'!AC6/'BNVP-LDVs-psgr'!AC5)</f>
        <v>333241.37431093893</v>
      </c>
      <c r="AD6" s="4">
        <f>AD5*('BNVP-LDVs-psgr'!AD6/'BNVP-LDVs-psgr'!AD5)</f>
        <v>333656.21586639743</v>
      </c>
      <c r="AE6" s="4">
        <f>AE5*('BNVP-LDVs-psgr'!AE6/'BNVP-LDVs-psgr'!AE5)</f>
        <v>334410.37318248587</v>
      </c>
      <c r="AF6" s="4">
        <f>AF5*('BNVP-LDVs-psgr'!AF6/'BNVP-LDVs-psgr'!AF5)</f>
        <v>334804.99081401556</v>
      </c>
      <c r="AG6" s="4"/>
      <c r="AH6" s="4"/>
      <c r="AI6" s="4"/>
      <c r="AJ6" s="4"/>
    </row>
    <row r="7" spans="1:36" s="5" customFormat="1" x14ac:dyDescent="0.45">
      <c r="A7" s="5" t="s">
        <v>216</v>
      </c>
      <c r="B7" s="22">
        <f>$B$3*'BNVP-LDVs-psgr'!B3/'BNVP-LDVs-psgr'!B7</f>
        <v>524231.2878925699</v>
      </c>
      <c r="C7" s="22">
        <f>C$5*('BNVP-LDVs-psgr'!C7/'BNVP-LDVs-psgr'!C$4)</f>
        <v>565280.39674704743</v>
      </c>
      <c r="D7" s="22">
        <f>D$5*('BNVP-LDVs-psgr'!D7/'BNVP-LDVs-psgr'!D$4)</f>
        <v>564131.95389333519</v>
      </c>
      <c r="E7" s="22">
        <f>E$5*('BNVP-LDVs-psgr'!E7/'BNVP-LDVs-psgr'!E$4)</f>
        <v>563275.60333047295</v>
      </c>
      <c r="F7" s="22">
        <f>F$5*('BNVP-LDVs-psgr'!F7/'BNVP-LDVs-psgr'!F$4)</f>
        <v>562919.76176636748</v>
      </c>
      <c r="G7" s="22">
        <f>G$5*('BNVP-LDVs-psgr'!G7/'BNVP-LDVs-psgr'!G$4)</f>
        <v>561456.5189534669</v>
      </c>
      <c r="H7" s="22">
        <f>H$5*('BNVP-LDVs-psgr'!H7/'BNVP-LDVs-psgr'!H$4)</f>
        <v>560120.97197171056</v>
      </c>
      <c r="I7" s="22">
        <f>I$5*('BNVP-LDVs-psgr'!I7/'BNVP-LDVs-psgr'!I$4)</f>
        <v>559989.74021997536</v>
      </c>
      <c r="J7" s="22">
        <f>J$5*('BNVP-LDVs-psgr'!J7/'BNVP-LDVs-psgr'!J$4)</f>
        <v>559485.68267340516</v>
      </c>
      <c r="K7" s="22">
        <f>K$5*('BNVP-LDVs-psgr'!K7/'BNVP-LDVs-psgr'!K$4)</f>
        <v>559144.6705312737</v>
      </c>
      <c r="L7" s="22">
        <f>L$5*('BNVP-LDVs-psgr'!L7/'BNVP-LDVs-psgr'!L$4)</f>
        <v>558953.5198845726</v>
      </c>
      <c r="M7" s="22">
        <f>M$5*('BNVP-LDVs-psgr'!M7/'BNVP-LDVs-psgr'!M$4)</f>
        <v>558221.98538944416</v>
      </c>
      <c r="N7" s="22">
        <f>N$5*('BNVP-LDVs-psgr'!N7/'BNVP-LDVs-psgr'!N$4)</f>
        <v>557941.95283079683</v>
      </c>
      <c r="O7" s="22">
        <f>O$5*('BNVP-LDVs-psgr'!O7/'BNVP-LDVs-psgr'!O$4)</f>
        <v>557518.9962964321</v>
      </c>
      <c r="P7" s="22">
        <f>P$5*('BNVP-LDVs-psgr'!P7/'BNVP-LDVs-psgr'!P$4)</f>
        <v>557327.12962235615</v>
      </c>
      <c r="Q7" s="22">
        <f>Q$5*('BNVP-LDVs-psgr'!Q7/'BNVP-LDVs-psgr'!Q$4)</f>
        <v>556837.04181615729</v>
      </c>
      <c r="R7" s="22">
        <f>R$5*('BNVP-LDVs-psgr'!R7/'BNVP-LDVs-psgr'!R$4)</f>
        <v>556658.77968068386</v>
      </c>
      <c r="S7" s="22">
        <f>S$5*('BNVP-LDVs-psgr'!S7/'BNVP-LDVs-psgr'!S$4)</f>
        <v>556481.05040523608</v>
      </c>
      <c r="T7" s="22">
        <f>T$5*('BNVP-LDVs-psgr'!T7/'BNVP-LDVs-psgr'!T$4)</f>
        <v>556289.00650937203</v>
      </c>
      <c r="U7" s="22">
        <f>U$5*('BNVP-LDVs-psgr'!U7/'BNVP-LDVs-psgr'!U$4)</f>
        <v>555997.09000681445</v>
      </c>
      <c r="V7" s="22">
        <f>V$5*('BNVP-LDVs-psgr'!V7/'BNVP-LDVs-psgr'!V$4)</f>
        <v>555845.52329638053</v>
      </c>
      <c r="W7" s="22">
        <f>W$5*('BNVP-LDVs-psgr'!W7/'BNVP-LDVs-psgr'!W$4)</f>
        <v>555644.60241982364</v>
      </c>
      <c r="X7" s="22">
        <f>X$5*('BNVP-LDVs-psgr'!X7/'BNVP-LDVs-psgr'!X$4)</f>
        <v>555431.34198482079</v>
      </c>
      <c r="Y7" s="22">
        <f>Y$5*('BNVP-LDVs-psgr'!Y7/'BNVP-LDVs-psgr'!Y$4)</f>
        <v>555273.70324897068</v>
      </c>
      <c r="Z7" s="22">
        <f>Z$5*('BNVP-LDVs-psgr'!Z7/'BNVP-LDVs-psgr'!Z$4)</f>
        <v>555123.88738547044</v>
      </c>
      <c r="AA7" s="22">
        <f>AA$5*('BNVP-LDVs-psgr'!AA7/'BNVP-LDVs-psgr'!AA$4)</f>
        <v>554986.6225522497</v>
      </c>
      <c r="AB7" s="22">
        <f>AB$5*('BNVP-LDVs-psgr'!AB7/'BNVP-LDVs-psgr'!AB$4)</f>
        <v>554761.96585876308</v>
      </c>
      <c r="AC7" s="22">
        <f>AC$5*('BNVP-LDVs-psgr'!AC7/'BNVP-LDVs-psgr'!AC$4)</f>
        <v>554621.34998580301</v>
      </c>
      <c r="AD7" s="22">
        <f>AD$5*('BNVP-LDVs-psgr'!AD7/'BNVP-LDVs-psgr'!AD$4)</f>
        <v>554429.18525882927</v>
      </c>
      <c r="AE7" s="22">
        <f>AE$5*('BNVP-LDVs-psgr'!AE7/'BNVP-LDVs-psgr'!AE$4)</f>
        <v>554341.99267889</v>
      </c>
      <c r="AF7" s="22">
        <f>AF$5*('BNVP-LDVs-psgr'!AF7/'BNVP-LDVs-psgr'!AF$4)</f>
        <v>554255.39327483694</v>
      </c>
      <c r="AG7" s="22"/>
      <c r="AH7" s="22"/>
      <c r="AI7" s="22"/>
      <c r="AJ7" s="22"/>
    </row>
    <row r="8" spans="1:36" s="5" customFormat="1" x14ac:dyDescent="0.45">
      <c r="A8" s="5" t="s">
        <v>217</v>
      </c>
      <c r="B8" s="22">
        <f>B$5*('BNVP-LDVs-psgr'!B8/'BNVP-LDVs-psgr'!B$4)</f>
        <v>1014672.1298941259</v>
      </c>
      <c r="C8" s="22">
        <f>C$5*('BNVP-LDVs-psgr'!C8/'BNVP-LDVs-psgr'!C$4)</f>
        <v>993448.06574648025</v>
      </c>
      <c r="D8" s="22">
        <f>D$5*('BNVP-LDVs-psgr'!D8/'BNVP-LDVs-psgr'!D$4)</f>
        <v>970467.28847680078</v>
      </c>
      <c r="E8" s="22">
        <f>E$5*('BNVP-LDVs-psgr'!E8/'BNVP-LDVs-psgr'!E$4)</f>
        <v>948384.053229135</v>
      </c>
      <c r="F8" s="22">
        <f>F$5*('BNVP-LDVs-psgr'!F8/'BNVP-LDVs-psgr'!F$4)</f>
        <v>924347.9150708213</v>
      </c>
      <c r="G8" s="22">
        <f>G$5*('BNVP-LDVs-psgr'!G8/'BNVP-LDVs-psgr'!G$4)</f>
        <v>899303.45482861705</v>
      </c>
      <c r="H8" s="22">
        <f>H$5*('BNVP-LDVs-psgr'!H8/'BNVP-LDVs-psgr'!H$4)</f>
        <v>876097.43897453172</v>
      </c>
      <c r="I8" s="22">
        <f>I$5*('BNVP-LDVs-psgr'!I8/'BNVP-LDVs-psgr'!I$4)</f>
        <v>859266.08485622657</v>
      </c>
      <c r="J8" s="22">
        <f>J$5*('BNVP-LDVs-psgr'!J8/'BNVP-LDVs-psgr'!J$4)</f>
        <v>842867.12432662863</v>
      </c>
      <c r="K8" s="22">
        <f>K$5*('BNVP-LDVs-psgr'!K8/'BNVP-LDVs-psgr'!K$4)</f>
        <v>827388.4680403145</v>
      </c>
      <c r="L8" s="22">
        <f>L$5*('BNVP-LDVs-psgr'!L8/'BNVP-LDVs-psgr'!L$4)</f>
        <v>813143.06476378418</v>
      </c>
      <c r="M8" s="22">
        <f>M$5*('BNVP-LDVs-psgr'!M8/'BNVP-LDVs-psgr'!M$4)</f>
        <v>798330.26973960421</v>
      </c>
      <c r="N8" s="22">
        <f>N$5*('BNVP-LDVs-psgr'!N8/'BNVP-LDVs-psgr'!N$4)</f>
        <v>785082.58109738468</v>
      </c>
      <c r="O8" s="22">
        <f>O$5*('BNVP-LDVs-psgr'!O8/'BNVP-LDVs-psgr'!O$4)</f>
        <v>772153.52973230777</v>
      </c>
      <c r="P8" s="22">
        <f>P$5*('BNVP-LDVs-psgr'!P8/'BNVP-LDVs-psgr'!P$4)</f>
        <v>760275.62125197146</v>
      </c>
      <c r="Q8" s="22">
        <f>Q$5*('BNVP-LDVs-psgr'!Q8/'BNVP-LDVs-psgr'!Q$4)</f>
        <v>748280.06349437276</v>
      </c>
      <c r="R8" s="22">
        <f>R$5*('BNVP-LDVs-psgr'!R8/'BNVP-LDVs-psgr'!R$4)</f>
        <v>737404.4171747528</v>
      </c>
      <c r="S8" s="22">
        <f>S$5*('BNVP-LDVs-psgr'!S8/'BNVP-LDVs-psgr'!S$4)</f>
        <v>727047.20210109791</v>
      </c>
      <c r="T8" s="22">
        <f>T$5*('BNVP-LDVs-psgr'!T8/'BNVP-LDVs-psgr'!T$4)</f>
        <v>717138.44771353935</v>
      </c>
      <c r="U8" s="22">
        <f>U$5*('BNVP-LDVs-psgr'!U8/'BNVP-LDVs-psgr'!U$4)</f>
        <v>707492.56760995509</v>
      </c>
      <c r="V8" s="22">
        <f>V$5*('BNVP-LDVs-psgr'!V8/'BNVP-LDVs-psgr'!V$4)</f>
        <v>698545.3863796303</v>
      </c>
      <c r="W8" s="22">
        <f>W$5*('BNVP-LDVs-psgr'!W8/'BNVP-LDVs-psgr'!W$4)</f>
        <v>689942.03338795679</v>
      </c>
      <c r="X8" s="22">
        <f>X$5*('BNVP-LDVs-psgr'!X8/'BNVP-LDVs-psgr'!X$4)</f>
        <v>681677.73954912298</v>
      </c>
      <c r="Y8" s="22">
        <f>Y$5*('BNVP-LDVs-psgr'!Y8/'BNVP-LDVs-psgr'!Y$4)</f>
        <v>673907.44333799498</v>
      </c>
      <c r="Z8" s="22">
        <f>Z$5*('BNVP-LDVs-psgr'!Z8/'BNVP-LDVs-psgr'!Z$4)</f>
        <v>666498.51609563536</v>
      </c>
      <c r="AA8" s="22">
        <f>AA$5*('BNVP-LDVs-psgr'!AA8/'BNVP-LDVs-psgr'!AA$4)</f>
        <v>659453.27948518656</v>
      </c>
      <c r="AB8" s="22">
        <f>AB$5*('BNVP-LDVs-psgr'!AB8/'BNVP-LDVs-psgr'!AB$4)</f>
        <v>652541.59917172662</v>
      </c>
      <c r="AC8" s="22">
        <f>AC$5*('BNVP-LDVs-psgr'!AC8/'BNVP-LDVs-psgr'!AC$4)</f>
        <v>646095.92457598448</v>
      </c>
      <c r="AD8" s="22">
        <f>AD$5*('BNVP-LDVs-psgr'!AD8/'BNVP-LDVs-psgr'!AD$4)</f>
        <v>639825.72604011244</v>
      </c>
      <c r="AE8" s="22">
        <f>AE$5*('BNVP-LDVs-psgr'!AE8/'BNVP-LDVs-psgr'!AE$4)</f>
        <v>634030.81920571625</v>
      </c>
      <c r="AF8" s="22">
        <f>AF$5*('BNVP-LDVs-psgr'!AF8/'BNVP-LDVs-psgr'!AF$4)</f>
        <v>628487.50214292936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P1" workbookViewId="0">
      <selection activeCell="B7" sqref="B7:AF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4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45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45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4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45">
      <c r="A7" s="5" t="s">
        <v>216</v>
      </c>
      <c r="B7" s="22">
        <f>B3</f>
        <v>205176.02530693961</v>
      </c>
      <c r="C7" s="22">
        <f t="shared" ref="C7:AF7" si="1">C3</f>
        <v>202475.26190958652</v>
      </c>
      <c r="D7" s="22">
        <f t="shared" si="1"/>
        <v>203454.54614871528</v>
      </c>
      <c r="E7" s="22">
        <f t="shared" si="1"/>
        <v>204641.78537593901</v>
      </c>
      <c r="F7" s="22">
        <f t="shared" si="1"/>
        <v>205575.27545865974</v>
      </c>
      <c r="G7" s="22">
        <f t="shared" si="1"/>
        <v>206599.55838734642</v>
      </c>
      <c r="H7" s="22">
        <f t="shared" si="1"/>
        <v>207655.00998542694</v>
      </c>
      <c r="I7" s="22">
        <f t="shared" si="1"/>
        <v>207910.37602544224</v>
      </c>
      <c r="J7" s="22">
        <f t="shared" si="1"/>
        <v>208275.87217693878</v>
      </c>
      <c r="K7" s="22">
        <f t="shared" si="1"/>
        <v>208560.69927399018</v>
      </c>
      <c r="L7" s="22">
        <f t="shared" si="1"/>
        <v>208592.13728653255</v>
      </c>
      <c r="M7" s="22">
        <f t="shared" si="1"/>
        <v>209251.1612504271</v>
      </c>
      <c r="N7" s="22">
        <f t="shared" si="1"/>
        <v>209440.5783257143</v>
      </c>
      <c r="O7" s="22">
        <f t="shared" si="1"/>
        <v>209786.93055474586</v>
      </c>
      <c r="P7" s="22">
        <f t="shared" si="1"/>
        <v>209912.90529779403</v>
      </c>
      <c r="Q7" s="22">
        <f t="shared" si="1"/>
        <v>210319.457939707</v>
      </c>
      <c r="R7" s="22">
        <f t="shared" si="1"/>
        <v>210446.19277190088</v>
      </c>
      <c r="S7" s="22">
        <f t="shared" si="1"/>
        <v>210595.55251013488</v>
      </c>
      <c r="T7" s="22">
        <f t="shared" si="1"/>
        <v>210769.26603780227</v>
      </c>
      <c r="U7" s="22">
        <f t="shared" si="1"/>
        <v>211019.87778678047</v>
      </c>
      <c r="V7" s="22">
        <f t="shared" si="1"/>
        <v>211155.66853080606</v>
      </c>
      <c r="W7" s="22">
        <f t="shared" si="1"/>
        <v>211344.91519569393</v>
      </c>
      <c r="X7" s="22">
        <f t="shared" si="1"/>
        <v>211555.36899427816</v>
      </c>
      <c r="Y7" s="22">
        <f t="shared" si="1"/>
        <v>211710.67046101508</v>
      </c>
      <c r="Z7" s="22">
        <f t="shared" si="1"/>
        <v>211869.87336913208</v>
      </c>
      <c r="AA7" s="22">
        <f t="shared" si="1"/>
        <v>212013.19157122323</v>
      </c>
      <c r="AB7" s="22">
        <f t="shared" si="1"/>
        <v>212241.59615690191</v>
      </c>
      <c r="AC7" s="22">
        <f t="shared" si="1"/>
        <v>212390.48142911508</v>
      </c>
      <c r="AD7" s="22">
        <f t="shared" si="1"/>
        <v>212589.88917379867</v>
      </c>
      <c r="AE7" s="22">
        <f t="shared" si="1"/>
        <v>212698.45472950194</v>
      </c>
      <c r="AF7" s="22">
        <f t="shared" si="1"/>
        <v>212770.4903778919</v>
      </c>
      <c r="AG7" s="4"/>
      <c r="AH7" s="4"/>
      <c r="AI7" s="4"/>
      <c r="AJ7" s="22"/>
    </row>
    <row r="8" spans="1:36" s="5" customFormat="1" x14ac:dyDescent="0.4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" sqref="AG1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151260133.19039667</v>
      </c>
      <c r="D8" s="4">
        <f>D$5*('BNVP-HDVs-psgr'!D$8/'BNVP-HDVs-psgr'!D$5)</f>
        <v>147761132.53753552</v>
      </c>
      <c r="E8" s="4">
        <f>E$5*('BNVP-HDVs-psgr'!E$8/'BNVP-HDVs-psgr'!E$5)</f>
        <v>144398789.58272099</v>
      </c>
      <c r="F8" s="4">
        <f>F$5*('BNVP-HDVs-psgr'!F$8/'BNVP-HDVs-psgr'!F$5)</f>
        <v>140739102.09168199</v>
      </c>
      <c r="G8" s="4">
        <f>G$5*('BNVP-HDVs-psgr'!G$8/'BNVP-HDVs-psgr'!G$5)</f>
        <v>136925889.78342617</v>
      </c>
      <c r="H8" s="4">
        <f>H$5*('BNVP-HDVs-psgr'!H$8/'BNVP-HDVs-psgr'!H$5)</f>
        <v>133392594.81820837</v>
      </c>
      <c r="I8" s="4">
        <f>I$5*('BNVP-HDVs-psgr'!I$8/'BNVP-HDVs-psgr'!I$5)</f>
        <v>130829891.28745404</v>
      </c>
      <c r="J8" s="4">
        <f>J$5*('BNVP-HDVs-psgr'!J$8/'BNVP-HDVs-psgr'!J$5)</f>
        <v>128333023.01681407</v>
      </c>
      <c r="K8" s="4">
        <f>K$5*('BNVP-HDVs-psgr'!K$8/'BNVP-HDVs-psgr'!K$5)</f>
        <v>125976278.1680363</v>
      </c>
      <c r="L8" s="4">
        <f>L$5*('BNVP-HDVs-psgr'!L$8/'BNVP-HDVs-psgr'!L$5)</f>
        <v>123807305.60544966</v>
      </c>
      <c r="M8" s="4">
        <f>M$5*('BNVP-HDVs-psgr'!M$8/'BNVP-HDVs-psgr'!M$5)</f>
        <v>121551943.27143985</v>
      </c>
      <c r="N8" s="4">
        <f>N$5*('BNVP-HDVs-psgr'!N$8/'BNVP-HDVs-psgr'!N$5)</f>
        <v>119534880.46002722</v>
      </c>
      <c r="O8" s="4">
        <f>O$5*('BNVP-HDVs-psgr'!O$8/'BNVP-HDVs-psgr'!O$5)</f>
        <v>117566332.63257986</v>
      </c>
      <c r="P8" s="4">
        <f>P$5*('BNVP-HDVs-psgr'!P$8/'BNVP-HDVs-psgr'!P$5)</f>
        <v>115757829.41967262</v>
      </c>
      <c r="Q8" s="4">
        <f>Q$5*('BNVP-HDVs-psgr'!Q$8/'BNVP-HDVs-psgr'!Q$5)</f>
        <v>113931413.19655168</v>
      </c>
      <c r="R8" s="4">
        <f>R$5*('BNVP-HDVs-psgr'!R$8/'BNVP-HDVs-psgr'!R$5)</f>
        <v>112275512.13080119</v>
      </c>
      <c r="S8" s="4">
        <f>S$5*('BNVP-HDVs-psgr'!S$8/'BNVP-HDVs-psgr'!S$5)</f>
        <v>110698546.2223262</v>
      </c>
      <c r="T8" s="4">
        <f>T$5*('BNVP-HDVs-psgr'!T$8/'BNVP-HDVs-psgr'!T$5)</f>
        <v>109189861.91351251</v>
      </c>
      <c r="U8" s="4">
        <f>U$5*('BNVP-HDVs-psgr'!U$8/'BNVP-HDVs-psgr'!U$5)</f>
        <v>107721202.2427018</v>
      </c>
      <c r="V8" s="4">
        <f>V$5*('BNVP-HDVs-psgr'!V$8/'BNVP-HDVs-psgr'!V$5)</f>
        <v>106358924.86631915</v>
      </c>
      <c r="W8" s="4">
        <f>W$5*('BNVP-HDVs-psgr'!W$8/'BNVP-HDVs-psgr'!W$5)</f>
        <v>105048997.99215819</v>
      </c>
      <c r="X8" s="4">
        <f>X$5*('BNVP-HDVs-psgr'!X$8/'BNVP-HDVs-psgr'!X$5)</f>
        <v>103790695.49010712</v>
      </c>
      <c r="Y8" s="4">
        <f>Y$5*('BNVP-HDVs-psgr'!Y$8/'BNVP-HDVs-psgr'!Y$5)</f>
        <v>102607607.93842831</v>
      </c>
      <c r="Z8" s="4">
        <f>Z$5*('BNVP-HDVs-psgr'!Z$8/'BNVP-HDVs-psgr'!Z$5)</f>
        <v>101479541.60047114</v>
      </c>
      <c r="AA8" s="4">
        <f>AA$5*('BNVP-HDVs-psgr'!AA$8/'BNVP-HDVs-psgr'!AA$5)</f>
        <v>100406849.96736237</v>
      </c>
      <c r="AB8" s="4">
        <f>AB$5*('BNVP-HDVs-psgr'!AB$8/'BNVP-HDVs-psgr'!AB$5)</f>
        <v>99354493.310954943</v>
      </c>
      <c r="AC8" s="4">
        <f>AC$5*('BNVP-HDVs-psgr'!AC$8/'BNVP-HDVs-psgr'!AC$5)</f>
        <v>98373089.62064597</v>
      </c>
      <c r="AD8" s="4">
        <f>AD$5*('BNVP-HDVs-psgr'!AD$8/'BNVP-HDVs-psgr'!AD$5)</f>
        <v>97418403.514378712</v>
      </c>
      <c r="AE8" s="4">
        <f>AE$5*('BNVP-HDVs-psgr'!AE$8/'BNVP-HDVs-psgr'!AE$5)</f>
        <v>96536084.236885265</v>
      </c>
      <c r="AF8" s="4">
        <f>AF$5*('BNVP-HDVs-psgr'!AF$8/'BNVP-HDVs-psgr'!AF$5)</f>
        <v>95692071.443318933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" sqref="AG1:AG1048576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151260133.19039667</v>
      </c>
      <c r="D8" s="4">
        <f>D$5*('BNVP-HDVs-psgr'!D$8/'BNVP-HDVs-psgr'!D$5)</f>
        <v>147761132.53753552</v>
      </c>
      <c r="E8" s="4">
        <f>E$5*('BNVP-HDVs-psgr'!E$8/'BNVP-HDVs-psgr'!E$5)</f>
        <v>144398789.58272099</v>
      </c>
      <c r="F8" s="4">
        <f>F$5*('BNVP-HDVs-psgr'!F$8/'BNVP-HDVs-psgr'!F$5)</f>
        <v>140739102.09168199</v>
      </c>
      <c r="G8" s="4">
        <f>G$5*('BNVP-HDVs-psgr'!G$8/'BNVP-HDVs-psgr'!G$5)</f>
        <v>136925889.78342617</v>
      </c>
      <c r="H8" s="4">
        <f>H$5*('BNVP-HDVs-psgr'!H$8/'BNVP-HDVs-psgr'!H$5)</f>
        <v>133392594.81820837</v>
      </c>
      <c r="I8" s="4">
        <f>I$5*('BNVP-HDVs-psgr'!I$8/'BNVP-HDVs-psgr'!I$5)</f>
        <v>130829891.28745404</v>
      </c>
      <c r="J8" s="4">
        <f>J$5*('BNVP-HDVs-psgr'!J$8/'BNVP-HDVs-psgr'!J$5)</f>
        <v>128333023.01681407</v>
      </c>
      <c r="K8" s="4">
        <f>K$5*('BNVP-HDVs-psgr'!K$8/'BNVP-HDVs-psgr'!K$5)</f>
        <v>125976278.1680363</v>
      </c>
      <c r="L8" s="4">
        <f>L$5*('BNVP-HDVs-psgr'!L$8/'BNVP-HDVs-psgr'!L$5)</f>
        <v>123807305.60544966</v>
      </c>
      <c r="M8" s="4">
        <f>M$5*('BNVP-HDVs-psgr'!M$8/'BNVP-HDVs-psgr'!M$5)</f>
        <v>121551943.27143985</v>
      </c>
      <c r="N8" s="4">
        <f>N$5*('BNVP-HDVs-psgr'!N$8/'BNVP-HDVs-psgr'!N$5)</f>
        <v>119534880.46002722</v>
      </c>
      <c r="O8" s="4">
        <f>O$5*('BNVP-HDVs-psgr'!O$8/'BNVP-HDVs-psgr'!O$5)</f>
        <v>117566332.63257986</v>
      </c>
      <c r="P8" s="4">
        <f>P$5*('BNVP-HDVs-psgr'!P$8/'BNVP-HDVs-psgr'!P$5)</f>
        <v>115757829.41967262</v>
      </c>
      <c r="Q8" s="4">
        <f>Q$5*('BNVP-HDVs-psgr'!Q$8/'BNVP-HDVs-psgr'!Q$5)</f>
        <v>113931413.19655168</v>
      </c>
      <c r="R8" s="4">
        <f>R$5*('BNVP-HDVs-psgr'!R$8/'BNVP-HDVs-psgr'!R$5)</f>
        <v>112275512.13080119</v>
      </c>
      <c r="S8" s="4">
        <f>S$5*('BNVP-HDVs-psgr'!S$8/'BNVP-HDVs-psgr'!S$5)</f>
        <v>110698546.2223262</v>
      </c>
      <c r="T8" s="4">
        <f>T$5*('BNVP-HDVs-psgr'!T$8/'BNVP-HDVs-psgr'!T$5)</f>
        <v>109189861.91351251</v>
      </c>
      <c r="U8" s="4">
        <f>U$5*('BNVP-HDVs-psgr'!U$8/'BNVP-HDVs-psgr'!U$5)</f>
        <v>107721202.2427018</v>
      </c>
      <c r="V8" s="4">
        <f>V$5*('BNVP-HDVs-psgr'!V$8/'BNVP-HDVs-psgr'!V$5)</f>
        <v>106358924.86631915</v>
      </c>
      <c r="W8" s="4">
        <f>W$5*('BNVP-HDVs-psgr'!W$8/'BNVP-HDVs-psgr'!W$5)</f>
        <v>105048997.99215819</v>
      </c>
      <c r="X8" s="4">
        <f>X$5*('BNVP-HDVs-psgr'!X$8/'BNVP-HDVs-psgr'!X$5)</f>
        <v>103790695.49010712</v>
      </c>
      <c r="Y8" s="4">
        <f>Y$5*('BNVP-HDVs-psgr'!Y$8/'BNVP-HDVs-psgr'!Y$5)</f>
        <v>102607607.93842831</v>
      </c>
      <c r="Z8" s="4">
        <f>Z$5*('BNVP-HDVs-psgr'!Z$8/'BNVP-HDVs-psgr'!Z$5)</f>
        <v>101479541.60047114</v>
      </c>
      <c r="AA8" s="4">
        <f>AA$5*('BNVP-HDVs-psgr'!AA$8/'BNVP-HDVs-psgr'!AA$5)</f>
        <v>100406849.96736237</v>
      </c>
      <c r="AB8" s="4">
        <f>AB$5*('BNVP-HDVs-psgr'!AB$8/'BNVP-HDVs-psgr'!AB$5)</f>
        <v>99354493.310954943</v>
      </c>
      <c r="AC8" s="4">
        <f>AC$5*('BNVP-HDVs-psgr'!AC$8/'BNVP-HDVs-psgr'!AC$5)</f>
        <v>98373089.62064597</v>
      </c>
      <c r="AD8" s="4">
        <f>AD$5*('BNVP-HDVs-psgr'!AD$8/'BNVP-HDVs-psgr'!AD$5)</f>
        <v>97418403.514378712</v>
      </c>
      <c r="AE8" s="4">
        <f>AE$5*('BNVP-HDVs-psgr'!AE$8/'BNVP-HDVs-psgr'!AE$5)</f>
        <v>96536084.236885265</v>
      </c>
      <c r="AF8" s="4">
        <f>AF$5*('BNVP-HDVs-psgr'!AF$8/'BNVP-HDVs-psgr'!AF$5)</f>
        <v>95692071.443318933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8" sqref="B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2" sqref="C2:AF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S1" workbookViewId="0">
      <selection activeCell="AG1" sqref="AG1:AG1048576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4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69991.835409438034</v>
      </c>
      <c r="D8" s="4">
        <f>D$5*('BNVP-HDVs-psgr'!D$8/'BNVP-HDVs-psgr'!D$5)</f>
        <v>68372.76055721438</v>
      </c>
      <c r="E8" s="4">
        <f>E$5*('BNVP-HDVs-psgr'!E$8/'BNVP-HDVs-psgr'!E$5)</f>
        <v>66816.920629536704</v>
      </c>
      <c r="F8" s="4">
        <f>F$5*('BNVP-HDVs-psgr'!F$8/'BNVP-HDVs-psgr'!F$5)</f>
        <v>65123.491970444105</v>
      </c>
      <c r="G8" s="4">
        <f>G$5*('BNVP-HDVs-psgr'!G$8/'BNVP-HDVs-psgr'!G$5)</f>
        <v>63359.023550171492</v>
      </c>
      <c r="H8" s="4">
        <f>H$5*('BNVP-HDVs-psgr'!H$8/'BNVP-HDVs-psgr'!H$5)</f>
        <v>61724.079864466599</v>
      </c>
      <c r="I8" s="4">
        <f>I$5*('BNVP-HDVs-psgr'!I$8/'BNVP-HDVs-psgr'!I$5)</f>
        <v>60538.253037896473</v>
      </c>
      <c r="J8" s="4">
        <f>J$5*('BNVP-HDVs-psgr'!J$8/'BNVP-HDVs-psgr'!J$5)</f>
        <v>59382.889827831699</v>
      </c>
      <c r="K8" s="4">
        <f>K$5*('BNVP-HDVs-psgr'!K$8/'BNVP-HDVs-psgr'!K$5)</f>
        <v>58292.365219142754</v>
      </c>
      <c r="L8" s="4">
        <f>L$5*('BNVP-HDVs-psgr'!L$8/'BNVP-HDVs-psgr'!L$5)</f>
        <v>57288.727529513977</v>
      </c>
      <c r="M8" s="4">
        <f>M$5*('BNVP-HDVs-psgr'!M$8/'BNVP-HDVs-psgr'!M$5)</f>
        <v>56245.115138455454</v>
      </c>
      <c r="N8" s="4">
        <f>N$5*('BNVP-HDVs-psgr'!N$8/'BNVP-HDVs-psgr'!N$5)</f>
        <v>55311.769878675834</v>
      </c>
      <c r="O8" s="4">
        <f>O$5*('BNVP-HDVs-psgr'!O$8/'BNVP-HDVs-psgr'!O$5)</f>
        <v>54400.873711733613</v>
      </c>
      <c r="P8" s="4">
        <f>P$5*('BNVP-HDVs-psgr'!P$8/'BNVP-HDVs-psgr'!P$5)</f>
        <v>53564.034178768816</v>
      </c>
      <c r="Q8" s="4">
        <f>Q$5*('BNVP-HDVs-psgr'!Q$8/'BNVP-HDVs-psgr'!Q$5)</f>
        <v>52718.905849304116</v>
      </c>
      <c r="R8" s="4">
        <f>R$5*('BNVP-HDVs-psgr'!R$8/'BNVP-HDVs-psgr'!R$5)</f>
        <v>51952.679135075094</v>
      </c>
      <c r="S8" s="4">
        <f>S$5*('BNVP-HDVs-psgr'!S$8/'BNVP-HDVs-psgr'!S$5)</f>
        <v>51222.977686423437</v>
      </c>
      <c r="T8" s="4">
        <f>T$5*('BNVP-HDVs-psgr'!T$8/'BNVP-HDVs-psgr'!T$5)</f>
        <v>50524.871836586761</v>
      </c>
      <c r="U8" s="4">
        <f>U$5*('BNVP-HDVs-psgr'!U$8/'BNVP-HDVs-psgr'!U$5)</f>
        <v>49845.28638479775</v>
      </c>
      <c r="V8" s="4">
        <f>V$5*('BNVP-HDVs-psgr'!V$8/'BNVP-HDVs-psgr'!V$5)</f>
        <v>49214.926673361042</v>
      </c>
      <c r="W8" s="4">
        <f>W$5*('BNVP-HDVs-psgr'!W$8/'BNVP-HDVs-psgr'!W$5)</f>
        <v>48608.790844700445</v>
      </c>
      <c r="X8" s="4">
        <f>X$5*('BNVP-HDVs-psgr'!X$8/'BNVP-HDVs-psgr'!X$5)</f>
        <v>48026.542900306638</v>
      </c>
      <c r="Y8" s="4">
        <f>Y$5*('BNVP-HDVs-psgr'!Y$8/'BNVP-HDVs-psgr'!Y$5)</f>
        <v>47479.098788989962</v>
      </c>
      <c r="Z8" s="4">
        <f>Z$5*('BNVP-HDVs-psgr'!Z$8/'BNVP-HDVs-psgr'!Z$5)</f>
        <v>46957.114365256566</v>
      </c>
      <c r="AA8" s="4">
        <f>AA$5*('BNVP-HDVs-psgr'!AA$8/'BNVP-HDVs-psgr'!AA$5)</f>
        <v>46460.75319826536</v>
      </c>
      <c r="AB8" s="4">
        <f>AB$5*('BNVP-HDVs-psgr'!AB$8/'BNVP-HDVs-psgr'!AB$5)</f>
        <v>45973.801532061407</v>
      </c>
      <c r="AC8" s="4">
        <f>AC$5*('BNVP-HDVs-psgr'!AC$8/'BNVP-HDVs-psgr'!AC$5)</f>
        <v>45519.68157253541</v>
      </c>
      <c r="AD8" s="4">
        <f>AD$5*('BNVP-HDVs-psgr'!AD$8/'BNVP-HDVs-psgr'!AD$5)</f>
        <v>45077.924505368042</v>
      </c>
      <c r="AE8" s="4">
        <f>AE$5*('BNVP-HDVs-psgr'!AE$8/'BNVP-HDVs-psgr'!AE$5)</f>
        <v>44669.653374394205</v>
      </c>
      <c r="AF8" s="4">
        <f>AF$5*('BNVP-HDVs-psgr'!AF$8/'BNVP-HDVs-psgr'!AF$5)</f>
        <v>44279.107608733699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G1" sqref="AG1:AG1048576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23330611.803146012</v>
      </c>
      <c r="D8" s="4">
        <f>D$5*('BNVP-HDVs-psgr'!D$8/'BNVP-HDVs-psgr'!D$5)</f>
        <v>22790920.185738128</v>
      </c>
      <c r="E8" s="4">
        <f>E$5*('BNVP-HDVs-psgr'!E$8/'BNVP-HDVs-psgr'!E$5)</f>
        <v>22272306.876512237</v>
      </c>
      <c r="F8" s="4">
        <f>F$5*('BNVP-HDVs-psgr'!F$8/'BNVP-HDVs-psgr'!F$5)</f>
        <v>21707830.656814702</v>
      </c>
      <c r="G8" s="4">
        <f>G$5*('BNVP-HDVs-psgr'!G$8/'BNVP-HDVs-psgr'!G$5)</f>
        <v>21119674.51672383</v>
      </c>
      <c r="H8" s="4">
        <f>H$5*('BNVP-HDVs-psgr'!H$8/'BNVP-HDVs-psgr'!H$5)</f>
        <v>20574693.288155533</v>
      </c>
      <c r="I8" s="4">
        <f>I$5*('BNVP-HDVs-psgr'!I$8/'BNVP-HDVs-psgr'!I$5)</f>
        <v>20179417.679298822</v>
      </c>
      <c r="J8" s="4">
        <f>J$5*('BNVP-HDVs-psgr'!J$8/'BNVP-HDVs-psgr'!J$5)</f>
        <v>19794296.609277233</v>
      </c>
      <c r="K8" s="4">
        <f>K$5*('BNVP-HDVs-psgr'!K$8/'BNVP-HDVs-psgr'!K$5)</f>
        <v>19430788.406380918</v>
      </c>
      <c r="L8" s="4">
        <f>L$5*('BNVP-HDVs-psgr'!L$8/'BNVP-HDVs-psgr'!L$5)</f>
        <v>19096242.509837992</v>
      </c>
      <c r="M8" s="4">
        <f>M$5*('BNVP-HDVs-psgr'!M$8/'BNVP-HDVs-psgr'!M$5)</f>
        <v>18748371.712818485</v>
      </c>
      <c r="N8" s="4">
        <f>N$5*('BNVP-HDVs-psgr'!N$8/'BNVP-HDVs-psgr'!N$5)</f>
        <v>18437256.626225278</v>
      </c>
      <c r="O8" s="4">
        <f>O$5*('BNVP-HDVs-psgr'!O$8/'BNVP-HDVs-psgr'!O$5)</f>
        <v>18133624.570577871</v>
      </c>
      <c r="P8" s="4">
        <f>P$5*('BNVP-HDVs-psgr'!P$8/'BNVP-HDVs-psgr'!P$5)</f>
        <v>17854678.059589606</v>
      </c>
      <c r="Q8" s="4">
        <f>Q$5*('BNVP-HDVs-psgr'!Q$8/'BNVP-HDVs-psgr'!Q$5)</f>
        <v>17572968.616434705</v>
      </c>
      <c r="R8" s="4">
        <f>R$5*('BNVP-HDVs-psgr'!R$8/'BNVP-HDVs-psgr'!R$5)</f>
        <v>17317559.7116917</v>
      </c>
      <c r="S8" s="4">
        <f>S$5*('BNVP-HDVs-psgr'!S$8/'BNVP-HDVs-psgr'!S$5)</f>
        <v>17074325.895474479</v>
      </c>
      <c r="T8" s="4">
        <f>T$5*('BNVP-HDVs-psgr'!T$8/'BNVP-HDVs-psgr'!T$5)</f>
        <v>16841623.945528921</v>
      </c>
      <c r="U8" s="4">
        <f>U$5*('BNVP-HDVs-psgr'!U$8/'BNVP-HDVs-psgr'!U$5)</f>
        <v>16615095.461599249</v>
      </c>
      <c r="V8" s="4">
        <f>V$5*('BNVP-HDVs-psgr'!V$8/'BNVP-HDVs-psgr'!V$5)</f>
        <v>16404975.557787014</v>
      </c>
      <c r="W8" s="4">
        <f>W$5*('BNVP-HDVs-psgr'!W$8/'BNVP-HDVs-psgr'!W$5)</f>
        <v>16202930.281566814</v>
      </c>
      <c r="X8" s="4">
        <f>X$5*('BNVP-HDVs-psgr'!X$8/'BNVP-HDVs-psgr'!X$5)</f>
        <v>16008847.633435545</v>
      </c>
      <c r="Y8" s="4">
        <f>Y$5*('BNVP-HDVs-psgr'!Y$8/'BNVP-HDVs-psgr'!Y$5)</f>
        <v>15826366.262996653</v>
      </c>
      <c r="Z8" s="4">
        <f>Z$5*('BNVP-HDVs-psgr'!Z$8/'BNVP-HDVs-psgr'!Z$5)</f>
        <v>15652371.455085523</v>
      </c>
      <c r="AA8" s="4">
        <f>AA$5*('BNVP-HDVs-psgr'!AA$8/'BNVP-HDVs-psgr'!AA$5)</f>
        <v>15486917.732755121</v>
      </c>
      <c r="AB8" s="4">
        <f>AB$5*('BNVP-HDVs-psgr'!AB$8/'BNVP-HDVs-psgr'!AB$5)</f>
        <v>15324600.510687137</v>
      </c>
      <c r="AC8" s="4">
        <f>AC$5*('BNVP-HDVs-psgr'!AC$8/'BNVP-HDVs-psgr'!AC$5)</f>
        <v>15173227.190845136</v>
      </c>
      <c r="AD8" s="4">
        <f>AD$5*('BNVP-HDVs-psgr'!AD$8/'BNVP-HDVs-psgr'!AD$5)</f>
        <v>15025974.83512268</v>
      </c>
      <c r="AE8" s="4">
        <f>AE$5*('BNVP-HDVs-psgr'!AE$8/'BNVP-HDVs-psgr'!AE$5)</f>
        <v>14889884.458131401</v>
      </c>
      <c r="AF8" s="4">
        <f>AF$5*('BNVP-HDVs-psgr'!AF$8/'BNVP-HDVs-psgr'!AF$5)</f>
        <v>14759702.536244566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4" sqref="B4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O1" workbookViewId="0">
      <selection activeCell="AF1" sqref="AF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D1" workbookViewId="0">
      <selection activeCell="A5" sqref="A5:XFD5"/>
    </sheetView>
  </sheetViews>
  <sheetFormatPr defaultRowHeight="14.25" x14ac:dyDescent="0.45"/>
  <sheetData>
    <row r="1" spans="1:21" x14ac:dyDescent="0.45">
      <c r="A1" t="s">
        <v>1280</v>
      </c>
    </row>
    <row r="2" spans="1:21" x14ac:dyDescent="0.45">
      <c r="A2" t="s">
        <v>1281</v>
      </c>
    </row>
    <row r="3" spans="1:21" x14ac:dyDescent="0.45">
      <c r="A3" t="s">
        <v>1282</v>
      </c>
    </row>
    <row r="4" spans="1:21" x14ac:dyDescent="0.45">
      <c r="A4" t="s">
        <v>258</v>
      </c>
    </row>
    <row r="5" spans="1:21" s="13" customFormat="1" ht="85.5" x14ac:dyDescent="0.45">
      <c r="A5" s="13" t="s">
        <v>1283</v>
      </c>
      <c r="B5" s="13" t="s">
        <v>1284</v>
      </c>
      <c r="C5" s="13" t="s">
        <v>1285</v>
      </c>
      <c r="D5" s="13" t="s">
        <v>1286</v>
      </c>
      <c r="E5" s="13" t="s">
        <v>1287</v>
      </c>
      <c r="F5" s="13" t="s">
        <v>1288</v>
      </c>
      <c r="G5" s="13" t="s">
        <v>1289</v>
      </c>
      <c r="H5" s="13" t="s">
        <v>1290</v>
      </c>
      <c r="I5" s="13" t="s">
        <v>1291</v>
      </c>
      <c r="J5" s="13" t="s">
        <v>1292</v>
      </c>
      <c r="K5" s="13" t="s">
        <v>1293</v>
      </c>
      <c r="L5" s="13" t="s">
        <v>1294</v>
      </c>
      <c r="M5" s="13" t="s">
        <v>1295</v>
      </c>
      <c r="N5" s="13" t="s">
        <v>1296</v>
      </c>
      <c r="O5" s="13" t="s">
        <v>1297</v>
      </c>
      <c r="P5" s="13" t="s">
        <v>1298</v>
      </c>
      <c r="Q5" s="13" t="s">
        <v>1299</v>
      </c>
      <c r="R5" s="13" t="s">
        <v>1300</v>
      </c>
      <c r="S5" s="13" t="s">
        <v>1301</v>
      </c>
      <c r="T5" s="13" t="s">
        <v>1302</v>
      </c>
      <c r="U5" s="13" t="s">
        <v>1303</v>
      </c>
    </row>
    <row r="6" spans="1:21" x14ac:dyDescent="0.4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4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4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4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4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4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4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4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4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4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4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4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4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4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4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4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4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4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4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4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4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4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4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4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4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4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4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4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4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4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4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45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45"/>
  <cols>
    <col min="1" max="1" width="25.59765625" customWidth="1"/>
    <col min="2" max="2" width="30" customWidth="1"/>
  </cols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255</v>
      </c>
    </row>
    <row r="11" spans="1:36" ht="14.25" x14ac:dyDescent="0.45">
      <c r="A11" t="s">
        <v>256</v>
      </c>
    </row>
    <row r="12" spans="1:36" ht="14.25" x14ac:dyDescent="0.45">
      <c r="A12" t="s">
        <v>257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260</v>
      </c>
      <c r="C15" t="s">
        <v>321</v>
      </c>
    </row>
    <row r="16" spans="1:36" ht="14.25" x14ac:dyDescent="0.45">
      <c r="A16" t="s">
        <v>261</v>
      </c>
      <c r="C16" t="s">
        <v>322</v>
      </c>
    </row>
    <row r="17" spans="1:36" ht="14.25" x14ac:dyDescent="0.4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ht="14.25" x14ac:dyDescent="0.4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ht="14.25" x14ac:dyDescent="0.4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ht="14.25" x14ac:dyDescent="0.45">
      <c r="A20" t="s">
        <v>268</v>
      </c>
      <c r="C20" t="s">
        <v>327</v>
      </c>
    </row>
    <row r="21" spans="1:36" ht="14.25" x14ac:dyDescent="0.4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ht="14.25" x14ac:dyDescent="0.4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ht="14.25" x14ac:dyDescent="0.4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ht="14.25" x14ac:dyDescent="0.4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ht="14.25" x14ac:dyDescent="0.4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ht="14.25" x14ac:dyDescent="0.4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ht="14.25" x14ac:dyDescent="0.4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ht="14.25" x14ac:dyDescent="0.4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ht="14.25" x14ac:dyDescent="0.4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ht="14.25" x14ac:dyDescent="0.4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ht="14.25" x14ac:dyDescent="0.4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ht="14.25" x14ac:dyDescent="0.4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ht="14.25" x14ac:dyDescent="0.4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25" x14ac:dyDescent="0.4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ht="14.25" x14ac:dyDescent="0.4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ht="14.25" x14ac:dyDescent="0.4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ht="14.25" x14ac:dyDescent="0.45">
      <c r="A37" t="s">
        <v>293</v>
      </c>
      <c r="C37" t="s">
        <v>344</v>
      </c>
    </row>
    <row r="38" spans="1:36" ht="14.25" x14ac:dyDescent="0.45">
      <c r="A38" t="s">
        <v>294</v>
      </c>
      <c r="C38" t="s">
        <v>345</v>
      </c>
    </row>
    <row r="39" spans="1:36" ht="14.25" x14ac:dyDescent="0.4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ht="14.25" x14ac:dyDescent="0.4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ht="14.25" x14ac:dyDescent="0.4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ht="14.25" x14ac:dyDescent="0.45">
      <c r="A42" t="s">
        <v>299</v>
      </c>
      <c r="C42" t="s">
        <v>349</v>
      </c>
    </row>
    <row r="43" spans="1:36" ht="14.25" x14ac:dyDescent="0.4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ht="14.25" x14ac:dyDescent="0.4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ht="14.25" x14ac:dyDescent="0.4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ht="14.25" x14ac:dyDescent="0.4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ht="14.25" x14ac:dyDescent="0.4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ht="14.25" x14ac:dyDescent="0.4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ht="14.25" x14ac:dyDescent="0.4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ht="14.25" x14ac:dyDescent="0.4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ht="14.25" x14ac:dyDescent="0.4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ht="14.25" x14ac:dyDescent="0.4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ht="14.25" x14ac:dyDescent="0.4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ht="14.25" x14ac:dyDescent="0.4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ht="14.25" x14ac:dyDescent="0.4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ht="14.25" x14ac:dyDescent="0.4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ht="14.25" x14ac:dyDescent="0.4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ht="14.25" x14ac:dyDescent="0.4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ht="14.25" x14ac:dyDescent="0.4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367</v>
      </c>
    </row>
    <row r="11" spans="1:36" ht="14.25" x14ac:dyDescent="0.45">
      <c r="A11" t="s">
        <v>368</v>
      </c>
    </row>
    <row r="12" spans="1:36" ht="14.25" x14ac:dyDescent="0.45">
      <c r="A12" t="s">
        <v>369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161</v>
      </c>
      <c r="C15" t="s">
        <v>485</v>
      </c>
    </row>
    <row r="16" spans="1:36" ht="14.25" x14ac:dyDescent="0.45">
      <c r="A16" t="s">
        <v>370</v>
      </c>
      <c r="C16" t="s">
        <v>486</v>
      </c>
    </row>
    <row r="17" spans="1:36" ht="14.25" x14ac:dyDescent="0.45">
      <c r="A17" t="s">
        <v>371</v>
      </c>
      <c r="C17" t="s">
        <v>487</v>
      </c>
    </row>
    <row r="18" spans="1:36" ht="14.25" x14ac:dyDescent="0.4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ht="14.25" x14ac:dyDescent="0.4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ht="14.25" x14ac:dyDescent="0.4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ht="14.25" x14ac:dyDescent="0.4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ht="14.25" x14ac:dyDescent="0.4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ht="14.25" x14ac:dyDescent="0.4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ht="14.25" x14ac:dyDescent="0.4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ht="14.25" x14ac:dyDescent="0.4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ht="14.25" x14ac:dyDescent="0.4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ht="14.25" x14ac:dyDescent="0.4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ht="14.25" x14ac:dyDescent="0.45">
      <c r="A28" t="s">
        <v>294</v>
      </c>
      <c r="C28" t="s">
        <v>499</v>
      </c>
    </row>
    <row r="29" spans="1:36" ht="14.25" x14ac:dyDescent="0.4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ht="14.25" x14ac:dyDescent="0.4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ht="14.25" x14ac:dyDescent="0.4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ht="14.25" x14ac:dyDescent="0.4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ht="14.25" x14ac:dyDescent="0.4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ht="14.25" x14ac:dyDescent="0.4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ht="14.25" x14ac:dyDescent="0.4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ht="14.25" x14ac:dyDescent="0.4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ht="14.25" x14ac:dyDescent="0.4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ht="14.25" x14ac:dyDescent="0.4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ht="14.25" x14ac:dyDescent="0.45">
      <c r="A39" t="s">
        <v>402</v>
      </c>
      <c r="C39" t="s">
        <v>510</v>
      </c>
    </row>
    <row r="40" spans="1:36" ht="14.25" x14ac:dyDescent="0.4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ht="14.25" x14ac:dyDescent="0.4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ht="14.25" x14ac:dyDescent="0.45">
      <c r="A42" t="s">
        <v>405</v>
      </c>
      <c r="C42" t="s">
        <v>514</v>
      </c>
    </row>
    <row r="43" spans="1:36" ht="14.25" x14ac:dyDescent="0.45">
      <c r="A43" t="s">
        <v>268</v>
      </c>
      <c r="C43" t="s">
        <v>515</v>
      </c>
    </row>
    <row r="44" spans="1:36" ht="14.25" x14ac:dyDescent="0.4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ht="14.25" x14ac:dyDescent="0.4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ht="14.25" x14ac:dyDescent="0.4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ht="14.25" x14ac:dyDescent="0.4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ht="14.25" x14ac:dyDescent="0.4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ht="14.25" x14ac:dyDescent="0.4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ht="14.25" x14ac:dyDescent="0.4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ht="14.25" x14ac:dyDescent="0.4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ht="14.25" x14ac:dyDescent="0.4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ht="14.25" x14ac:dyDescent="0.45">
      <c r="A53" t="s">
        <v>299</v>
      </c>
      <c r="C53" t="s">
        <v>525</v>
      </c>
    </row>
    <row r="54" spans="1:36" ht="14.25" x14ac:dyDescent="0.4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ht="14.25" x14ac:dyDescent="0.4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ht="14.25" x14ac:dyDescent="0.4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ht="14.25" x14ac:dyDescent="0.4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ht="14.25" x14ac:dyDescent="0.4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ht="14.25" x14ac:dyDescent="0.4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ht="14.25" x14ac:dyDescent="0.4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ht="14.25" x14ac:dyDescent="0.4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ht="14.25" x14ac:dyDescent="0.4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ht="14.25" x14ac:dyDescent="0.45">
      <c r="A63" t="s">
        <v>160</v>
      </c>
      <c r="C63" t="s">
        <v>535</v>
      </c>
    </row>
    <row r="64" spans="1:36" ht="14.25" x14ac:dyDescent="0.45">
      <c r="A64" t="s">
        <v>370</v>
      </c>
      <c r="C64" t="s">
        <v>536</v>
      </c>
    </row>
    <row r="65" spans="1:36" ht="14.25" x14ac:dyDescent="0.4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ht="14.25" x14ac:dyDescent="0.4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ht="14.25" x14ac:dyDescent="0.45">
      <c r="A67" t="s">
        <v>428</v>
      </c>
      <c r="C67" t="s">
        <v>539</v>
      </c>
    </row>
    <row r="68" spans="1:36" ht="14.25" x14ac:dyDescent="0.4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ht="14.25" x14ac:dyDescent="0.4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ht="14.25" x14ac:dyDescent="0.45">
      <c r="A70" t="s">
        <v>159</v>
      </c>
      <c r="C70" t="s">
        <v>542</v>
      </c>
    </row>
    <row r="71" spans="1:36" ht="14.25" x14ac:dyDescent="0.45">
      <c r="A71" t="s">
        <v>162</v>
      </c>
      <c r="C71" t="s">
        <v>543</v>
      </c>
    </row>
    <row r="72" spans="1:36" ht="14.25" x14ac:dyDescent="0.45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ht="14.25" x14ac:dyDescent="0.45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ht="14.25" x14ac:dyDescent="0.45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ht="14.25" x14ac:dyDescent="0.45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ht="14.25" x14ac:dyDescent="0.45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ht="14.25" x14ac:dyDescent="0.45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ht="14.25" x14ac:dyDescent="0.45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ht="14.25" x14ac:dyDescent="0.45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ht="14.25" x14ac:dyDescent="0.45">
      <c r="A80" t="s">
        <v>163</v>
      </c>
      <c r="C80" t="s">
        <v>553</v>
      </c>
    </row>
    <row r="81" spans="1:36" ht="14.25" x14ac:dyDescent="0.45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ht="14.25" x14ac:dyDescent="0.45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ht="14.25" x14ac:dyDescent="0.45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ht="14.25" x14ac:dyDescent="0.45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ht="14.25" x14ac:dyDescent="0.45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ht="14.25" x14ac:dyDescent="0.45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ht="14.25" x14ac:dyDescent="0.45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ht="14.25" x14ac:dyDescent="0.45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ht="14.25" x14ac:dyDescent="0.45">
      <c r="A89" t="s">
        <v>158</v>
      </c>
      <c r="C89" t="s">
        <v>562</v>
      </c>
    </row>
    <row r="90" spans="1:36" ht="14.25" x14ac:dyDescent="0.45">
      <c r="A90" t="s">
        <v>261</v>
      </c>
      <c r="C90" t="s">
        <v>563</v>
      </c>
    </row>
    <row r="91" spans="1:36" ht="14.25" x14ac:dyDescent="0.4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ht="14.25" x14ac:dyDescent="0.4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ht="14.25" x14ac:dyDescent="0.4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ht="14.25" x14ac:dyDescent="0.4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ht="14.25" x14ac:dyDescent="0.4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ht="14.25" x14ac:dyDescent="0.4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ht="14.25" x14ac:dyDescent="0.4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ht="14.25" x14ac:dyDescent="0.4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ht="14.25" x14ac:dyDescent="0.4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ht="14.25" x14ac:dyDescent="0.45">
      <c r="A100" t="s">
        <v>294</v>
      </c>
      <c r="C100" t="s">
        <v>574</v>
      </c>
    </row>
    <row r="101" spans="1:36" ht="14.25" x14ac:dyDescent="0.4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ht="14.25" x14ac:dyDescent="0.4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ht="14.25" x14ac:dyDescent="0.4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ht="14.25" x14ac:dyDescent="0.4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ht="14.25" x14ac:dyDescent="0.4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ht="14.25" x14ac:dyDescent="0.4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ht="14.25" x14ac:dyDescent="0.4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ht="14.25" x14ac:dyDescent="0.4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ht="14.25" x14ac:dyDescent="0.4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ht="14.25" x14ac:dyDescent="0.45">
      <c r="A110" t="s">
        <v>157</v>
      </c>
      <c r="C110" t="s">
        <v>584</v>
      </c>
    </row>
    <row r="111" spans="1:36" ht="14.25" x14ac:dyDescent="0.45">
      <c r="A111" t="s">
        <v>261</v>
      </c>
      <c r="C111" t="s">
        <v>585</v>
      </c>
    </row>
    <row r="112" spans="1:36" ht="14.25" x14ac:dyDescent="0.4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ht="14.25" x14ac:dyDescent="0.4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ht="14.25" x14ac:dyDescent="0.4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ht="14.25" x14ac:dyDescent="0.4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ht="14.25" x14ac:dyDescent="0.4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ht="14.25" x14ac:dyDescent="0.4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ht="14.25" x14ac:dyDescent="0.4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ht="14.25" x14ac:dyDescent="0.4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ht="14.25" x14ac:dyDescent="0.4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ht="14.25" x14ac:dyDescent="0.45">
      <c r="A121" t="s">
        <v>294</v>
      </c>
      <c r="C121" t="s">
        <v>596</v>
      </c>
    </row>
    <row r="122" spans="1:36" ht="14.25" x14ac:dyDescent="0.4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ht="14.25" x14ac:dyDescent="0.4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ht="14.25" x14ac:dyDescent="0.4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ht="14.25" x14ac:dyDescent="0.4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ht="14.25" x14ac:dyDescent="0.4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ht="14.25" x14ac:dyDescent="0.4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ht="14.25" x14ac:dyDescent="0.4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ht="14.25" x14ac:dyDescent="0.4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ht="14.25" x14ac:dyDescent="0.4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ht="14.25" x14ac:dyDescent="0.45">
      <c r="A131" t="s">
        <v>156</v>
      </c>
      <c r="C131" t="s">
        <v>606</v>
      </c>
    </row>
    <row r="132" spans="1:36" ht="14.25" x14ac:dyDescent="0.4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ht="14.25" x14ac:dyDescent="0.4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609</v>
      </c>
    </row>
    <row r="11" spans="1:36" ht="14.25" x14ac:dyDescent="0.45">
      <c r="A11" t="s">
        <v>610</v>
      </c>
    </row>
    <row r="12" spans="1:36" ht="14.25" x14ac:dyDescent="0.45">
      <c r="A12" t="s">
        <v>611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33</v>
      </c>
      <c r="C15" t="s">
        <v>873</v>
      </c>
    </row>
    <row r="16" spans="1:36" ht="14.25" x14ac:dyDescent="0.45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ht="14.25" x14ac:dyDescent="0.4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ht="14.25" x14ac:dyDescent="0.4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ht="14.25" x14ac:dyDescent="0.4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ht="14.25" x14ac:dyDescent="0.4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ht="14.25" x14ac:dyDescent="0.4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ht="14.25" x14ac:dyDescent="0.4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ht="14.25" x14ac:dyDescent="0.4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ht="14.25" x14ac:dyDescent="0.4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ht="14.25" x14ac:dyDescent="0.4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ht="14.25" x14ac:dyDescent="0.4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ht="14.25" x14ac:dyDescent="0.4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ht="14.25" x14ac:dyDescent="0.4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ht="14.25" x14ac:dyDescent="0.4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ht="14.25" x14ac:dyDescent="0.4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ht="14.25" x14ac:dyDescent="0.4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ht="14.25" x14ac:dyDescent="0.45">
      <c r="A32" t="s">
        <v>32</v>
      </c>
      <c r="C32" t="s">
        <v>891</v>
      </c>
    </row>
    <row r="33" spans="1:36" ht="14.25" x14ac:dyDescent="0.4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25" x14ac:dyDescent="0.4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ht="14.25" x14ac:dyDescent="0.4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ht="14.25" x14ac:dyDescent="0.4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ht="14.25" x14ac:dyDescent="0.4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ht="14.25" x14ac:dyDescent="0.4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ht="14.25" x14ac:dyDescent="0.4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ht="14.25" x14ac:dyDescent="0.4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ht="14.25" x14ac:dyDescent="0.4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ht="14.25" x14ac:dyDescent="0.4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ht="14.25" x14ac:dyDescent="0.4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ht="14.25" x14ac:dyDescent="0.4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ht="14.25" x14ac:dyDescent="0.4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ht="14.25" x14ac:dyDescent="0.4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ht="14.25" x14ac:dyDescent="0.4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ht="14.25" x14ac:dyDescent="0.4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ht="14.25" x14ac:dyDescent="0.45">
      <c r="A49" t="s">
        <v>31</v>
      </c>
      <c r="C49" t="s">
        <v>908</v>
      </c>
    </row>
    <row r="50" spans="1:36" ht="14.25" x14ac:dyDescent="0.4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ht="14.25" x14ac:dyDescent="0.4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ht="14.25" x14ac:dyDescent="0.4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ht="14.25" x14ac:dyDescent="0.4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ht="14.25" x14ac:dyDescent="0.4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ht="14.25" x14ac:dyDescent="0.4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ht="14.25" x14ac:dyDescent="0.4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ht="14.25" x14ac:dyDescent="0.4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ht="14.25" x14ac:dyDescent="0.4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ht="14.25" x14ac:dyDescent="0.4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ht="14.25" x14ac:dyDescent="0.4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ht="14.25" x14ac:dyDescent="0.4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ht="14.25" x14ac:dyDescent="0.4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ht="14.25" x14ac:dyDescent="0.4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ht="14.25" x14ac:dyDescent="0.4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ht="14.25" x14ac:dyDescent="0.4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ht="14.25" x14ac:dyDescent="0.45">
      <c r="A66" t="s">
        <v>30</v>
      </c>
      <c r="C66" t="s">
        <v>925</v>
      </c>
    </row>
    <row r="67" spans="1:36" ht="14.25" x14ac:dyDescent="0.4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ht="14.25" x14ac:dyDescent="0.4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ht="14.25" x14ac:dyDescent="0.4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ht="14.25" x14ac:dyDescent="0.4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ht="14.25" x14ac:dyDescent="0.4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ht="14.25" x14ac:dyDescent="0.4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ht="14.25" x14ac:dyDescent="0.4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ht="14.25" x14ac:dyDescent="0.4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ht="14.25" x14ac:dyDescent="0.4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ht="14.25" x14ac:dyDescent="0.4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ht="14.25" x14ac:dyDescent="0.4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ht="14.25" x14ac:dyDescent="0.4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ht="14.25" x14ac:dyDescent="0.4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ht="14.25" x14ac:dyDescent="0.4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ht="14.25" x14ac:dyDescent="0.4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ht="14.25" x14ac:dyDescent="0.4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ht="14.25" x14ac:dyDescent="0.45">
      <c r="A83" t="s">
        <v>29</v>
      </c>
      <c r="C83" t="s">
        <v>942</v>
      </c>
    </row>
    <row r="84" spans="1:36" ht="14.25" x14ac:dyDescent="0.4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ht="14.25" x14ac:dyDescent="0.4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ht="14.25" x14ac:dyDescent="0.4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ht="14.25" x14ac:dyDescent="0.4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ht="14.25" x14ac:dyDescent="0.4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ht="14.25" x14ac:dyDescent="0.4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ht="14.25" x14ac:dyDescent="0.4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ht="14.25" x14ac:dyDescent="0.4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ht="14.25" x14ac:dyDescent="0.4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ht="14.25" x14ac:dyDescent="0.4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ht="14.25" x14ac:dyDescent="0.4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ht="14.25" x14ac:dyDescent="0.4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ht="14.25" x14ac:dyDescent="0.4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ht="14.25" x14ac:dyDescent="0.4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ht="14.25" x14ac:dyDescent="0.4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ht="14.25" x14ac:dyDescent="0.4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ht="14.25" x14ac:dyDescent="0.45">
      <c r="A100" t="s">
        <v>28</v>
      </c>
      <c r="C100" t="s">
        <v>959</v>
      </c>
    </row>
    <row r="101" spans="1:36" ht="14.25" x14ac:dyDescent="0.4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ht="14.25" x14ac:dyDescent="0.4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ht="14.25" x14ac:dyDescent="0.4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ht="14.25" x14ac:dyDescent="0.4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ht="14.25" x14ac:dyDescent="0.4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ht="14.25" x14ac:dyDescent="0.4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ht="14.25" x14ac:dyDescent="0.4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ht="14.25" x14ac:dyDescent="0.4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ht="14.25" x14ac:dyDescent="0.4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ht="14.25" x14ac:dyDescent="0.4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ht="14.25" x14ac:dyDescent="0.4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ht="14.25" x14ac:dyDescent="0.4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ht="14.25" x14ac:dyDescent="0.4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ht="14.25" x14ac:dyDescent="0.4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ht="14.25" x14ac:dyDescent="0.4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ht="14.25" x14ac:dyDescent="0.4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ht="14.25" x14ac:dyDescent="0.45">
      <c r="A117" t="s">
        <v>27</v>
      </c>
      <c r="C117" t="s">
        <v>976</v>
      </c>
    </row>
    <row r="118" spans="1:36" ht="14.25" x14ac:dyDescent="0.4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ht="14.25" x14ac:dyDescent="0.4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ht="14.25" x14ac:dyDescent="0.4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ht="14.25" x14ac:dyDescent="0.4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ht="14.25" x14ac:dyDescent="0.4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ht="14.25" x14ac:dyDescent="0.4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ht="14.25" x14ac:dyDescent="0.4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ht="14.25" x14ac:dyDescent="0.4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ht="14.25" x14ac:dyDescent="0.4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ht="14.25" x14ac:dyDescent="0.4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ht="14.25" x14ac:dyDescent="0.4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ht="14.25" x14ac:dyDescent="0.4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ht="14.25" x14ac:dyDescent="0.4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ht="14.25" x14ac:dyDescent="0.4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ht="14.25" x14ac:dyDescent="0.4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ht="14.25" x14ac:dyDescent="0.4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ht="14.25" x14ac:dyDescent="0.45">
      <c r="A134" t="s">
        <v>26</v>
      </c>
      <c r="C134" t="s">
        <v>993</v>
      </c>
    </row>
    <row r="135" spans="1:36" ht="14.25" x14ac:dyDescent="0.4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ht="14.25" x14ac:dyDescent="0.4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ht="14.25" x14ac:dyDescent="0.4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ht="14.25" x14ac:dyDescent="0.4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ht="14.25" x14ac:dyDescent="0.4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ht="14.25" x14ac:dyDescent="0.4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ht="14.25" x14ac:dyDescent="0.4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ht="14.25" x14ac:dyDescent="0.4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ht="14.25" x14ac:dyDescent="0.4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ht="14.25" x14ac:dyDescent="0.4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ht="14.25" x14ac:dyDescent="0.4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ht="14.25" x14ac:dyDescent="0.4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ht="14.25" x14ac:dyDescent="0.4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ht="14.25" x14ac:dyDescent="0.4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ht="14.25" x14ac:dyDescent="0.4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ht="14.25" x14ac:dyDescent="0.4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ht="14.25" x14ac:dyDescent="0.45">
      <c r="A151" t="s">
        <v>25</v>
      </c>
      <c r="C151" t="s">
        <v>1010</v>
      </c>
    </row>
    <row r="152" spans="1:36" ht="14.25" x14ac:dyDescent="0.4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ht="14.25" x14ac:dyDescent="0.4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ht="14.25" x14ac:dyDescent="0.4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ht="14.25" x14ac:dyDescent="0.4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ht="14.25" x14ac:dyDescent="0.4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ht="14.25" x14ac:dyDescent="0.4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ht="14.25" x14ac:dyDescent="0.4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ht="14.25" x14ac:dyDescent="0.4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ht="14.25" x14ac:dyDescent="0.4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ht="14.25" x14ac:dyDescent="0.4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ht="14.25" x14ac:dyDescent="0.4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ht="14.25" x14ac:dyDescent="0.4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ht="14.25" x14ac:dyDescent="0.4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ht="14.25" x14ac:dyDescent="0.4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ht="14.25" x14ac:dyDescent="0.4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ht="14.25" x14ac:dyDescent="0.4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ht="14.25" x14ac:dyDescent="0.45">
      <c r="A168" t="s">
        <v>24</v>
      </c>
      <c r="C168" t="s">
        <v>1027</v>
      </c>
    </row>
    <row r="169" spans="1:36" ht="14.25" x14ac:dyDescent="0.4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ht="14.25" x14ac:dyDescent="0.4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ht="14.25" x14ac:dyDescent="0.4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ht="14.25" x14ac:dyDescent="0.4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ht="14.25" x14ac:dyDescent="0.4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ht="14.25" x14ac:dyDescent="0.4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ht="14.25" x14ac:dyDescent="0.4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ht="14.25" x14ac:dyDescent="0.4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ht="14.25" x14ac:dyDescent="0.4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ht="14.25" x14ac:dyDescent="0.4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ht="14.25" x14ac:dyDescent="0.4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ht="14.25" x14ac:dyDescent="0.4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ht="14.25" x14ac:dyDescent="0.4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ht="14.25" x14ac:dyDescent="0.4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ht="14.25" x14ac:dyDescent="0.4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ht="14.25" x14ac:dyDescent="0.4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ht="14.25" x14ac:dyDescent="0.45">
      <c r="A185" t="s">
        <v>23</v>
      </c>
      <c r="C185" t="s">
        <v>1044</v>
      </c>
    </row>
    <row r="186" spans="1:36" ht="14.25" x14ac:dyDescent="0.4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ht="14.25" x14ac:dyDescent="0.4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ht="14.25" x14ac:dyDescent="0.4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ht="14.25" x14ac:dyDescent="0.4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ht="14.25" x14ac:dyDescent="0.4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ht="14.25" x14ac:dyDescent="0.4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ht="14.25" x14ac:dyDescent="0.4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ht="14.25" x14ac:dyDescent="0.4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ht="14.25" x14ac:dyDescent="0.4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ht="14.25" x14ac:dyDescent="0.4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ht="14.25" x14ac:dyDescent="0.4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ht="14.25" x14ac:dyDescent="0.4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ht="14.25" x14ac:dyDescent="0.4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ht="14.25" x14ac:dyDescent="0.4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ht="14.25" x14ac:dyDescent="0.4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ht="14.25" x14ac:dyDescent="0.4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ht="14.25" x14ac:dyDescent="0.45">
      <c r="A202" t="s">
        <v>201</v>
      </c>
      <c r="C202" t="s">
        <v>1061</v>
      </c>
    </row>
    <row r="203" spans="1:36" ht="14.25" x14ac:dyDescent="0.4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ht="14.25" x14ac:dyDescent="0.4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ht="14.25" x14ac:dyDescent="0.4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ht="14.25" x14ac:dyDescent="0.4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ht="14.25" x14ac:dyDescent="0.4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ht="14.25" x14ac:dyDescent="0.4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ht="14.25" x14ac:dyDescent="0.4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ht="14.25" x14ac:dyDescent="0.4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ht="14.25" x14ac:dyDescent="0.4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ht="14.25" x14ac:dyDescent="0.4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ht="14.25" x14ac:dyDescent="0.4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ht="14.25" x14ac:dyDescent="0.4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ht="14.25" x14ac:dyDescent="0.4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ht="14.25" x14ac:dyDescent="0.4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ht="14.25" x14ac:dyDescent="0.4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ht="14.25" x14ac:dyDescent="0.4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ht="14.25" x14ac:dyDescent="0.45">
      <c r="A219" t="s">
        <v>22</v>
      </c>
      <c r="C219" t="s">
        <v>1078</v>
      </c>
    </row>
    <row r="220" spans="1:36" ht="14.25" x14ac:dyDescent="0.4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ht="14.25" x14ac:dyDescent="0.4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ht="14.25" x14ac:dyDescent="0.4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ht="14.25" x14ac:dyDescent="0.4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ht="14.25" x14ac:dyDescent="0.4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ht="14.25" x14ac:dyDescent="0.4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ht="14.25" x14ac:dyDescent="0.4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ht="14.25" x14ac:dyDescent="0.4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ht="14.25" x14ac:dyDescent="0.4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ht="14.25" x14ac:dyDescent="0.4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ht="14.25" x14ac:dyDescent="0.4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ht="14.25" x14ac:dyDescent="0.4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ht="14.25" x14ac:dyDescent="0.4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ht="14.25" x14ac:dyDescent="0.4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ht="14.25" x14ac:dyDescent="0.4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ht="14.25" x14ac:dyDescent="0.4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ht="14.25" x14ac:dyDescent="0.45">
      <c r="A236" t="s">
        <v>21</v>
      </c>
      <c r="C236" t="s">
        <v>1095</v>
      </c>
    </row>
    <row r="237" spans="1:36" ht="14.25" x14ac:dyDescent="0.4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ht="14.25" x14ac:dyDescent="0.4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ht="14.25" x14ac:dyDescent="0.4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ht="14.25" x14ac:dyDescent="0.4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ht="14.25" x14ac:dyDescent="0.4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ht="14.25" x14ac:dyDescent="0.4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ht="14.25" x14ac:dyDescent="0.4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ht="14.25" x14ac:dyDescent="0.4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ht="14.25" x14ac:dyDescent="0.4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ht="14.25" x14ac:dyDescent="0.4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ht="14.25" x14ac:dyDescent="0.4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ht="14.25" x14ac:dyDescent="0.4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ht="14.25" x14ac:dyDescent="0.4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ht="14.25" x14ac:dyDescent="0.4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ht="14.25" x14ac:dyDescent="0.4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ht="14.25" x14ac:dyDescent="0.4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ht="14.25" x14ac:dyDescent="0.45">
      <c r="A253" t="s">
        <v>20</v>
      </c>
      <c r="C253" t="s">
        <v>1112</v>
      </c>
    </row>
    <row r="254" spans="1:36" ht="14.25" x14ac:dyDescent="0.4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ht="14.25" x14ac:dyDescent="0.4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ht="14.25" x14ac:dyDescent="0.4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ht="14.25" x14ac:dyDescent="0.4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ht="14.25" x14ac:dyDescent="0.4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ht="14.25" x14ac:dyDescent="0.4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ht="14.25" x14ac:dyDescent="0.4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ht="14.25" x14ac:dyDescent="0.4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ht="14.25" x14ac:dyDescent="0.4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ht="14.25" x14ac:dyDescent="0.4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ht="14.25" x14ac:dyDescent="0.4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ht="14.25" x14ac:dyDescent="0.4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ht="14.25" x14ac:dyDescent="0.4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ht="14.25" x14ac:dyDescent="0.4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ht="14.25" x14ac:dyDescent="0.4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ht="14.25" x14ac:dyDescent="0.4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ht="14.25" x14ac:dyDescent="0.45">
      <c r="A270" t="s">
        <v>19</v>
      </c>
      <c r="C270" t="s">
        <v>1129</v>
      </c>
    </row>
    <row r="271" spans="1:36" ht="14.25" x14ac:dyDescent="0.4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ht="14.25" x14ac:dyDescent="0.4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ht="14.25" x14ac:dyDescent="0.4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ht="14.25" x14ac:dyDescent="0.4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ht="14.25" x14ac:dyDescent="0.4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ht="14.25" x14ac:dyDescent="0.4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ht="14.25" x14ac:dyDescent="0.4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ht="14.25" x14ac:dyDescent="0.4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ht="14.25" x14ac:dyDescent="0.4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ht="14.25" x14ac:dyDescent="0.4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ht="14.25" x14ac:dyDescent="0.4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ht="14.25" x14ac:dyDescent="0.4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ht="14.25" x14ac:dyDescent="0.4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ht="14.25" x14ac:dyDescent="0.4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ht="14.25" x14ac:dyDescent="0.4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ht="14.25" x14ac:dyDescent="0.4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ht="14.25" x14ac:dyDescent="0.45">
      <c r="A287" t="s">
        <v>18</v>
      </c>
      <c r="C287" t="s">
        <v>1146</v>
      </c>
    </row>
    <row r="288" spans="1:36" ht="14.25" x14ac:dyDescent="0.4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ht="14.25" x14ac:dyDescent="0.4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ht="14.25" x14ac:dyDescent="0.4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4"/>
  <sheetViews>
    <sheetView workbookViewId="0">
      <selection activeCell="B15" sqref="B15"/>
    </sheetView>
  </sheetViews>
  <sheetFormatPr defaultRowHeight="14.25" x14ac:dyDescent="0.45"/>
  <cols>
    <col min="1" max="1" width="26" bestFit="1" customWidth="1"/>
  </cols>
  <sheetData>
    <row r="1" spans="1:33" s="2" customFormat="1" x14ac:dyDescent="0.45">
      <c r="A1" s="2" t="s">
        <v>208</v>
      </c>
    </row>
    <row r="2" spans="1:33" x14ac:dyDescent="0.4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4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4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4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4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4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45">
      <c r="A9" s="2" t="s">
        <v>209</v>
      </c>
    </row>
    <row r="10" spans="1:33" x14ac:dyDescent="0.4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4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4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4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4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4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45">
      <c r="A17" s="2" t="s">
        <v>210</v>
      </c>
    </row>
    <row r="18" spans="1:33" x14ac:dyDescent="0.4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4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4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4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45">
      <c r="A23" t="s">
        <v>212</v>
      </c>
    </row>
    <row r="24" spans="1:33" x14ac:dyDescent="0.4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4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45">
      <c r="A27" s="2" t="s">
        <v>214</v>
      </c>
    </row>
    <row r="28" spans="1:33" x14ac:dyDescent="0.4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4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4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4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4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4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4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4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4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4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4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4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4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4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4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4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4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45">
      <c r="A46" s="2" t="s">
        <v>213</v>
      </c>
    </row>
    <row r="47" spans="1:33" x14ac:dyDescent="0.4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4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4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4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4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4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4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4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4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4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4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4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4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4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4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4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4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45">
      <c r="A65" s="2" t="s">
        <v>205</v>
      </c>
    </row>
    <row r="67" spans="1:33" x14ac:dyDescent="0.4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45">
      <c r="A68" t="s">
        <v>24</v>
      </c>
    </row>
    <row r="69" spans="1:33" x14ac:dyDescent="0.4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4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4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4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4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4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4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4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4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4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4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4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4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4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4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4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45">
      <c r="A86" t="s">
        <v>23</v>
      </c>
    </row>
    <row r="87" spans="1:33" x14ac:dyDescent="0.4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4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4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4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4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4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4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4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4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4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4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4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4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4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4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4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45">
      <c r="A104" t="s">
        <v>201</v>
      </c>
    </row>
    <row r="105" spans="1:33" x14ac:dyDescent="0.4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4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4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4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4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4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4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4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4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4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4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4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4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4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4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4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45">
      <c r="A122" s="20" t="str">
        <f>A6</f>
        <v>Plug-in 10 Gasoline Hybrid</v>
      </c>
    </row>
    <row r="123" spans="1:33" x14ac:dyDescent="0.4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4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4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4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4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4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4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4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4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4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4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4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4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4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4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4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45">
      <c r="A140" t="str">
        <f>A7</f>
        <v>Plug-in 40 Gasoline Hybrid</v>
      </c>
    </row>
    <row r="141" spans="1:33" x14ac:dyDescent="0.4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4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4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4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4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4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4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4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4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4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4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4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4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4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4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4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45">
      <c r="A158" s="2" t="s">
        <v>206</v>
      </c>
    </row>
    <row r="160" spans="1:33" x14ac:dyDescent="0.4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45">
      <c r="A161" t="str">
        <f t="shared" ref="A161:A169" si="10">A68</f>
        <v>100 Mile Electric Vehicle</v>
      </c>
    </row>
    <row r="162" spans="1:33" x14ac:dyDescent="0.4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4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4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4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4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4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4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4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4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4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4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4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4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4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4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4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45">
      <c r="A179" t="str">
        <f t="shared" ref="A179:A187" si="28">A86</f>
        <v>200 Mile Electric Vehicle</v>
      </c>
    </row>
    <row r="180" spans="1:33" x14ac:dyDescent="0.4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4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4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4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4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4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4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4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4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4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4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4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4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4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4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4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45">
      <c r="A197" t="str">
        <f t="shared" ref="A197:A205" si="46">A104</f>
        <v>300 Mile Electric Vehicle</v>
      </c>
    </row>
    <row r="198" spans="1:33" x14ac:dyDescent="0.4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4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4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4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4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4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4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4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4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4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4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4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4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4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4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4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4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4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4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4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4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4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4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4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4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4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4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4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4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4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4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4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4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45">
      <c r="A232" s="21"/>
    </row>
    <row r="233" spans="1:33" x14ac:dyDescent="0.45">
      <c r="A233" s="21" t="str">
        <f t="shared" si="64"/>
        <v>Plug-in 40 Gasoline Hybrid</v>
      </c>
    </row>
    <row r="234" spans="1:33" x14ac:dyDescent="0.4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4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4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4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4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4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4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4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4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4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4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4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4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4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4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4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45">
      <c r="A251" s="2" t="s">
        <v>207</v>
      </c>
    </row>
    <row r="252" spans="1:33" x14ac:dyDescent="0.4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4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4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5" sqref="B15"/>
    </sheetView>
  </sheetViews>
  <sheetFormatPr defaultRowHeight="14.25" x14ac:dyDescent="0.45"/>
  <cols>
    <col min="1" max="1" width="43.265625" customWidth="1"/>
  </cols>
  <sheetData>
    <row r="1" spans="1:4" x14ac:dyDescent="0.45">
      <c r="A1" t="s">
        <v>240</v>
      </c>
      <c r="B1">
        <v>43060</v>
      </c>
      <c r="D1" t="s">
        <v>244</v>
      </c>
    </row>
    <row r="2" spans="1:4" x14ac:dyDescent="0.45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C3" sqref="C3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200</v>
      </c>
    </row>
    <row r="3" spans="2:36" x14ac:dyDescent="0.4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4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4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45">
      <c r="B6" s="1"/>
    </row>
    <row r="7" spans="2:36" x14ac:dyDescent="0.4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4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4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45">
      <c r="B10" s="1"/>
    </row>
    <row r="11" spans="2:36" x14ac:dyDescent="0.4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4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4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4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4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4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4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4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4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4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4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4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4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4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4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4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4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4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45">
      <c r="B31" t="s">
        <v>179</v>
      </c>
    </row>
    <row r="32" spans="2:36" x14ac:dyDescent="0.45">
      <c r="B32" t="s">
        <v>180</v>
      </c>
    </row>
    <row r="33" spans="2:36" x14ac:dyDescent="0.45">
      <c r="B33" t="s">
        <v>184</v>
      </c>
    </row>
    <row r="34" spans="2:36" x14ac:dyDescent="0.45">
      <c r="B34" t="s">
        <v>183</v>
      </c>
    </row>
    <row r="36" spans="2:36" x14ac:dyDescent="0.4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4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4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4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204</v>
      </c>
    </row>
    <row r="77" spans="2:36" x14ac:dyDescent="0.4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4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193</v>
      </c>
    </row>
    <row r="88" spans="2:36" x14ac:dyDescent="0.45">
      <c r="B88" t="s">
        <v>195</v>
      </c>
    </row>
    <row r="89" spans="2:36" x14ac:dyDescent="0.4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4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4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4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196</v>
      </c>
    </row>
    <row r="108" spans="2:36" x14ac:dyDescent="0.45">
      <c r="B108" t="s">
        <v>197</v>
      </c>
    </row>
    <row r="109" spans="2:36" x14ac:dyDescent="0.4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4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 batteries</vt:lpstr>
      <vt:lpstr>EV freight trucks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2021-03-24T19:20:50Z</dcterms:modified>
</cp:coreProperties>
</file>