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ahajan\Documents\eps-us\InputData\indst\BPoIFUfE\"/>
    </mc:Choice>
  </mc:AlternateContent>
  <xr:revisionPtr revIDLastSave="0" documentId="13_ncr:1_{E83FCDFF-B389-49E2-9025-B859A70C3FF5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63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Mining Split" sheetId="44" r:id="rId34"/>
    <sheet name="Vehicles Split" sheetId="45" r:id="rId35"/>
    <sheet name="Balance of Mfg Split" sheetId="46" r:id="rId36"/>
    <sheet name="BPoIFUfE-electricity" sheetId="15" r:id="rId37"/>
    <sheet name="BPoIFUfE-coal" sheetId="16" r:id="rId38"/>
    <sheet name="BPoIFUfE-natural-gas" sheetId="17" r:id="rId39"/>
    <sheet name="BPoIFUfE-biomass" sheetId="18" r:id="rId40"/>
    <sheet name="BPoIFUfE-petroleum-diesel" sheetId="19" r:id="rId41"/>
    <sheet name="BPoIFUfE-heat" sheetId="20" r:id="rId42"/>
    <sheet name="BPoIFUfE-crude-oil" sheetId="21" r:id="rId43"/>
    <sheet name="BPoIFUfE-heavy-or-residual-oil" sheetId="22" r:id="rId44"/>
    <sheet name="BPoIFUfE-LPG-propane-or-butane" sheetId="23" r:id="rId45"/>
    <sheet name="BPoIFUfE-hydrogen" sheetId="24" r:id="rId46"/>
  </sheets>
  <externalReferences>
    <externalReference r:id="rId47"/>
    <externalReference r:id="rId48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0" i="63" l="1"/>
  <c r="B69" i="63"/>
  <c r="B68" i="63"/>
  <c r="B67" i="63"/>
  <c r="C51" i="63"/>
  <c r="C52" i="63" s="1"/>
  <c r="C50" i="63"/>
  <c r="D50" i="63" s="1"/>
  <c r="P45" i="63"/>
  <c r="Q45" i="63" s="1"/>
  <c r="B44" i="63"/>
  <c r="A44" i="63"/>
  <c r="B43" i="63"/>
  <c r="C43" i="63" s="1"/>
  <c r="C44" i="63" s="1"/>
  <c r="D13" i="63" s="1"/>
  <c r="D21" i="63"/>
  <c r="D54" i="63" s="1"/>
  <c r="E54" i="63" s="1"/>
  <c r="D20" i="63"/>
  <c r="D19" i="63"/>
  <c r="D53" i="63" s="1"/>
  <c r="C18" i="63"/>
  <c r="D18" i="63" s="1"/>
  <c r="D17" i="63"/>
  <c r="D16" i="63"/>
  <c r="C83" i="35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C10" i="2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5" i="16"/>
  <c r="B15" i="16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C11" i="23"/>
  <c r="B11" i="23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C11" i="22"/>
  <c r="B11" i="22"/>
  <c r="D49" i="63" l="1"/>
  <c r="C13" i="63"/>
  <c r="E50" i="63"/>
  <c r="D52" i="63"/>
  <c r="E52" i="63" s="1"/>
  <c r="B61" i="63"/>
  <c r="D51" i="63"/>
  <c r="E51" i="63" s="1"/>
  <c r="B60" i="63"/>
  <c r="E53" i="63"/>
  <c r="B14" i="46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P69" i="63" l="1"/>
  <c r="N69" i="63"/>
  <c r="V60" i="63"/>
  <c r="V69" i="63" s="1"/>
  <c r="U60" i="63"/>
  <c r="U69" i="63" s="1"/>
  <c r="T60" i="63"/>
  <c r="T69" i="63" s="1"/>
  <c r="S60" i="63"/>
  <c r="S69" i="63" s="1"/>
  <c r="R60" i="63"/>
  <c r="R69" i="63" s="1"/>
  <c r="Q60" i="63"/>
  <c r="Q69" i="63" s="1"/>
  <c r="AB60" i="63"/>
  <c r="AB69" i="63" s="1"/>
  <c r="AA60" i="63"/>
  <c r="AA69" i="63" s="1"/>
  <c r="Z60" i="63"/>
  <c r="Z69" i="63" s="1"/>
  <c r="Y60" i="63"/>
  <c r="Y69" i="63" s="1"/>
  <c r="X60" i="63"/>
  <c r="X69" i="63" s="1"/>
  <c r="W60" i="63"/>
  <c r="W69" i="63" s="1"/>
  <c r="P60" i="63"/>
  <c r="N60" i="63"/>
  <c r="M60" i="63"/>
  <c r="M69" i="63" s="1"/>
  <c r="K60" i="63"/>
  <c r="K69" i="63" s="1"/>
  <c r="H60" i="63"/>
  <c r="H69" i="63" s="1"/>
  <c r="F60" i="63"/>
  <c r="F69" i="63" s="1"/>
  <c r="E60" i="63"/>
  <c r="E69" i="63" s="1"/>
  <c r="O60" i="63"/>
  <c r="O69" i="63" s="1"/>
  <c r="L60" i="63"/>
  <c r="L69" i="63" s="1"/>
  <c r="G60" i="63"/>
  <c r="G69" i="63" s="1"/>
  <c r="AD60" i="63"/>
  <c r="AD69" i="63" s="1"/>
  <c r="AC60" i="63"/>
  <c r="AC69" i="63" s="1"/>
  <c r="J60" i="63"/>
  <c r="J69" i="63" s="1"/>
  <c r="I60" i="63"/>
  <c r="I69" i="63" s="1"/>
  <c r="AE60" i="63"/>
  <c r="AE69" i="63" s="1"/>
  <c r="D60" i="63"/>
  <c r="D69" i="63" s="1"/>
  <c r="C60" i="63"/>
  <c r="C69" i="63" s="1"/>
  <c r="L61" i="63"/>
  <c r="L70" i="63" s="1"/>
  <c r="AE61" i="63"/>
  <c r="AE70" i="63" s="1"/>
  <c r="K61" i="63"/>
  <c r="K70" i="63" s="1"/>
  <c r="AD61" i="63"/>
  <c r="AD70" i="63" s="1"/>
  <c r="J61" i="63"/>
  <c r="J70" i="63" s="1"/>
  <c r="AC61" i="63"/>
  <c r="AC70" i="63" s="1"/>
  <c r="I61" i="63"/>
  <c r="I70" i="63" s="1"/>
  <c r="AB61" i="63"/>
  <c r="AB70" i="63" s="1"/>
  <c r="H61" i="63"/>
  <c r="H70" i="63" s="1"/>
  <c r="AA61" i="63"/>
  <c r="AA70" i="63" s="1"/>
  <c r="G61" i="63"/>
  <c r="G70" i="63" s="1"/>
  <c r="X61" i="63"/>
  <c r="X70" i="63" s="1"/>
  <c r="W61" i="63"/>
  <c r="W70" i="63" s="1"/>
  <c r="V61" i="63"/>
  <c r="V70" i="63" s="1"/>
  <c r="U61" i="63"/>
  <c r="U70" i="63" s="1"/>
  <c r="T61" i="63"/>
  <c r="T70" i="63" s="1"/>
  <c r="S61" i="63"/>
  <c r="S70" i="63" s="1"/>
  <c r="R61" i="63"/>
  <c r="R70" i="63" s="1"/>
  <c r="P61" i="63"/>
  <c r="P70" i="63" s="1"/>
  <c r="O61" i="63"/>
  <c r="O70" i="63" s="1"/>
  <c r="M61" i="63"/>
  <c r="M70" i="63" s="1"/>
  <c r="F61" i="63"/>
  <c r="F70" i="63" s="1"/>
  <c r="E61" i="63"/>
  <c r="E70" i="63" s="1"/>
  <c r="D61" i="63"/>
  <c r="D70" i="63" s="1"/>
  <c r="C61" i="63"/>
  <c r="C70" i="63" s="1"/>
  <c r="Z61" i="63"/>
  <c r="Z70" i="63" s="1"/>
  <c r="Q61" i="63"/>
  <c r="Q70" i="63" s="1"/>
  <c r="N61" i="63"/>
  <c r="N70" i="63" s="1"/>
  <c r="Y61" i="63"/>
  <c r="Y70" i="63" s="1"/>
  <c r="B59" i="63"/>
  <c r="B3" i="47"/>
  <c r="B11" i="17" s="1"/>
  <c r="B58" i="63"/>
  <c r="E49" i="63"/>
  <c r="B2" i="47" s="1"/>
  <c r="B10" i="17" s="1"/>
  <c r="C16" i="46"/>
  <c r="D16" i="46" s="1"/>
  <c r="C10" i="46"/>
  <c r="C13" i="46"/>
  <c r="C12" i="46"/>
  <c r="C11" i="46"/>
  <c r="C14" i="46"/>
  <c r="B26" i="44"/>
  <c r="B38" i="44" s="1"/>
  <c r="B25" i="44"/>
  <c r="B37" i="44" s="1"/>
  <c r="C37" i="44" s="1"/>
  <c r="B80" i="63" l="1"/>
  <c r="F67" i="63"/>
  <c r="F2" i="47" s="1"/>
  <c r="F10" i="17" s="1"/>
  <c r="AB67" i="63"/>
  <c r="AB2" i="47" s="1"/>
  <c r="AB10" i="17" s="1"/>
  <c r="J67" i="63"/>
  <c r="J2" i="47" s="1"/>
  <c r="J10" i="17" s="1"/>
  <c r="AE67" i="63"/>
  <c r="AE2" i="47" s="1"/>
  <c r="AE10" i="17" s="1"/>
  <c r="V58" i="63"/>
  <c r="V67" i="63" s="1"/>
  <c r="V2" i="47" s="1"/>
  <c r="V10" i="17" s="1"/>
  <c r="U58" i="63"/>
  <c r="U67" i="63" s="1"/>
  <c r="U2" i="47" s="1"/>
  <c r="U10" i="17" s="1"/>
  <c r="T58" i="63"/>
  <c r="T67" i="63" s="1"/>
  <c r="T2" i="47" s="1"/>
  <c r="T10" i="17" s="1"/>
  <c r="S58" i="63"/>
  <c r="S67" i="63" s="1"/>
  <c r="S2" i="47" s="1"/>
  <c r="S10" i="17" s="1"/>
  <c r="R58" i="63"/>
  <c r="R67" i="63" s="1"/>
  <c r="R2" i="47" s="1"/>
  <c r="R10" i="17" s="1"/>
  <c r="Q58" i="63"/>
  <c r="Q67" i="63" s="1"/>
  <c r="Q2" i="47" s="1"/>
  <c r="Q10" i="17" s="1"/>
  <c r="AD58" i="63"/>
  <c r="AD67" i="63" s="1"/>
  <c r="AD2" i="47" s="1"/>
  <c r="AD10" i="17" s="1"/>
  <c r="D58" i="63"/>
  <c r="D67" i="63" s="1"/>
  <c r="D2" i="47" s="1"/>
  <c r="D10" i="17" s="1"/>
  <c r="AC58" i="63"/>
  <c r="AC67" i="63" s="1"/>
  <c r="AC2" i="47" s="1"/>
  <c r="AC10" i="17" s="1"/>
  <c r="C58" i="63"/>
  <c r="C67" i="63" s="1"/>
  <c r="C2" i="47" s="1"/>
  <c r="C10" i="17" s="1"/>
  <c r="AB58" i="63"/>
  <c r="AA58" i="63"/>
  <c r="AA67" i="63" s="1"/>
  <c r="AA2" i="47" s="1"/>
  <c r="AA10" i="17" s="1"/>
  <c r="Z58" i="63"/>
  <c r="Z67" i="63" s="1"/>
  <c r="Z2" i="47" s="1"/>
  <c r="Z10" i="17" s="1"/>
  <c r="Y58" i="63"/>
  <c r="Y67" i="63" s="1"/>
  <c r="Y2" i="47" s="1"/>
  <c r="Y10" i="17" s="1"/>
  <c r="X58" i="63"/>
  <c r="X67" i="63" s="1"/>
  <c r="X2" i="47" s="1"/>
  <c r="X10" i="17" s="1"/>
  <c r="O58" i="63"/>
  <c r="O67" i="63" s="1"/>
  <c r="O2" i="47" s="1"/>
  <c r="O10" i="17" s="1"/>
  <c r="N58" i="63"/>
  <c r="N67" i="63" s="1"/>
  <c r="N2" i="47" s="1"/>
  <c r="N10" i="17" s="1"/>
  <c r="K58" i="63"/>
  <c r="K67" i="63" s="1"/>
  <c r="K2" i="47" s="1"/>
  <c r="K10" i="17" s="1"/>
  <c r="J58" i="63"/>
  <c r="I58" i="63"/>
  <c r="I67" i="63" s="1"/>
  <c r="I2" i="47" s="1"/>
  <c r="I10" i="17" s="1"/>
  <c r="H58" i="63"/>
  <c r="H67" i="63" s="1"/>
  <c r="H2" i="47" s="1"/>
  <c r="H10" i="17" s="1"/>
  <c r="F58" i="63"/>
  <c r="AE58" i="63"/>
  <c r="W58" i="63"/>
  <c r="W67" i="63" s="1"/>
  <c r="W2" i="47" s="1"/>
  <c r="W10" i="17" s="1"/>
  <c r="P58" i="63"/>
  <c r="P67" i="63" s="1"/>
  <c r="P2" i="47" s="1"/>
  <c r="P10" i="17" s="1"/>
  <c r="M58" i="63"/>
  <c r="M67" i="63" s="1"/>
  <c r="M2" i="47" s="1"/>
  <c r="M10" i="17" s="1"/>
  <c r="L58" i="63"/>
  <c r="L67" i="63" s="1"/>
  <c r="L2" i="47" s="1"/>
  <c r="L10" i="17" s="1"/>
  <c r="E58" i="63"/>
  <c r="E67" i="63" s="1"/>
  <c r="E2" i="47" s="1"/>
  <c r="E10" i="17" s="1"/>
  <c r="G58" i="63"/>
  <c r="G67" i="63" s="1"/>
  <c r="G2" i="47" s="1"/>
  <c r="G10" i="17" s="1"/>
  <c r="L68" i="63"/>
  <c r="L3" i="47" s="1"/>
  <c r="L11" i="17" s="1"/>
  <c r="T68" i="63"/>
  <c r="T3" i="47" s="1"/>
  <c r="T11" i="17" s="1"/>
  <c r="L59" i="63"/>
  <c r="AE59" i="63"/>
  <c r="AE68" i="63" s="1"/>
  <c r="AE3" i="47" s="1"/>
  <c r="AE11" i="17" s="1"/>
  <c r="K59" i="63"/>
  <c r="K68" i="63" s="1"/>
  <c r="K3" i="47" s="1"/>
  <c r="K11" i="17" s="1"/>
  <c r="AD59" i="63"/>
  <c r="AD68" i="63" s="1"/>
  <c r="AD3" i="47" s="1"/>
  <c r="AD11" i="17" s="1"/>
  <c r="J59" i="63"/>
  <c r="J68" i="63" s="1"/>
  <c r="J3" i="47" s="1"/>
  <c r="J11" i="17" s="1"/>
  <c r="AC59" i="63"/>
  <c r="AC68" i="63" s="1"/>
  <c r="AC3" i="47" s="1"/>
  <c r="AC11" i="17" s="1"/>
  <c r="I59" i="63"/>
  <c r="I68" i="63" s="1"/>
  <c r="I3" i="47" s="1"/>
  <c r="I11" i="17" s="1"/>
  <c r="AB59" i="63"/>
  <c r="AB68" i="63" s="1"/>
  <c r="AB3" i="47" s="1"/>
  <c r="AB11" i="17" s="1"/>
  <c r="H59" i="63"/>
  <c r="H68" i="63" s="1"/>
  <c r="H3" i="47" s="1"/>
  <c r="H11" i="17" s="1"/>
  <c r="AA59" i="63"/>
  <c r="AA68" i="63" s="1"/>
  <c r="AA3" i="47" s="1"/>
  <c r="AA11" i="17" s="1"/>
  <c r="G59" i="63"/>
  <c r="G68" i="63" s="1"/>
  <c r="G3" i="47" s="1"/>
  <c r="G11" i="17" s="1"/>
  <c r="Z59" i="63"/>
  <c r="Z68" i="63" s="1"/>
  <c r="Z3" i="47" s="1"/>
  <c r="Z11" i="17" s="1"/>
  <c r="Y59" i="63"/>
  <c r="Y68" i="63" s="1"/>
  <c r="Y3" i="47" s="1"/>
  <c r="Y11" i="17" s="1"/>
  <c r="X59" i="63"/>
  <c r="X68" i="63" s="1"/>
  <c r="X3" i="47" s="1"/>
  <c r="X11" i="17" s="1"/>
  <c r="W59" i="63"/>
  <c r="W68" i="63" s="1"/>
  <c r="W3" i="47" s="1"/>
  <c r="W11" i="17" s="1"/>
  <c r="V59" i="63"/>
  <c r="V68" i="63" s="1"/>
  <c r="V3" i="47" s="1"/>
  <c r="V11" i="17" s="1"/>
  <c r="U59" i="63"/>
  <c r="U68" i="63" s="1"/>
  <c r="U3" i="47" s="1"/>
  <c r="U11" i="17" s="1"/>
  <c r="S59" i="63"/>
  <c r="S68" i="63" s="1"/>
  <c r="S3" i="47" s="1"/>
  <c r="S11" i="17" s="1"/>
  <c r="R59" i="63"/>
  <c r="R68" i="63" s="1"/>
  <c r="R3" i="47" s="1"/>
  <c r="R11" i="17" s="1"/>
  <c r="Q59" i="63"/>
  <c r="Q68" i="63" s="1"/>
  <c r="Q3" i="47" s="1"/>
  <c r="Q11" i="17" s="1"/>
  <c r="N59" i="63"/>
  <c r="N68" i="63" s="1"/>
  <c r="N3" i="47" s="1"/>
  <c r="N11" i="17" s="1"/>
  <c r="D59" i="63"/>
  <c r="D68" i="63" s="1"/>
  <c r="D3" i="47" s="1"/>
  <c r="D11" i="17" s="1"/>
  <c r="T59" i="63"/>
  <c r="P59" i="63"/>
  <c r="P68" i="63" s="1"/>
  <c r="P3" i="47" s="1"/>
  <c r="P11" i="17" s="1"/>
  <c r="F59" i="63"/>
  <c r="F68" i="63" s="1"/>
  <c r="F3" i="47" s="1"/>
  <c r="F11" i="17" s="1"/>
  <c r="E59" i="63"/>
  <c r="E68" i="63" s="1"/>
  <c r="E3" i="47" s="1"/>
  <c r="E11" i="17" s="1"/>
  <c r="C59" i="63"/>
  <c r="C68" i="63" s="1"/>
  <c r="C3" i="47" s="1"/>
  <c r="C11" i="17" s="1"/>
  <c r="O59" i="63"/>
  <c r="O68" i="63" s="1"/>
  <c r="O3" i="47" s="1"/>
  <c r="O11" i="17" s="1"/>
  <c r="M59" i="63"/>
  <c r="M68" i="63" s="1"/>
  <c r="M3" i="47" s="1"/>
  <c r="M11" i="17" s="1"/>
  <c r="C38" i="44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<sst xmlns="http://schemas.openxmlformats.org/spreadsheetml/2006/main" count="7922" uniqueCount="2624">
  <si>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</si>
  <si>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</si>
  <si>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</si>
  <si>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</si>
  <si>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</si>
  <si>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</si>
  <si>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</si>
  <si>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</si>
  <si>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</si>
  <si>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</si>
  <si>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</si>
  <si>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</si>
  <si>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</si>
  <si>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</si>
  <si>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</si>
  <si>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</si>
  <si>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</si>
  <si>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</si>
  <si>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</si>
  <si>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</si>
  <si>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</si>
  <si>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</si>
  <si>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</si>
  <si>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</si>
  <si>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</si>
  <si>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</si>
  <si>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</si>
  <si>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</si>
  <si>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</si>
  <si>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</si>
  <si>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</si>
  <si>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</si>
  <si>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</si>
  <si>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</si>
  <si>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</si>
  <si>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</si>
  <si>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</si>
  <si>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</si>
  <si>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</si>
  <si>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</si>
  <si>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</si>
  <si>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</si>
  <si>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</si>
  <si>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</si>
  <si>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</si>
  <si>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</si>
  <si>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</si>
  <si>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</si>
  <si>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</si>
  <si>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</si>
  <si>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</si>
  <si>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</si>
  <si>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</si>
  <si>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</si>
  <si>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</si>
  <si>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</si>
  <si>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</si>
  <si>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</si>
  <si>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</si>
  <si>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</si>
  <si>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</si>
  <si>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</si>
  <si>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</si>
  <si>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</si>
  <si>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</si>
  <si>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</si>
  <si>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</si>
  <si>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</si>
  <si>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</si>
  <si>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</si>
  <si>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</si>
  <si>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</si>
  <si>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</si>
  <si>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</si>
  <si>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</si>
  <si>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</si>
  <si>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</si>
  <si>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</si>
  <si>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</si>
  <si>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</si>
  <si>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</si>
  <si>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</si>
  <si>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</si>
  <si>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</si>
  <si>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</si>
  <si>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</si>
  <si>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</si>
  <si>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</si>
  <si>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</si>
  <si>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</si>
  <si>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</si>
  <si>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</si>
  <si>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</si>
  <si>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</si>
  <si>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</si>
  <si>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</si>
  <si>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</si>
  <si>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</si>
  <si>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</si>
  <si>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</si>
  <si>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</si>
  <si>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</si>
  <si>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</si>
  <si>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</si>
  <si>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</si>
  <si>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</si>
  <si>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</si>
  <si>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</si>
  <si>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</si>
  <si>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</si>
  <si>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</si>
  <si>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</si>
  <si>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</si>
  <si>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</si>
  <si>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</si>
  <si>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</si>
  <si>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</si>
  <si>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</si>
  <si>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</si>
  <si>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</si>
  <si>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</si>
  <si>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</si>
  <si>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</si>
  <si>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</si>
  <si>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</si>
  <si>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</si>
  <si>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</si>
  <si>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</si>
  <si>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</si>
  <si>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</si>
  <si>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</si>
  <si>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</si>
  <si>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</si>
  <si>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</si>
  <si>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</si>
  <si>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</si>
  <si>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</si>
  <si>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</si>
  <si>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</si>
  <si>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</si>
  <si>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</si>
  <si>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</si>
  <si>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</si>
  <si>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</si>
  <si>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</si>
  <si>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</si>
  <si>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</si>
  <si>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</si>
  <si>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</si>
  <si>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</si>
  <si>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</si>
  <si>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</si>
  <si>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</si>
  <si>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</si>
  <si>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</si>
  <si>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</si>
  <si>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</si>
  <si>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</si>
  <si>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</si>
  <si>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</si>
  <si>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</si>
  <si>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</si>
  <si>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</si>
  <si>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</si>
  <si>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</si>
  <si>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</si>
  <si>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</si>
  <si>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</si>
  <si>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</si>
  <si>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</si>
  <si>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</si>
  <si>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</si>
  <si>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</si>
  <si>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</si>
  <si>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</si>
  <si>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</si>
  <si>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</si>
  <si>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</si>
  <si>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</si>
  <si>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</si>
  <si>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</si>
  <si>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</si>
  <si>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</si>
  <si>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</si>
  <si>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</si>
  <si>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</si>
  <si>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</si>
  <si>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</si>
  <si>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</si>
  <si>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</si>
  <si>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</si>
  <si>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</si>
  <si>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</si>
  <si>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</si>
  <si>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</si>
  <si>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</si>
  <si>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</si>
  <si>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</si>
  <si>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</si>
  <si>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</si>
  <si>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</si>
  <si>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</si>
  <si>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</si>
  <si>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</si>
  <si>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</si>
  <si>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</si>
  <si>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</si>
  <si>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</si>
  <si>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</si>
  <si>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</si>
  <si>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</si>
  <si>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</si>
  <si>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</si>
  <si>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</si>
  <si>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</si>
  <si>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</si>
  <si>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</si>
  <si>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</si>
  <si>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</si>
  <si>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</si>
  <si>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</si>
  <si>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</si>
  <si>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</si>
  <si>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</si>
  <si>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</si>
  <si>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</si>
  <si>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</si>
  <si>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</si>
  <si>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</si>
  <si>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</si>
  <si>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</si>
  <si>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</si>
  <si>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</si>
  <si>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</si>
  <si>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</si>
  <si>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</si>
  <si>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</si>
  <si>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</si>
  <si>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</si>
  <si>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</si>
  <si>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</si>
  <si>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</si>
  <si>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</si>
  <si>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</si>
  <si>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</si>
  <si>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</si>
  <si>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</si>
  <si>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</si>
  <si>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</si>
  <si>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</si>
  <si>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</si>
  <si>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</si>
  <si>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</si>
  <si>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</si>
  <si>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</si>
  <si>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</si>
  <si>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</si>
  <si>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</si>
  <si>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</si>
  <si>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</si>
  <si>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</si>
  <si>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</si>
  <si>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</si>
  <si>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</si>
  <si>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</si>
  <si>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</si>
  <si>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</si>
  <si>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</si>
  <si>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</si>
  <si>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</si>
  <si>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</si>
  <si>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</si>
  <si>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</si>
  <si>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</si>
  <si>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</si>
  <si>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</si>
  <si>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</si>
  <si>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</si>
  <si>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</si>
  <si>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</si>
  <si>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</si>
  <si>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</si>
  <si>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</si>
  <si>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</si>
  <si>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</si>
  <si>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</si>
  <si>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</si>
  <si>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</si>
  <si>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</si>
  <si>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</si>
  <si>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</si>
  <si>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</si>
  <si>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</si>
  <si>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</si>
  <si>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</si>
  <si>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</si>
  <si>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</si>
  <si>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</si>
  <si>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</si>
  <si>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</si>
  <si>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</si>
  <si>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</si>
  <si>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</si>
  <si>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</si>
  <si>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</si>
  <si>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</si>
  <si>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</si>
  <si>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</si>
  <si>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</si>
  <si>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</si>
  <si>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</si>
  <si>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</si>
  <si>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</si>
  <si>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</si>
  <si>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</si>
  <si>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</si>
  <si>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</si>
  <si>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</si>
  <si>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</si>
  <si>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</si>
  <si>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</si>
  <si>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</si>
  <si>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</si>
  <si>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</si>
  <si>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</si>
  <si>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</si>
  <si>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</si>
  <si>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</si>
  <si>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</si>
  <si>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</si>
  <si>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</si>
  <si>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</si>
  <si>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</si>
  <si>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</si>
  <si>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</si>
  <si>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</si>
  <si>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</si>
  <si>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</si>
  <si>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</si>
  <si>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</si>
  <si>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</si>
  <si>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</si>
  <si>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</si>
  <si>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</si>
  <si>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</si>
  <si>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</si>
  <si>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</si>
  <si>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</si>
  <si>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</si>
  <si>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</si>
  <si>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</si>
  <si>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</si>
  <si>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</si>
  <si>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</si>
  <si>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</si>
  <si>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</si>
  <si>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</si>
  <si>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</si>
  <si>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</si>
  <si>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</si>
  <si>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</si>
  <si>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</si>
  <si>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</si>
  <si>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</si>
  <si>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</si>
  <si>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</si>
  <si>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</si>
  <si>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</si>
  <si>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</si>
  <si>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</si>
  <si>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</si>
  <si>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</si>
  <si>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</si>
  <si>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</si>
  <si>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</si>
  <si>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</si>
  <si>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</si>
  <si>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</si>
  <si>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</si>
  <si>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</si>
  <si>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</si>
  <si>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</si>
  <si>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</si>
  <si>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</si>
  <si>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</si>
  <si>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</si>
  <si>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</si>
  <si>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</si>
  <si>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</si>
  <si>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</si>
  <si>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</si>
  <si>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</si>
  <si>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</si>
  <si>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</si>
  <si>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</si>
  <si>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</si>
  <si>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</si>
  <si>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</si>
  <si>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</si>
  <si>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</si>
  <si>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</si>
  <si>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</si>
  <si>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</si>
  <si>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</si>
  <si>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</si>
  <si>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</si>
  <si>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</si>
  <si>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</si>
  <si>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</si>
  <si>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</si>
  <si>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</si>
  <si>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</si>
  <si>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</si>
  <si>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</si>
  <si>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</si>
  <si>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</si>
  <si>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</si>
  <si>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</si>
  <si>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</si>
  <si>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</si>
  <si>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</si>
  <si>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</si>
  <si>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</si>
  <si>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</si>
  <si>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</si>
  <si>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</si>
  <si>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</si>
  <si>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</si>
  <si>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</si>
  <si>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</si>
  <si>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</si>
  <si>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</si>
  <si>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</si>
  <si>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</si>
  <si>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</si>
  <si>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</si>
  <si>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</si>
  <si>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</si>
  <si>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</si>
  <si>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</si>
  <si>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</si>
  <si>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</si>
  <si>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</si>
  <si>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</si>
  <si>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</si>
  <si>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</si>
  <si>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</si>
  <si>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</si>
  <si>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</si>
  <si>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</si>
  <si>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</si>
  <si>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</si>
  <si>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</si>
  <si>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</si>
  <si>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</si>
  <si>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</si>
  <si>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</si>
  <si>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</si>
  <si>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</si>
  <si>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</si>
  <si>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</si>
  <si>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</si>
  <si>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</si>
  <si>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</si>
  <si>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</si>
  <si>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</si>
  <si>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</si>
  <si>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</si>
  <si>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</si>
  <si>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</si>
  <si>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</si>
  <si>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</si>
  <si>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</si>
  <si>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</si>
  <si>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</si>
  <si>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</si>
  <si>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</si>
  <si>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</si>
  <si>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</si>
  <si>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</si>
  <si>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</si>
  <si>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</si>
  <si>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</si>
  <si>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</si>
  <si>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</si>
  <si>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</si>
  <si>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</si>
  <si>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</si>
  <si>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</si>
  <si>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</si>
  <si>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</si>
  <si>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</si>
  <si>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</si>
  <si>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</si>
  <si>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</si>
  <si>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</si>
  <si>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</si>
  <si>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</si>
  <si>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</si>
  <si>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</si>
  <si>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</si>
  <si>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</si>
  <si>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</si>
  <si>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</si>
  <si>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</si>
  <si>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</si>
  <si>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</si>
  <si>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</si>
  <si>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</si>
  <si>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</si>
  <si>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</si>
  <si>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</si>
  <si>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</si>
  <si>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</si>
  <si>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</si>
  <si>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</si>
  <si>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</si>
  <si>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</si>
  <si>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</si>
  <si>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</si>
  <si>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</si>
  <si>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</si>
  <si>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</si>
  <si>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</si>
  <si>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</si>
  <si>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</si>
  <si>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</si>
  <si>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</si>
  <si>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</si>
  <si>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</si>
  <si>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</si>
  <si>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</si>
  <si>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</si>
  <si>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</si>
  <si>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</si>
  <si>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</si>
  <si>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</si>
  <si>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</si>
  <si>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</si>
  <si>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</si>
  <si>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</si>
  <si>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</si>
  <si>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</si>
  <si>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</si>
  <si>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</si>
  <si>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</si>
  <si>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</si>
  <si>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</si>
  <si>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</si>
  <si>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</si>
  <si>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</si>
  <si>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</si>
  <si>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</si>
  <si>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</si>
  <si>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</si>
  <si>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</si>
  <si>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</si>
  <si>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</si>
  <si>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</si>
  <si>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</si>
  <si>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</si>
  <si>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</si>
  <si>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</si>
  <si>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</si>
  <si>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</si>
  <si>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</si>
  <si>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</si>
  <si>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</si>
  <si>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</si>
  <si>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</si>
  <si>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</si>
  <si>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</si>
  <si>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</si>
  <si>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</si>
  <si>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</si>
  <si>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</si>
  <si>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</si>
  <si>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</si>
  <si>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</si>
  <si>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</si>
  <si>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</si>
  <si>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</si>
  <si>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</si>
  <si>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</si>
  <si>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</si>
  <si>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</si>
  <si>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</si>
  <si>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</si>
  <si>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</si>
  <si>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</si>
  <si>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</si>
  <si>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</si>
  <si>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</si>
  <si>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</si>
  <si>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</si>
  <si>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</si>
  <si>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</si>
  <si>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</si>
  <si>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</si>
  <si>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</si>
  <si>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</si>
  <si>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</si>
  <si>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</si>
  <si>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</si>
  <si>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</si>
  <si>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</si>
  <si>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</si>
  <si>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</si>
  <si>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</si>
  <si>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</si>
  <si>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</si>
  <si>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</si>
  <si>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</si>
  <si>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</si>
  <si>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</si>
  <si>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</si>
  <si>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</si>
  <si>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</si>
  <si>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</si>
  <si>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</si>
  <si>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</si>
  <si>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</si>
  <si>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</si>
  <si>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</si>
  <si>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</si>
  <si>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</si>
  <si>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</si>
  <si>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</si>
  <si>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</si>
  <si>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</si>
  <si>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</si>
  <si>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</si>
  <si>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</si>
  <si>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</si>
  <si>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</si>
  <si>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</si>
  <si>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</si>
  <si>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</si>
  <si>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</si>
  <si>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</si>
  <si>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</si>
  <si>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</si>
  <si>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</si>
  <si>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</si>
  <si>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</si>
  <si>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</si>
  <si>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</si>
  <si>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</si>
  <si>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</si>
  <si>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</si>
  <si>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</si>
  <si>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</si>
  <si>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</si>
  <si>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</si>
  <si>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</si>
  <si>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</si>
  <si>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</si>
  <si>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</si>
  <si>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</si>
  <si>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</si>
  <si>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</si>
  <si>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</si>
  <si>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</si>
  <si>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</si>
  <si>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</si>
  <si>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</si>
  <si>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</si>
  <si>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</si>
  <si>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</si>
  <si>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</si>
  <si>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</si>
  <si>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</si>
  <si>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</si>
  <si>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</si>
  <si>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</si>
  <si>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</si>
  <si>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</si>
  <si>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</si>
  <si>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</si>
  <si>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</si>
  <si>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</si>
  <si>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</si>
  <si>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</si>
  <si>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</si>
  <si>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</si>
  <si>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</si>
  <si>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</si>
  <si>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</si>
  <si>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</si>
  <si>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</si>
  <si>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</si>
  <si>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</si>
  <si>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</si>
  <si>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</si>
  <si>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</si>
  <si>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</si>
  <si>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</si>
  <si>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</si>
  <si>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</si>
  <si>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</si>
  <si>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</si>
  <si>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</si>
  <si>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</si>
  <si>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</si>
  <si>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</si>
  <si>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</si>
  <si>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</si>
  <si>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</si>
  <si>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</si>
  <si>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</si>
  <si>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</si>
  <si>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</si>
  <si>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</si>
  <si>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</si>
  <si>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</si>
  <si>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</si>
  <si>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</si>
  <si>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</si>
  <si>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</si>
  <si>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</si>
  <si>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</si>
  <si>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</si>
  <si>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</si>
  <si>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</si>
  <si>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</si>
  <si>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</si>
  <si>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</si>
  <si>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</si>
  <si>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</si>
  <si>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</si>
  <si>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</si>
  <si>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</si>
  <si>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</si>
  <si>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</si>
  <si>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</si>
  <si>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</si>
  <si>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</si>
  <si>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</si>
  <si>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</si>
  <si>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</si>
  <si>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</si>
  <si>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</si>
  <si>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</si>
  <si>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</si>
  <si>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</si>
  <si>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</si>
  <si>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</si>
  <si>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</si>
  <si>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</si>
  <si>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</si>
  <si>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</si>
  <si>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</si>
  <si>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</si>
  <si>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</si>
  <si>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</si>
  <si>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</si>
  <si>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</si>
  <si>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</si>
  <si>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</si>
  <si>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</si>
  <si>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</si>
  <si>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</si>
  <si>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</si>
  <si>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</si>
  <si>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</si>
  <si>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</si>
  <si>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</si>
  <si>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</si>
  <si>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</si>
  <si>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</si>
  <si>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</si>
  <si>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</si>
  <si>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</si>
  <si>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</si>
  <si>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</si>
  <si>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</si>
  <si>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</si>
  <si>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</si>
  <si>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</si>
  <si>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</si>
  <si>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</si>
  <si>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</si>
  <si>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</si>
  <si>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</si>
  <si>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</si>
  <si>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</si>
  <si>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</si>
  <si>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</si>
  <si>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</si>
  <si>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</si>
  <si>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</si>
  <si>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</si>
  <si>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</si>
  <si>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</si>
  <si>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</si>
  <si>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</si>
  <si>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</si>
  <si>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</si>
  <si>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</si>
  <si>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</si>
  <si>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</si>
  <si>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</si>
  <si>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</si>
  <si>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</si>
  <si>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</si>
  <si>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</si>
  <si>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</si>
  <si>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</si>
  <si>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</si>
  <si>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</si>
  <si>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</si>
  <si>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</si>
  <si>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</si>
  <si>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</si>
  <si>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</si>
  <si>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</si>
  <si>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</si>
  <si>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</si>
  <si>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</si>
  <si>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</si>
  <si>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</si>
  <si>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</si>
  <si>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</si>
  <si>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</si>
  <si>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</si>
  <si>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</si>
  <si>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</si>
  <si>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</si>
  <si>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</si>
  <si>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</si>
  <si>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</si>
  <si>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</si>
  <si>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</si>
  <si>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</si>
  <si>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</si>
  <si>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</si>
  <si>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</si>
  <si>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</si>
  <si>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</si>
  <si>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</si>
  <si>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</si>
  <si>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</si>
  <si>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</si>
  <si>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</si>
  <si>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</si>
  <si>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</si>
  <si>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</si>
  <si>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</si>
  <si>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</si>
  <si>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</si>
  <si>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</si>
  <si>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</si>
  <si>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</si>
  <si>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</si>
  <si>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</si>
  <si>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</si>
  <si>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</si>
  <si>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</si>
  <si>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</si>
  <si>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</si>
  <si>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</si>
  <si>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</si>
  <si>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</si>
  <si>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</si>
  <si>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</si>
  <si>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</si>
  <si>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</si>
  <si>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</si>
  <si>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</si>
  <si>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</si>
  <si>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</si>
  <si>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</si>
  <si>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</si>
  <si>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</si>
  <si>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</si>
  <si>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</si>
  <si>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</si>
  <si>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</si>
  <si>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</si>
  <si>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</si>
  <si>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</si>
  <si>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</si>
  <si>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</si>
  <si>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</si>
  <si>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</si>
  <si>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</si>
  <si>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</si>
  <si>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</si>
  <si>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</si>
  <si>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</si>
  <si>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</si>
  <si>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</si>
  <si>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</si>
  <si>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</si>
  <si>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</si>
  <si>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</si>
  <si>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</si>
  <si>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</si>
  <si>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</si>
  <si>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</si>
  <si>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</si>
  <si>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</si>
  <si>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</si>
  <si>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</si>
  <si>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</si>
  <si>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</si>
  <si>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</si>
  <si>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</si>
  <si>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</si>
  <si>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</si>
  <si>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</si>
  <si>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</si>
  <si>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</si>
  <si>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</si>
  <si>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</si>
  <si>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</si>
  <si>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</si>
  <si>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</si>
  <si>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</si>
  <si>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</si>
  <si>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</si>
  <si>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</si>
  <si>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</si>
  <si>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</si>
  <si>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</si>
  <si>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</si>
  <si>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</si>
  <si>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</si>
  <si>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</si>
  <si>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</si>
  <si>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</si>
  <si>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</si>
  <si>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</si>
  <si>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</si>
  <si>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</si>
  <si>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</si>
  <si>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</si>
  <si>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</si>
  <si>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</si>
  <si>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</si>
  <si>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</si>
  <si>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</si>
  <si>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</si>
  <si>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</si>
  <si>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</si>
  <si>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</si>
  <si>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</si>
  <si>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</si>
  <si>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</si>
  <si>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</si>
  <si>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</si>
  <si>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</si>
  <si>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</si>
  <si>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</si>
  <si>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</si>
  <si>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</si>
  <si>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</si>
  <si>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</si>
  <si>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</si>
  <si>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</si>
  <si>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</si>
  <si>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</si>
  <si>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</si>
  <si>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</si>
  <si>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</si>
  <si>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</si>
  <si>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</si>
  <si>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</si>
  <si>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</si>
  <si>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</si>
  <si>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</si>
  <si>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</si>
  <si>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</si>
  <si>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</si>
  <si>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</si>
  <si>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</si>
  <si>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</si>
  <si>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</si>
  <si>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</si>
  <si>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</si>
  <si>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</si>
  <si>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</si>
  <si>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</si>
  <si>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</si>
  <si>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</si>
  <si>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</si>
  <si>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</si>
  <si>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</si>
  <si>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</si>
  <si>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</si>
  <si>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</si>
  <si>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</si>
  <si>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</si>
  <si>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</si>
  <si>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</si>
  <si>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</si>
  <si>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</si>
  <si>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</si>
  <si>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</si>
  <si>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</si>
  <si>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</si>
  <si>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</si>
  <si>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</si>
  <si>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</si>
  <si>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</si>
  <si>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</si>
  <si>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</si>
  <si>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</si>
  <si>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</si>
  <si>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</si>
  <si>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</si>
  <si>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</si>
  <si>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</si>
  <si>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</si>
  <si>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</si>
  <si>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</si>
  <si>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</si>
  <si>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</si>
  <si>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</si>
  <si>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</si>
  <si>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</si>
  <si>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</si>
  <si>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</si>
  <si>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</si>
  <si>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</si>
  <si>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</si>
  <si>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</si>
  <si>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</si>
  <si>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</si>
  <si>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</si>
  <si>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</si>
  <si>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</si>
  <si>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</si>
  <si>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</si>
  <si>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</si>
  <si>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</si>
  <si>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</si>
  <si>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</si>
  <si>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</si>
  <si>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</si>
  <si>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</si>
  <si>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</si>
  <si>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</si>
  <si>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</si>
  <si>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</si>
  <si>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</si>
  <si>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</si>
  <si>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</si>
  <si>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</si>
  <si>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</si>
  <si>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</si>
  <si>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</si>
  <si>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</si>
  <si>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</si>
  <si>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</si>
  <si>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</si>
  <si>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</si>
  <si>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</si>
  <si>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</si>
  <si>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</si>
  <si>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</si>
  <si>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</si>
  <si>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</si>
  <si>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</si>
  <si>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</si>
  <si>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</si>
  <si>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</si>
  <si>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</si>
  <si>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</si>
  <si>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</si>
  <si>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</si>
  <si>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</si>
  <si>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</si>
  <si>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</si>
  <si>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</si>
  <si>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</si>
  <si>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</si>
  <si>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</si>
  <si>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</si>
  <si>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</si>
  <si>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</si>
  <si>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</si>
  <si>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</si>
  <si>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</si>
  <si>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</si>
  <si>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</si>
  <si>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</si>
  <si>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</si>
  <si>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</si>
  <si>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</si>
  <si>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</si>
  <si>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</si>
  <si>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</si>
  <si>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</si>
  <si>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</si>
  <si>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</si>
  <si>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</si>
  <si>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</si>
  <si>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</si>
  <si>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</si>
  <si>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</si>
  <si>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</si>
  <si>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</si>
  <si>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</si>
  <si>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</si>
  <si>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</si>
  <si>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</si>
  <si>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</si>
  <si>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</si>
  <si>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</si>
  <si>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</si>
  <si>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</si>
  <si>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</si>
  <si>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</si>
  <si>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</si>
  <si>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</si>
  <si>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</si>
  <si>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</si>
  <si>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</si>
  <si>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</si>
  <si>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</si>
  <si>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</si>
  <si>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</si>
  <si>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</si>
  <si>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</si>
  <si>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</si>
  <si>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</si>
  <si>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</si>
  <si>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</si>
  <si>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</si>
  <si>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</si>
  <si>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</si>
  <si>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</si>
  <si>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</si>
  <si>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</si>
  <si>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</si>
  <si>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</si>
  <si>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</si>
  <si>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</si>
  <si>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</si>
  <si>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</si>
  <si>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</si>
  <si>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</si>
  <si>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</si>
  <si>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</si>
  <si>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</si>
  <si>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</si>
  <si>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</si>
  <si>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</si>
  <si>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</si>
  <si>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</si>
  <si>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</si>
  <si>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</si>
  <si>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</si>
  <si>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</si>
  <si>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</si>
  <si>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</si>
  <si>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</si>
  <si>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</si>
  <si>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</si>
  <si>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</si>
  <si>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</si>
  <si>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</si>
  <si>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</si>
  <si>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</si>
  <si>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</si>
  <si>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</si>
  <si>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</si>
  <si>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</si>
  <si>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</si>
  <si>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</si>
  <si>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</si>
  <si>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</si>
  <si>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</si>
  <si>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</si>
  <si>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</si>
  <si>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</si>
  <si>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</si>
  <si>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</si>
  <si>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</si>
  <si>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</si>
  <si>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</si>
  <si>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</si>
  <si>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</si>
  <si>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</si>
  <si>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</si>
  <si>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</si>
  <si>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</si>
  <si>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</si>
  <si>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</si>
  <si>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</si>
  <si>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</si>
  <si>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</si>
  <si>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</si>
  <si>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</si>
  <si>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</si>
  <si>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</si>
  <si>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</si>
  <si>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</si>
  <si>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</si>
  <si>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</si>
  <si>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</si>
  <si>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</si>
  <si>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</si>
  <si>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</si>
  <si>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</si>
  <si>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</si>
  <si>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</si>
  <si>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</si>
  <si>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</si>
  <si>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</si>
  <si>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</si>
  <si>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</si>
  <si>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</si>
  <si>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</si>
  <si>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</si>
  <si>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</si>
  <si>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</si>
  <si>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</si>
  <si>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</si>
  <si>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</si>
  <si>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</si>
  <si>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</si>
  <si>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</si>
  <si>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</si>
  <si>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</si>
  <si>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</si>
  <si>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</si>
  <si>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</si>
  <si>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</si>
  <si>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</si>
  <si>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</si>
  <si>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</si>
  <si>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</si>
  <si>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</si>
  <si>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</si>
  <si>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</si>
  <si>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</si>
  <si>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</si>
  <si>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</si>
  <si>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</si>
  <si>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</si>
  <si>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</si>
  <si>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</si>
  <si>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</si>
  <si>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</si>
  <si>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</si>
  <si>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</si>
  <si>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</si>
  <si>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</si>
  <si>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</si>
  <si>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</si>
  <si>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</si>
  <si>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</si>
  <si>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</si>
  <si>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</si>
  <si>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</si>
  <si>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</si>
  <si>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</si>
  <si>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</si>
  <si>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</si>
  <si>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</si>
  <si>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</si>
  <si>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</si>
  <si>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</si>
  <si>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</si>
  <si>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</si>
  <si>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</si>
  <si>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</si>
  <si>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</si>
  <si>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</si>
  <si>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</si>
  <si>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</si>
  <si>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</si>
  <si>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</si>
  <si>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</si>
  <si>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</si>
  <si>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</si>
  <si>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</si>
  <si>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</si>
  <si>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</si>
  <si>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</si>
  <si>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</si>
  <si>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</si>
  <si>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</si>
  <si>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</si>
  <si>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</si>
  <si>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</si>
  <si>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</si>
  <si>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</si>
  <si>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</si>
  <si>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</si>
  <si>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</si>
  <si>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</si>
  <si>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</si>
  <si>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</si>
  <si>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</si>
  <si>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</si>
  <si>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</si>
  <si>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</si>
  <si>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</si>
  <si>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</si>
  <si>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</si>
  <si>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</si>
  <si>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</si>
  <si>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</si>
  <si>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</si>
  <si>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</si>
  <si>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</si>
  <si>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</si>
  <si>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</si>
  <si>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</si>
  <si>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</si>
  <si>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</si>
  <si>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</si>
  <si>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</si>
  <si>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</si>
  <si>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</si>
  <si>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</si>
  <si>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</si>
  <si>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</si>
  <si>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</si>
  <si>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</si>
  <si>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</si>
  <si>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</si>
  <si>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</si>
  <si>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</si>
  <si>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</si>
  <si>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</si>
  <si>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</si>
  <si>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</si>
  <si>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</si>
  <si>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</si>
  <si>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</si>
  <si>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</si>
  <si>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</si>
  <si>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</si>
  <si>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</si>
  <si>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</si>
  <si>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</si>
  <si>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</si>
  <si>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</si>
  <si>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</si>
  <si>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</si>
  <si>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</si>
  <si>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</si>
  <si>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</si>
  <si>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</si>
  <si>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</si>
  <si>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</si>
  <si>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</si>
  <si>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</si>
  <si>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</si>
  <si>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</si>
  <si>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</si>
  <si>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</si>
  <si>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</si>
  <si>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</si>
  <si>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</si>
  <si>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</si>
  <si>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</si>
  <si>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</si>
  <si>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</si>
  <si>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</si>
  <si>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</si>
  <si>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</si>
  <si>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</si>
  <si>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</si>
  <si>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</si>
  <si>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</si>
  <si>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</si>
  <si>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</si>
  <si>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</si>
  <si>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</si>
  <si>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</si>
  <si>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</si>
  <si>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</si>
  <si>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</si>
  <si>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</si>
  <si>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</si>
  <si>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</si>
  <si>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</si>
  <si>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</si>
  <si>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</si>
  <si>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</si>
  <si>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</si>
  <si>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</si>
  <si>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</si>
  <si>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</si>
  <si>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</si>
  <si>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</si>
  <si>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</si>
  <si>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</si>
  <si>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</si>
  <si>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</si>
  <si>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</si>
  <si>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</si>
  <si>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</si>
  <si>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</si>
  <si>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</si>
  <si>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</si>
  <si>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</si>
  <si>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</si>
  <si>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</si>
  <si>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</si>
  <si>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</si>
  <si>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</si>
  <si>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</si>
  <si>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</si>
  <si>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</si>
  <si>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</si>
  <si>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</si>
  <si>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</si>
  <si>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</si>
  <si>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</si>
  <si>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</si>
  <si>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</si>
  <si>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</si>
  <si>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</si>
  <si>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</si>
  <si>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</si>
  <si>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</si>
  <si>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</si>
  <si>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</si>
  <si>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</si>
  <si>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</si>
  <si>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</si>
  <si>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</si>
  <si>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</si>
  <si>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</si>
  <si>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</si>
  <si>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</si>
  <si>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</si>
  <si>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</si>
  <si>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</si>
  <si>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</si>
  <si>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</si>
  <si>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</si>
  <si>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</si>
  <si>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</si>
  <si>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</si>
  <si>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</si>
  <si>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</si>
  <si>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</si>
  <si>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</si>
  <si>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</si>
  <si>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</si>
  <si>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</si>
  <si>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</si>
  <si>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</si>
  <si>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</si>
  <si>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</si>
  <si>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</si>
  <si>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</si>
  <si>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</si>
  <si>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</si>
  <si>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</si>
  <si>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</si>
  <si>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</si>
  <si>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</si>
  <si>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</si>
  <si>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</si>
  <si>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</si>
  <si>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</si>
  <si>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</si>
  <si>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</si>
  <si>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</si>
  <si>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</si>
  <si>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</si>
  <si>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</si>
  <si>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</si>
  <si>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</si>
  <si>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</si>
  <si>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</si>
  <si>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</si>
  <si>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</si>
  <si>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</si>
  <si>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</si>
  <si>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</si>
  <si>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</si>
  <si>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</si>
  <si>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</si>
  <si>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</si>
  <si>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</si>
  <si>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</si>
  <si>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</si>
  <si>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</si>
  <si>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</si>
  <si>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</si>
  <si>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</si>
  <si>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</si>
  <si>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</si>
  <si>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</si>
  <si>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</si>
  <si>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</si>
  <si>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</si>
  <si>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</si>
  <si>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</si>
  <si>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</si>
  <si>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</si>
  <si>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</si>
  <si>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</si>
  <si>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</si>
  <si>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</si>
  <si>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</si>
  <si>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</si>
  <si>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</si>
  <si>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</si>
  <si>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</si>
  <si>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</si>
  <si>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</si>
  <si>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</si>
  <si>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</si>
  <si>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</si>
  <si>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</si>
  <si>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</si>
  <si>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</si>
  <si>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</si>
  <si>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</si>
  <si>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</si>
  <si>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</si>
  <si>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</si>
  <si>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</si>
  <si>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</si>
  <si>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</si>
  <si>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</si>
  <si>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</si>
  <si>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</si>
  <si>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</si>
  <si>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</si>
  <si>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</si>
  <si>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</si>
  <si>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</si>
  <si>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</si>
  <si>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</si>
  <si>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</si>
  <si>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</si>
  <si>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</si>
  <si>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</si>
  <si>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</si>
  <si>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</si>
  <si>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</si>
  <si>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</si>
  <si>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</si>
  <si>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</si>
  <si>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</si>
  <si>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</si>
  <si>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</si>
  <si>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</si>
  <si>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</si>
  <si>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</si>
  <si>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</si>
  <si>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</si>
  <si>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</si>
  <si>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</si>
  <si>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</si>
  <si>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</si>
  <si>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</si>
  <si>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</si>
  <si>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</si>
  <si>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</si>
  <si>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</si>
  <si>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</si>
  <si>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</si>
  <si>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</si>
  <si>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</si>
  <si>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</si>
  <si>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</si>
  <si>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</si>
  <si>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</si>
  <si>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</si>
  <si>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</si>
  <si>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</si>
  <si>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</si>
  <si>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</si>
  <si>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</si>
  <si>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</si>
  <si>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</si>
  <si>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</si>
  <si>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</si>
  <si>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</si>
  <si>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</si>
  <si>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</si>
  <si>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</si>
  <si>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</si>
  <si>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</si>
  <si>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</si>
  <si>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</si>
  <si>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</si>
  <si>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</si>
  <si>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</si>
  <si>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</si>
  <si>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</si>
  <si>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</si>
  <si>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</si>
  <si>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</si>
  <si>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</si>
  <si>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</si>
  <si>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</si>
  <si>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</si>
  <si>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</si>
  <si>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</si>
  <si>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</si>
  <si>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</si>
  <si>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</si>
  <si>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</si>
  <si>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</si>
  <si>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</si>
  <si>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</si>
  <si>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</si>
  <si>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</si>
  <si>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</si>
  <si>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</si>
  <si>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</si>
  <si>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</si>
  <si>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</si>
  <si>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</si>
  <si>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</si>
  <si>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</si>
  <si>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</si>
  <si>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</si>
  <si>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</si>
  <si>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</si>
  <si>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</si>
  <si>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</si>
  <si>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</si>
  <si>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</si>
  <si>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</si>
  <si>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</si>
  <si>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</si>
  <si>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</si>
  <si>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</si>
  <si>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</si>
  <si>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</si>
  <si>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</si>
  <si>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</si>
  <si>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</si>
  <si>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</si>
  <si>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</si>
  <si>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</si>
  <si>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</si>
  <si>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</si>
  <si>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</si>
  <si>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</si>
  <si>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</si>
  <si>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</si>
  <si>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</si>
  <si>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</si>
  <si>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</si>
  <si>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</si>
  <si>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</si>
  <si>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</si>
  <si>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</si>
  <si>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</si>
  <si>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</si>
  <si>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</si>
  <si>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</si>
  <si>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</si>
  <si>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</si>
  <si>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</si>
  <si>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</si>
  <si>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</si>
  <si>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</si>
  <si>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</si>
  <si>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</si>
  <si>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</si>
  <si>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</si>
  <si>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</si>
  <si>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</si>
  <si>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</si>
  <si>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</si>
  <si>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</si>
  <si>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</si>
  <si>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</si>
  <si>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</si>
  <si>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</si>
  <si>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</si>
  <si>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</si>
  <si>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</si>
  <si>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</si>
  <si>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</si>
  <si>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</si>
  <si>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</si>
  <si>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</si>
  <si>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</si>
  <si>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</si>
  <si>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</si>
  <si>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</si>
  <si>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</si>
  <si>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</si>
  <si>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</si>
  <si>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</si>
  <si>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</si>
  <si>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</si>
  <si>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</si>
  <si>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</si>
  <si>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</si>
  <si>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</si>
  <si>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</si>
  <si>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</si>
  <si>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</si>
  <si>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</si>
  <si>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</si>
  <si>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</si>
  <si>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</si>
  <si>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</si>
  <si>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</si>
  <si>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</si>
  <si>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</si>
  <si>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</si>
  <si>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</si>
  <si>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</si>
  <si>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</si>
  <si>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</si>
  <si>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</si>
  <si>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</si>
  <si>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</si>
  <si>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</si>
  <si>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</si>
  <si>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</si>
  <si>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</si>
  <si>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</si>
  <si>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</si>
  <si>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</si>
  <si>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</si>
  <si>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</si>
  <si>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</si>
  <si>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</si>
  <si>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</si>
  <si>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</si>
  <si>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</si>
  <si>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</si>
  <si>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</si>
  <si>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</si>
  <si>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</si>
  <si>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</si>
  <si>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</si>
  <si>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</si>
  <si>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</si>
  <si>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</si>
  <si>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</si>
  <si>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</si>
  <si>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</si>
  <si>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</si>
  <si>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</si>
  <si>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</si>
  <si>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</si>
  <si>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</si>
  <si>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</si>
  <si>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</si>
  <si>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</si>
  <si>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</si>
  <si>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</si>
  <si>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</si>
  <si>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</si>
  <si>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</si>
  <si>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</si>
  <si>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</si>
  <si>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</si>
  <si>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</si>
  <si>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</si>
  <si>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</si>
  <si>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</si>
  <si>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</si>
  <si>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</si>
  <si>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</si>
  <si>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</si>
  <si>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</si>
  <si>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</si>
  <si>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</si>
  <si>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</si>
  <si>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</si>
  <si>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</si>
  <si>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</si>
  <si>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</si>
  <si>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</si>
  <si>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</si>
  <si>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</si>
  <si>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</si>
  <si>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</si>
  <si>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</si>
  <si>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</si>
  <si>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</si>
  <si>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</si>
  <si>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</si>
  <si>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</si>
  <si>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</si>
  <si>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</si>
  <si>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</si>
  <si>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</si>
  <si>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</si>
  <si>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</si>
  <si>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</si>
  <si>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</si>
  <si>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</si>
  <si>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</si>
  <si>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</si>
  <si>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</si>
  <si>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</si>
  <si>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</si>
  <si>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</si>
  <si>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</si>
  <si>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</si>
  <si>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</si>
  <si>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</si>
  <si>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</si>
  <si>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</si>
  <si>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</si>
  <si>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</si>
  <si>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</si>
  <si>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</si>
  <si>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</si>
  <si>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</si>
  <si>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</si>
  <si>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</si>
  <si>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</si>
  <si>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</si>
  <si>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</si>
  <si>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</si>
  <si>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</si>
  <si>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</si>
  <si>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</si>
  <si>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</si>
  <si>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</si>
  <si>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</si>
  <si>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</si>
  <si>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</si>
  <si>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</si>
  <si>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</si>
  <si>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</si>
  <si>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</si>
  <si>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</si>
  <si>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</si>
  <si>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</si>
  <si>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</si>
  <si>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</si>
  <si>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</si>
  <si>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</si>
  <si>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</si>
  <si>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</si>
  <si>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</si>
  <si>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</si>
  <si>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</si>
  <si>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</si>
  <si>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</si>
  <si>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</si>
  <si>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</si>
  <si>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</si>
  <si>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</si>
  <si>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</si>
  <si>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</si>
  <si>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</si>
  <si>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</si>
  <si>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</si>
  <si>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</si>
  <si>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</si>
  <si>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</si>
  <si>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</si>
  <si>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</si>
  <si>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</si>
  <si>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</si>
  <si>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</si>
  <si>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</si>
  <si>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</si>
  <si>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</si>
  <si>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</si>
  <si>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</si>
  <si>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</si>
  <si>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</si>
  <si>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</si>
  <si>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</si>
  <si>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</si>
  <si>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</si>
  <si>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</si>
  <si>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</si>
  <si>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</si>
  <si>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</si>
  <si>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</si>
  <si>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</si>
  <si>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</si>
  <si>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</si>
  <si>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</si>
  <si>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</si>
  <si>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</si>
  <si>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</si>
  <si>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</si>
  <si>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</si>
  <si>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</si>
  <si>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</si>
  <si>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</si>
  <si>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</si>
  <si>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</si>
  <si>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</si>
  <si>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</si>
  <si>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</si>
  <si>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</si>
  <si>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</si>
  <si>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</si>
  <si>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</si>
  <si>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</si>
  <si>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</si>
  <si>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</si>
  <si>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</si>
  <si>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</si>
  <si>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</si>
  <si>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</si>
  <si>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</si>
  <si>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</si>
  <si>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</si>
  <si>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</si>
  <si>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</si>
  <si>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</si>
  <si>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</si>
  <si>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</si>
  <si>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</si>
  <si>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</si>
  <si>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</si>
  <si>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</si>
  <si>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</si>
  <si>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</si>
  <si>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</si>
  <si>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</si>
  <si>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</si>
  <si>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</si>
  <si>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</si>
  <si>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</si>
  <si>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</si>
  <si>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</si>
  <si>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</si>
  <si>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</si>
  <si>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</si>
  <si>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</si>
  <si>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</si>
  <si>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</si>
  <si>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</si>
  <si>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</si>
  <si>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</si>
  <si>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</si>
  <si>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</si>
  <si>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</si>
  <si>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</si>
  <si>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</si>
  <si>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</si>
  <si>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</si>
  <si>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</si>
  <si>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</si>
  <si>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</si>
  <si>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</si>
  <si>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</si>
  <si>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</si>
  <si>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</si>
  <si>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</si>
  <si>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</si>
  <si>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</si>
  <si>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</si>
  <si>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</si>
  <si>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</si>
  <si>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</si>
  <si>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</si>
  <si>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</si>
  <si>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</si>
  <si>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</si>
  <si>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</si>
  <si>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</si>
  <si>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</si>
  <si>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</si>
  <si>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</si>
  <si>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</si>
  <si>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</si>
  <si>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</si>
  <si>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</si>
  <si>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</si>
  <si>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</si>
  <si>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</si>
  <si>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</si>
  <si>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</si>
  <si>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</si>
  <si>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</si>
  <si>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</si>
  <si>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</si>
  <si>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</si>
  <si>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</si>
  <si>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</si>
  <si>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</si>
  <si>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</si>
  <si>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</si>
  <si>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</si>
  <si>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</si>
  <si>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</si>
  <si>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</si>
  <si>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</si>
  <si>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</si>
  <si>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</si>
  <si>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</si>
  <si>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</si>
  <si>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</si>
  <si>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</si>
  <si>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</si>
  <si>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</si>
  <si>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</si>
  <si>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</si>
  <si>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</si>
  <si>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</si>
  <si>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</si>
  <si>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</si>
  <si>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</si>
  <si>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</si>
  <si>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</si>
  <si>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</si>
  <si>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</si>
  <si>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</si>
  <si>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</si>
  <si>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</si>
  <si>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</si>
  <si>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</si>
  <si>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</si>
  <si>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</si>
  <si>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</si>
  <si>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</si>
  <si>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</si>
  <si>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</si>
  <si>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</si>
  <si>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</si>
  <si>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</si>
  <si>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</si>
  <si>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</si>
  <si>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</si>
  <si>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</si>
  <si>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</si>
  <si>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</si>
  <si>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</si>
  <si>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</si>
  <si>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</si>
  <si>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</si>
  <si>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</si>
  <si>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</si>
  <si>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</si>
  <si>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</si>
  <si>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</si>
  <si>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</si>
  <si>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</si>
  <si>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</si>
  <si>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</si>
  <si>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</si>
  <si>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</si>
  <si>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</si>
  <si>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</si>
  <si>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</si>
  <si>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</si>
  <si>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</si>
  <si>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</si>
  <si>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</si>
  <si>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</si>
  <si>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</si>
  <si>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</si>
  <si>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</si>
  <si>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</si>
  <si>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</si>
  <si>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</si>
  <si>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</si>
  <si>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</si>
  <si>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Refining</t>
  </si>
  <si>
    <t>Ammonia</t>
  </si>
  <si>
    <t>Methanol</t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</si>
  <si>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</si>
  <si>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</si>
  <si>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</si>
  <si>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</si>
  <si>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</si>
  <si>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</si>
  <si>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</si>
  <si>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</si>
  <si>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</si>
  <si>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</si>
  <si>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</si>
  <si>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</si>
  <si>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</si>
  <si>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</si>
  <si>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</si>
  <si>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</si>
  <si>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</si>
  <si>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NG-&gt;H2 converison efficiency</t>
  </si>
  <si>
    <t>https://www.nrel.gov/docs/fy14osti/60528.pdf</t>
  </si>
  <si>
    <t xml:space="preserve">Natural Gas as Feedstock </t>
  </si>
  <si>
    <t>Natural Gas Feedstock Consumption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</si>
  <si>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</si>
  <si>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</si>
  <si>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</si>
  <si>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</si>
  <si>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</si>
  <si>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</si>
  <si>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</si>
  <si>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</si>
  <si>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</si>
  <si>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</si>
  <si>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</si>
  <si>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</si>
  <si>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</si>
  <si>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</si>
  <si>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</si>
  <si>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</si>
  <si>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</si>
  <si>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</si>
  <si>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</si>
  <si>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</si>
  <si>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</si>
  <si>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</si>
  <si>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</si>
  <si>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</si>
  <si>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</si>
  <si>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</si>
  <si>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</si>
  <si>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</si>
  <si>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</si>
  <si>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</si>
  <si>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</si>
  <si>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</si>
  <si>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</si>
  <si>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</si>
  <si>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</si>
  <si>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</si>
  <si>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</si>
  <si>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</si>
  <si>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</si>
  <si>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</si>
  <si>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</si>
  <si>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</si>
  <si>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</si>
  <si>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</si>
  <si>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</si>
  <si>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</si>
  <si>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</si>
  <si>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</si>
  <si>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</si>
  <si>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</si>
  <si>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</si>
  <si>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</si>
  <si>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</si>
  <si>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</si>
  <si>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</si>
  <si>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</si>
  <si>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</si>
  <si>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</si>
  <si>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</si>
  <si>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</si>
  <si>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</si>
  <si>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</si>
  <si>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</si>
  <si>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</si>
  <si>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</si>
  <si>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</si>
  <si>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</si>
  <si>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</si>
  <si>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</si>
  <si>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</si>
  <si>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</si>
  <si>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</si>
  <si>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</si>
  <si>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</si>
  <si>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</si>
  <si>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</si>
  <si>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</si>
  <si>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</si>
  <si>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</si>
  <si>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</si>
  <si>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</si>
  <si>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</si>
  <si>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</si>
  <si>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</si>
  <si>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</si>
  <si>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</si>
  <si>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</si>
  <si>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</si>
  <si>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</si>
  <si>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</si>
  <si>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</si>
  <si>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</si>
  <si>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</si>
  <si>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</si>
  <si>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</si>
  <si>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</si>
  <si>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</si>
  <si>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</si>
  <si>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</si>
  <si>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</si>
  <si>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</si>
  <si>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</si>
  <si>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</si>
  <si>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</si>
  <si>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</si>
  <si>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</si>
  <si>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</si>
  <si>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</si>
  <si>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</si>
  <si>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</si>
  <si>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</si>
  <si>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</si>
  <si>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</si>
  <si>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</si>
  <si>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</si>
  <si>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</si>
  <si>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</si>
  <si>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</si>
  <si>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</si>
  <si>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</si>
  <si>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</si>
  <si>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</si>
  <si>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</si>
  <si>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</si>
  <si>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</si>
  <si>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</si>
  <si>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</si>
  <si>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</si>
  <si>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</si>
  <si>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</si>
  <si>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</si>
  <si>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</si>
  <si>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</si>
  <si>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</si>
  <si>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</si>
  <si>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</si>
  <si>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</si>
  <si>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</si>
  <si>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</si>
  <si>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</si>
  <si>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</si>
  <si>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</si>
  <si>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</si>
  <si>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</si>
  <si>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</si>
  <si>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</si>
  <si>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</si>
  <si>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</si>
  <si>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</si>
  <si>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</si>
  <si>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</si>
  <si>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</si>
  <si>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</si>
  <si>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</si>
  <si>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</si>
  <si>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</si>
  <si>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</si>
  <si>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</si>
  <si>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</si>
  <si>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</si>
  <si>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</si>
  <si>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</si>
  <si>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</si>
  <si>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</si>
  <si>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</si>
  <si>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</si>
  <si>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</si>
  <si>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</si>
  <si>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</si>
  <si>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</si>
  <si>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</si>
  <si>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</si>
  <si>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</si>
  <si>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</si>
  <si>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</si>
  <si>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</si>
  <si>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</si>
  <si>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</si>
  <si>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</si>
  <si>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</si>
  <si>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</si>
  <si>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</si>
  <si>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</si>
  <si>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</si>
  <si>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</si>
  <si>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</si>
  <si>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</si>
  <si>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</si>
  <si>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</si>
  <si>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</si>
  <si>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</si>
  <si>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</si>
  <si>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</si>
  <si>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</si>
  <si>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</si>
  <si>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</si>
  <si>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</si>
  <si>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</si>
  <si>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</si>
  <si>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</si>
  <si>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</si>
  <si>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</si>
  <si>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</si>
  <si>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</si>
  <si>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</si>
  <si>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</si>
  <si>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</si>
  <si>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</si>
  <si>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</si>
  <si>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</si>
  <si>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</si>
  <si>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</si>
  <si>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</si>
  <si>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</si>
  <si>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</si>
  <si>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</si>
  <si>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</si>
  <si>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</si>
  <si>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</si>
  <si>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</si>
  <si>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</si>
  <si>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</si>
  <si>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</si>
  <si>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</si>
  <si>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</si>
  <si>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</si>
  <si>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</si>
  <si>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</si>
  <si>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</si>
  <si>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</si>
  <si>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</si>
  <si>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</si>
  <si>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</si>
  <si>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</si>
  <si>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</si>
  <si>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</si>
  <si>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</si>
  <si>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</si>
  <si>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</si>
  <si>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</si>
  <si>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</si>
  <si>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</si>
  <si>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</si>
  <si>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</si>
  <si>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</si>
  <si>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</si>
  <si>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</si>
  <si>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</si>
  <si>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</si>
  <si>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</si>
  <si>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</si>
  <si>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</si>
  <si>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</si>
  <si>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</si>
  <si>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</si>
  <si>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</si>
  <si>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</si>
  <si>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</si>
  <si>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</si>
  <si>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</si>
  <si>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</si>
  <si>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</si>
  <si>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</si>
  <si>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</si>
  <si>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</si>
  <si>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</si>
  <si>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</si>
  <si>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</si>
  <si>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</si>
  <si>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</si>
  <si>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</si>
  <si>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</si>
  <si>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</si>
  <si>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</si>
  <si>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</si>
  <si>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</si>
  <si>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</si>
  <si>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</si>
  <si>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</si>
  <si>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</si>
  <si>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</si>
  <si>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</si>
  <si>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</si>
  <si>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</si>
  <si>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</si>
  <si>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</si>
  <si>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</si>
  <si>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</si>
  <si>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</si>
  <si>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</si>
  <si>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</si>
  <si>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</si>
  <si>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</si>
  <si>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</si>
  <si>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</si>
  <si>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</si>
  <si>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</si>
  <si>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</si>
  <si>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</si>
  <si>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</si>
  <si>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</si>
  <si>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</si>
  <si>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</si>
  <si>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</si>
  <si>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</si>
  <si>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</si>
  <si>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</si>
  <si>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</si>
  <si>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</si>
  <si>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</si>
  <si>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</si>
  <si>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</si>
  <si>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</si>
  <si>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</si>
  <si>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</si>
  <si>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</si>
  <si>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</si>
  <si>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</si>
  <si>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</si>
  <si>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</si>
  <si>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</si>
  <si>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</si>
  <si>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</si>
  <si>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</si>
  <si>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</si>
  <si>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</si>
  <si>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</si>
  <si>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</si>
  <si>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</si>
  <si>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</si>
  <si>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</si>
  <si>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</si>
  <si>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</si>
  <si>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</si>
  <si>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</si>
  <si>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</si>
  <si>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</si>
  <si>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</si>
  <si>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</si>
  <si>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</si>
  <si>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</si>
  <si>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</si>
  <si>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</si>
  <si>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</si>
  <si>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</si>
  <si>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</si>
  <si>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</si>
  <si>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</si>
  <si>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</si>
  <si>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</si>
  <si>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</si>
  <si>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</si>
  <si>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</si>
  <si>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</si>
  <si>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</si>
  <si>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</si>
  <si>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</si>
  <si>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</si>
  <si>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</si>
  <si>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</si>
  <si>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</si>
  <si>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</si>
  <si>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</si>
  <si>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</si>
  <si>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</si>
  <si>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</si>
  <si>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</si>
  <si>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</si>
  <si>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</si>
  <si>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</si>
  <si>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</si>
  <si>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</si>
  <si>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</si>
  <si>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</si>
  <si>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</si>
  <si>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</si>
  <si>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</si>
  <si>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</si>
  <si>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</si>
  <si>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</si>
  <si>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</si>
  <si>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</si>
  <si>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</si>
  <si>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</si>
  <si>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</si>
  <si>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</si>
  <si>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</si>
  <si>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</si>
  <si>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</si>
  <si>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</si>
  <si>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</si>
  <si>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</si>
  <si>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</si>
  <si>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</si>
  <si>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</si>
  <si>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</si>
  <si>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</si>
  <si>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</si>
  <si>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</si>
  <si>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</si>
  <si>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</si>
  <si>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</si>
  <si>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</si>
  <si>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</si>
  <si>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</si>
  <si>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</si>
  <si>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</si>
  <si>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</si>
  <si>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</si>
  <si>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</si>
  <si>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</si>
  <si>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</si>
  <si>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</si>
  <si>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</si>
  <si>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</si>
  <si>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</si>
  <si>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</si>
  <si>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</si>
  <si>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</si>
  <si>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</si>
  <si>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</si>
  <si>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</si>
  <si>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</si>
  <si>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</si>
  <si>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</si>
  <si>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</si>
  <si>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</si>
  <si>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</si>
  <si>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</si>
  <si>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</si>
  <si>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</si>
  <si>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</si>
  <si>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</si>
  <si>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</si>
  <si>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</si>
  <si>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</si>
  <si>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</si>
  <si>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</si>
  <si>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</si>
  <si>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</si>
  <si>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</si>
  <si>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</si>
  <si>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</si>
  <si>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</si>
  <si>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</si>
  <si>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</si>
  <si>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</si>
  <si>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</si>
  <si>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</si>
  <si>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</si>
  <si>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</si>
  <si>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</si>
  <si>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</si>
  <si>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</si>
  <si>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</si>
  <si>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</si>
  <si>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</si>
  <si>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</si>
  <si>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</si>
  <si>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</si>
  <si>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</si>
  <si>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</si>
  <si>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</si>
  <si>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</si>
  <si>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</si>
  <si>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</si>
  <si>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</si>
  <si>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</si>
  <si>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</si>
  <si>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</si>
  <si>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</si>
  <si>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</si>
  <si>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</si>
  <si>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</si>
  <si>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</si>
  <si>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</si>
  <si>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</si>
  <si>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</si>
  <si>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</si>
  <si>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</si>
  <si>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</si>
  <si>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</si>
  <si>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</si>
  <si>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</si>
  <si>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</si>
  <si>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</si>
  <si>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</si>
  <si>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</si>
  <si>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</si>
  <si>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</si>
  <si>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</si>
  <si>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</si>
  <si>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</si>
  <si>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</si>
  <si>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</si>
  <si>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</si>
  <si>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</si>
  <si>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</si>
  <si>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</si>
  <si>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</si>
  <si>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</si>
  <si>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</si>
  <si>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</si>
  <si>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</si>
  <si>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</si>
  <si>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</si>
  <si>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</si>
  <si>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</si>
  <si>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</si>
  <si>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</si>
  <si>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</si>
  <si>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</si>
  <si>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</si>
  <si>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</si>
  <si>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</si>
  <si>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</si>
  <si>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</si>
  <si>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</si>
  <si>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</si>
  <si>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r>
      <t xml:space="preserve">Hydrogen Properties (Hydrogen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Fuels)</t>
    </r>
  </si>
  <si>
    <t>2021 Merchant Hydrogen Demand (MMT/year)</t>
  </si>
  <si>
    <t>2021 Merchant H2 Demand (BTU/year)</t>
  </si>
  <si>
    <t>2022 Total H2 Demand (MMT/year)</t>
  </si>
  <si>
    <t>2022 Total H2 Demand (BTU/year)</t>
  </si>
  <si>
    <t>Chemicals</t>
  </si>
  <si>
    <t>*assume half from natural gas reformation, half from process by-product</t>
  </si>
  <si>
    <t>Electronics</t>
  </si>
  <si>
    <t>Metals</t>
  </si>
  <si>
    <t>*exclude, primarily from process by-product</t>
  </si>
  <si>
    <t>Food</t>
  </si>
  <si>
    <t>Refinery Calculations</t>
  </si>
  <si>
    <t>Source: https://www.hydrogen.energy.gov/docs/hydrogenprogramlibraries/pdfs/16015_current_us_h2_production.pdf</t>
  </si>
  <si>
    <t>other</t>
  </si>
  <si>
    <t>Merchant Production Share(MMT/year)</t>
  </si>
  <si>
    <t>Merchant H2 Demand (BTU/year)</t>
  </si>
  <si>
    <t>Hydrogen Demand</t>
  </si>
  <si>
    <t>Natural Gas Use</t>
  </si>
  <si>
    <t>kg/lb</t>
  </si>
  <si>
    <t>Default SMR Assumption in 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</si>
</sst>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24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3" fillId="39" borderId="55" xfId="0" applyFont="1" applyFill="1" applyBorder="1" applyAlignment="1">
      <alignment wrapText="1"/>
    </xf>
    <xf numFmtId="0" fontId="43" fillId="39" borderId="56" xfId="0" applyFont="1" applyFill="1" applyBorder="1" applyAlignment="1">
      <alignment wrapText="1"/>
    </xf>
    <xf numFmtId="0" fontId="43" fillId="39" borderId="56" xfId="0" applyFont="1" applyFill="1" applyBorder="1" applyAlignment="1">
      <alignment horizontal="center" vertical="center" wrapText="1"/>
    </xf>
    <xf numFmtId="0" fontId="43" fillId="39" borderId="57" xfId="0" applyFont="1" applyFill="1" applyBorder="1" applyAlignment="1">
      <alignment horizontal="center" vertical="center" wrapText="1"/>
    </xf>
    <xf numFmtId="0" fontId="43" fillId="40" borderId="58" xfId="0" applyFont="1" applyFill="1" applyBorder="1" applyAlignment="1">
      <alignment vertical="center" wrapText="1"/>
    </xf>
    <xf numFmtId="0" fontId="43" fillId="40" borderId="0" xfId="0" applyFont="1" applyFill="1" applyAlignment="1">
      <alignment vertical="center" wrapText="1"/>
    </xf>
    <xf numFmtId="0" fontId="43" fillId="40" borderId="0" xfId="0" applyFont="1" applyFill="1" applyAlignment="1">
      <alignment horizontal="center" vertical="center" wrapText="1"/>
    </xf>
    <xf numFmtId="0" fontId="43" fillId="40" borderId="59" xfId="0" applyFont="1" applyFill="1" applyBorder="1" applyAlignment="1">
      <alignment horizontal="center" vertical="center" wrapText="1"/>
    </xf>
    <xf numFmtId="0" fontId="14" fillId="39" borderId="58" xfId="0" applyFont="1" applyFill="1" applyBorder="1" applyAlignment="1">
      <alignment vertical="center" wrapText="1"/>
    </xf>
    <xf numFmtId="0" fontId="43" fillId="39" borderId="0" xfId="0" applyFont="1" applyFill="1" applyAlignment="1">
      <alignment horizontal="left" vertical="center" wrapText="1"/>
    </xf>
    <xf numFmtId="1" fontId="14" fillId="39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39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3" fillId="39" borderId="0" xfId="0" applyFont="1" applyFill="1" applyAlignment="1">
      <alignment vertical="center" wrapText="1"/>
    </xf>
    <xf numFmtId="1" fontId="14" fillId="39" borderId="0" xfId="0" applyNumberFormat="1" applyFont="1" applyFill="1" applyAlignment="1">
      <alignment horizontal="center" vertical="center" wrapText="1"/>
    </xf>
    <xf numFmtId="3" fontId="14" fillId="39" borderId="0" xfId="0" applyNumberFormat="1" applyFont="1" applyFill="1" applyAlignment="1">
      <alignment horizontal="center" vertical="center"/>
    </xf>
    <xf numFmtId="2" fontId="14" fillId="39" borderId="0" xfId="0" applyNumberFormat="1" applyFont="1" applyFill="1" applyAlignment="1">
      <alignment horizontal="center" vertical="center"/>
    </xf>
    <xf numFmtId="170" fontId="14" fillId="39" borderId="0" xfId="0" applyNumberFormat="1" applyFont="1" applyFill="1" applyAlignment="1">
      <alignment horizontal="center" vertical="center"/>
    </xf>
    <xf numFmtId="3" fontId="14" fillId="39" borderId="0" xfId="0" applyNumberFormat="1" applyFont="1" applyFill="1" applyAlignment="1">
      <alignment horizontal="center" vertical="center" wrapText="1"/>
    </xf>
    <xf numFmtId="2" fontId="14" fillId="39" borderId="59" xfId="0" applyNumberFormat="1" applyFont="1" applyFill="1" applyBorder="1" applyAlignment="1">
      <alignment horizontal="center" vertical="center" wrapText="1"/>
    </xf>
    <xf numFmtId="170" fontId="14" fillId="39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4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5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4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1" fillId="0" borderId="0" xfId="0" applyFont="1" applyAlignment="1">
      <alignment vertical="center" wrapText="1"/>
    </xf>
    <xf numFmtId="0" fontId="0" fillId="0" borderId="0" xfId="0"/>
    <xf numFmtId="0" fontId="46" fillId="0" borderId="11" xfId="87" applyFont="1">
      <alignment wrapText="1"/>
    </xf>
    <xf numFmtId="0" fontId="13" fillId="0" borderId="11" xfId="18" applyBorder="1"/>
    <xf numFmtId="0" fontId="13" fillId="0" borderId="0" xfId="18"/>
    <xf numFmtId="0" fontId="17" fillId="0" borderId="0" xfId="18" applyFont="1"/>
    <xf numFmtId="0" fontId="46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4" fillId="0" borderId="54" xfId="0" applyFont="1" applyBorder="1" applyAlignment="1">
      <alignment horizontal="left" wrapText="1"/>
    </xf>
    <xf numFmtId="0" fontId="43" fillId="39" borderId="56" xfId="0" applyFont="1" applyFill="1" applyBorder="1" applyAlignment="1">
      <alignment horizontal="center" vertical="center" wrapText="1"/>
    </xf>
    <xf numFmtId="0" fontId="46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21</xdr:row>
      <xdr:rowOff>85725</xdr:rowOff>
    </xdr:from>
    <xdr:to>
      <xdr:col>3</xdr:col>
      <xdr:colOff>425450</xdr:colOff>
      <xdr:row>38</xdr:row>
      <xdr:rowOff>39830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B66DD0-035F-4090-9B9A-D482AFFB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5295900"/>
          <a:ext cx="4435475" cy="3192605"/>
        </a:xfrm>
        <a:prstGeom prst="rect">
          <a:avLst/>
        </a:prstGeom>
      </xdr:spPr>
    </xdr:pic>
    <xdr:clientData/>
  </xdr:twoCellAnchor>
  <xdr:twoCellAnchor editAs="oneCell">
    <xdr:from>
      <xdr:col>5</xdr:col>
      <xdr:colOff>366535</xdr:colOff>
      <xdr:row>47</xdr:row>
      <xdr:rowOff>117243</xdr:rowOff>
    </xdr:from>
    <xdr:to>
      <xdr:col>9</xdr:col>
      <xdr:colOff>239956</xdr:colOff>
      <xdr:row>55</xdr:row>
      <xdr:rowOff>117243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FE6A0B-67AD-422E-AF4A-EC5477270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72485" y="10280418"/>
          <a:ext cx="3826296" cy="1905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eganMahajan\Documents\eps-us\InputData\indst\BIFUbC\BAU%20Industrial%20Fuel%20Use%20before%20CCS.xlsx" TargetMode="External"/><Relationship Id="rId1" Type="http://schemas.openxmlformats.org/officeDocument/2006/relationships/externalLinkPath" Target="/Users/MeganMahajan/Documents/eps-us/InputData/indst/BIFUbC/BAU%20Industrial%20Fuel%20Use%20before%20C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AEO 2022 Table 11 Petroleum"/>
      <sheetName val="AEO 2023 Table 11 Petroleum"/>
      <sheetName val="AEO 2023 Table 24 Refining"/>
      <sheetName val="AEO 2022 Table 24 Refining"/>
      <sheetName val="AEO 2023 Table 25 Food"/>
      <sheetName val="AEO 2022 Table 25 Food"/>
      <sheetName val="AEO 2023 Table 26 Paper"/>
      <sheetName val="AEO 2022 Table 26 Paper"/>
      <sheetName val="AEO 2023 Table 27 Chemicals"/>
      <sheetName val="AEO 2022 Table 27 Chemicals"/>
      <sheetName val="AEO 2023 Table 28 Glass"/>
      <sheetName val="AEO 2022 Table 28 Glass"/>
      <sheetName val="AEO 2023 Table 29 Cement"/>
      <sheetName val="AEO 2022 Table 29 Cement"/>
      <sheetName val="AEO 2023 Table 30 Steel"/>
      <sheetName val="AEO 2022 Table 30 Steel"/>
      <sheetName val="AEO 2023 Table 31 Aluminum"/>
      <sheetName val="AEO 2022 Table 31 Aluminum"/>
      <sheetName val="AEO 2023 Table 32 Metal Prdcts"/>
      <sheetName val="AEO 2022 Table 32 Metal Prdcts"/>
      <sheetName val="AEO 2023 Table 33 Other Mfg"/>
      <sheetName val="AEO 2022 Table 33 Other Mfg"/>
      <sheetName val="AEO 2023 Table 34 Non-Mfg"/>
      <sheetName val="AEO 2022 Table 34 Non-Mfg"/>
      <sheetName val="AEO 2023 Table 36 Pipelines"/>
      <sheetName val="AEO 2022 Table 36 Pipelines"/>
      <sheetName val="BEA Use Table"/>
      <sheetName val="Hydrogen Calculations"/>
      <sheetName val="Vehicles Split"/>
      <sheetName val="Balance of Mfg Split"/>
      <sheetName val="Water and Waste"/>
      <sheetName val="AEO Table 68 Conversion Factors"/>
      <sheetName val="AEO 2022 Table 6"/>
      <sheetName val="Double Check"/>
      <sheetName val="IRA - Advanced Ind Facilities"/>
      <sheetName val="IRA - Advanced Manufacturing"/>
      <sheetName val="IRA - Procurement Pilots + EPD"/>
      <sheetName val="Combined IRA Adjustments"/>
      <sheetName val="indusa"/>
      <sheetName val="before-adj-electricity"/>
      <sheetName val="before-adj-coal"/>
      <sheetName val="before-adj-natural-gas"/>
      <sheetName val="before-adj-biomass"/>
      <sheetName val="before-adj-petroleum-diesel"/>
      <sheetName val="before-adj-heat"/>
      <sheetName val="before-adj-crude-oil"/>
      <sheetName val="before-ad-heavy-or-residual-oil"/>
      <sheetName val="before-ad-LPG-propane-or-butane"/>
      <sheetName val="before-adj-hydrogen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/>
      <sheetData sheetId="1"/>
      <sheetData sheetId="2"/>
      <sheetData sheetId="3">
        <row r="17">
          <cell r="C17">
            <v>15.926788</v>
          </cell>
          <cell r="D17">
            <v>16.784769000000001</v>
          </cell>
          <cell r="E17">
            <v>17.210778999999999</v>
          </cell>
          <cell r="F17">
            <v>17.274854999999999</v>
          </cell>
          <cell r="G17">
            <v>17.315328999999998</v>
          </cell>
          <cell r="H17">
            <v>17.467621000000001</v>
          </cell>
          <cell r="I17">
            <v>17.533518000000001</v>
          </cell>
          <cell r="J17">
            <v>17.590001999999998</v>
          </cell>
          <cell r="K17">
            <v>17.596128</v>
          </cell>
          <cell r="L17">
            <v>17.576703999999999</v>
          </cell>
          <cell r="M17">
            <v>17.564167000000001</v>
          </cell>
          <cell r="N17">
            <v>17.542175</v>
          </cell>
          <cell r="O17">
            <v>17.559013</v>
          </cell>
          <cell r="P17">
            <v>17.573502999999999</v>
          </cell>
          <cell r="Q17">
            <v>17.553329000000002</v>
          </cell>
          <cell r="R17">
            <v>17.525976</v>
          </cell>
          <cell r="S17">
            <v>17.551762</v>
          </cell>
          <cell r="T17">
            <v>17.553747000000001</v>
          </cell>
          <cell r="U17">
            <v>17.559426999999999</v>
          </cell>
          <cell r="V17">
            <v>17.572374</v>
          </cell>
          <cell r="W17">
            <v>17.584109999999999</v>
          </cell>
          <cell r="X17">
            <v>17.555267000000001</v>
          </cell>
          <cell r="Y17">
            <v>17.595018</v>
          </cell>
          <cell r="Z17">
            <v>17.568553999999999</v>
          </cell>
          <cell r="AA17">
            <v>17.604202000000001</v>
          </cell>
          <cell r="AB17">
            <v>17.551660999999999</v>
          </cell>
          <cell r="AC17">
            <v>17.533842</v>
          </cell>
          <cell r="AD17">
            <v>17.552762999999999</v>
          </cell>
          <cell r="AE17">
            <v>17.49287</v>
          </cell>
        </row>
      </sheetData>
      <sheetData sheetId="4">
        <row r="17">
          <cell r="C17">
            <v>15.710509</v>
          </cell>
        </row>
      </sheetData>
      <sheetData sheetId="5">
        <row r="15">
          <cell r="C15">
            <v>939.78387499999997</v>
          </cell>
          <cell r="D15">
            <v>954.44519000000003</v>
          </cell>
          <cell r="E15">
            <v>964.02374299999997</v>
          </cell>
          <cell r="F15">
            <v>972.91009499999996</v>
          </cell>
          <cell r="G15">
            <v>985.45941200000004</v>
          </cell>
          <cell r="H15">
            <v>999.40277100000003</v>
          </cell>
          <cell r="I15">
            <v>1013.4375</v>
          </cell>
          <cell r="J15">
            <v>1025.6085210000001</v>
          </cell>
          <cell r="K15">
            <v>1037.6695560000001</v>
          </cell>
          <cell r="L15">
            <v>1051.089966</v>
          </cell>
          <cell r="M15">
            <v>1062.798462</v>
          </cell>
          <cell r="N15">
            <v>1072.3557129999999</v>
          </cell>
          <cell r="O15">
            <v>1082.509033</v>
          </cell>
          <cell r="P15">
            <v>1093.737793</v>
          </cell>
          <cell r="Q15">
            <v>1105.5932620000001</v>
          </cell>
          <cell r="R15">
            <v>1117.116211</v>
          </cell>
          <cell r="S15">
            <v>1128.8039550000001</v>
          </cell>
          <cell r="T15">
            <v>1140.907471</v>
          </cell>
          <cell r="U15">
            <v>1153.0014650000001</v>
          </cell>
          <cell r="V15">
            <v>1164.758057</v>
          </cell>
          <cell r="W15">
            <v>1177.14978</v>
          </cell>
          <cell r="X15">
            <v>1189.2757570000001</v>
          </cell>
          <cell r="Y15">
            <v>1201.2060550000001</v>
          </cell>
          <cell r="Z15">
            <v>1213.053711</v>
          </cell>
          <cell r="AA15">
            <v>1224.394043</v>
          </cell>
          <cell r="AB15">
            <v>1235.898193</v>
          </cell>
          <cell r="AC15">
            <v>1247.526245</v>
          </cell>
          <cell r="AD15">
            <v>1259.219482</v>
          </cell>
          <cell r="AE15">
            <v>1270.886475</v>
          </cell>
        </row>
      </sheetData>
      <sheetData sheetId="6">
        <row r="15">
          <cell r="C15">
            <v>951.64434800000004</v>
          </cell>
        </row>
      </sheetData>
      <sheetData sheetId="7"/>
      <sheetData sheetId="8"/>
      <sheetData sheetId="9">
        <row r="15">
          <cell r="C15">
            <v>474.04568499999999</v>
          </cell>
          <cell r="D15">
            <v>452.66241500000001</v>
          </cell>
          <cell r="E15">
            <v>441.20394900000002</v>
          </cell>
          <cell r="F15">
            <v>453.24295000000001</v>
          </cell>
          <cell r="G15">
            <v>468.34979199999998</v>
          </cell>
          <cell r="H15">
            <v>480.999664</v>
          </cell>
          <cell r="I15">
            <v>490.772919</v>
          </cell>
          <cell r="J15">
            <v>497.28476000000001</v>
          </cell>
          <cell r="K15">
            <v>503.20382699999999</v>
          </cell>
          <cell r="L15">
            <v>511.00143400000002</v>
          </cell>
          <cell r="M15">
            <v>519.99523899999997</v>
          </cell>
          <cell r="N15">
            <v>527.93658400000004</v>
          </cell>
          <cell r="O15">
            <v>537.20996100000002</v>
          </cell>
          <cell r="P15">
            <v>545.92431599999998</v>
          </cell>
          <cell r="Q15">
            <v>552.74749799999995</v>
          </cell>
          <cell r="R15">
            <v>560.28912400000002</v>
          </cell>
          <cell r="S15">
            <v>566.19134499999996</v>
          </cell>
          <cell r="T15">
            <v>573.65039100000001</v>
          </cell>
          <cell r="U15">
            <v>582.99743699999999</v>
          </cell>
          <cell r="V15">
            <v>591.118652</v>
          </cell>
          <cell r="W15">
            <v>598.44317599999999</v>
          </cell>
          <cell r="X15">
            <v>605.70812999999998</v>
          </cell>
          <cell r="Y15">
            <v>611.42059300000005</v>
          </cell>
          <cell r="Z15">
            <v>616.42040999999995</v>
          </cell>
          <cell r="AA15">
            <v>624.27166699999998</v>
          </cell>
          <cell r="AB15">
            <v>633.372253</v>
          </cell>
          <cell r="AC15">
            <v>638.37658699999997</v>
          </cell>
          <cell r="AD15">
            <v>645.89202899999998</v>
          </cell>
          <cell r="AE15">
            <v>658.58074999999997</v>
          </cell>
        </row>
      </sheetData>
      <sheetData sheetId="10">
        <row r="15">
          <cell r="C15">
            <v>463.10674999999998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81">
          <cell r="C81">
            <v>506.49093599999998</v>
          </cell>
          <cell r="D81">
            <v>516.42877199999998</v>
          </cell>
          <cell r="E81">
            <v>532.86395300000004</v>
          </cell>
          <cell r="F81">
            <v>553.77117899999996</v>
          </cell>
          <cell r="G81">
            <v>577.25573699999995</v>
          </cell>
          <cell r="H81">
            <v>597.36413600000003</v>
          </cell>
          <cell r="I81">
            <v>614.67828399999996</v>
          </cell>
          <cell r="J81">
            <v>627.72113000000002</v>
          </cell>
          <cell r="K81">
            <v>637.34918200000004</v>
          </cell>
          <cell r="L81">
            <v>648.73742700000003</v>
          </cell>
          <cell r="M81">
            <v>662.29174799999998</v>
          </cell>
          <cell r="N81">
            <v>675.88458300000002</v>
          </cell>
          <cell r="O81">
            <v>690.44891399999995</v>
          </cell>
          <cell r="P81">
            <v>704.77856399999996</v>
          </cell>
          <cell r="Q81">
            <v>720.01513699999998</v>
          </cell>
          <cell r="R81">
            <v>736.80139199999996</v>
          </cell>
          <cell r="S81">
            <v>754.86901899999998</v>
          </cell>
          <cell r="T81">
            <v>773.49487299999998</v>
          </cell>
          <cell r="U81">
            <v>794.91992200000004</v>
          </cell>
          <cell r="V81">
            <v>816.08807400000001</v>
          </cell>
          <cell r="W81">
            <v>835.03979500000003</v>
          </cell>
          <cell r="X81">
            <v>855.20025599999997</v>
          </cell>
          <cell r="Y81">
            <v>874.60534700000005</v>
          </cell>
          <cell r="Z81">
            <v>893.03076199999998</v>
          </cell>
          <cell r="AA81">
            <v>911.92706299999998</v>
          </cell>
          <cell r="AB81">
            <v>931.363831</v>
          </cell>
          <cell r="AC81">
            <v>950.155396</v>
          </cell>
          <cell r="AD81">
            <v>970.80560300000002</v>
          </cell>
          <cell r="AE81">
            <v>994.11694299999999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rel.gov/docs/fy14osti/60528.pdf" TargetMode="External"/><Relationship Id="rId2" Type="http://schemas.openxmlformats.org/officeDocument/2006/relationships/hyperlink" Target="https://www.eia.gov/totalenergy/data/monthly/pdf/sec12.pdf" TargetMode="External"/><Relationship Id="rId1" Type="http://schemas.openxmlformats.org/officeDocument/2006/relationships/hyperlink" Target="https://www.eia.gov/dnav/pet/pet_pnp_inpt_a_EPOOOH_yir_mbbl_a.ht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abSelected="1" topLeftCell="A35" workbookViewId="0">
      <selection activeCell="C57" sqref="C57"/>
    </sheetView>
  </sheetViews>
  <sheetFormatPr defaultColWidth="8.85546875" defaultRowHeight="15"/>
  <cols>
    <col min="2" max="2" width="76.5703125" customWidth="1"/>
    <col min="3" max="3" width="42.42578125" customWidth="1"/>
    <col min="4" max="4" width="57.85546875" bestFit="1" customWidth="1"/>
    <col min="5" max="5" width="60.42578125" customWidth="1"/>
  </cols>
  <sheetData>
    <row r="1" spans="1:2">
      <c r="A1" s="1" t="s">
        <v>1131</v>
      </c>
    </row>
    <row r="3" spans="1:2">
      <c r="A3" s="1" t="s">
        <v>37</v>
      </c>
      <c r="B3" s="3" t="s">
        <v>38</v>
      </c>
    </row>
    <row r="4" spans="1:2">
      <c r="B4" t="s">
        <v>1</v>
      </c>
    </row>
    <row r="5" spans="1:2">
      <c r="B5" s="2">
        <v>2022</v>
      </c>
    </row>
    <row r="6" spans="1:2">
      <c r="B6" t="s">
        <v>1132</v>
      </c>
    </row>
    <row r="7" spans="1:2">
      <c r="B7" s="4" t="s">
        <v>1344</v>
      </c>
    </row>
    <row r="8" spans="1:2">
      <c r="B8" t="s">
        <v>1101</v>
      </c>
    </row>
    <row r="10" spans="1:2">
      <c r="A10" s="1" t="s">
        <v>39</v>
      </c>
    </row>
    <row r="11" spans="1:2">
      <c r="A11" s="15" t="s">
        <v>1118</v>
      </c>
      <c r="B11" s="16"/>
    </row>
    <row r="12" spans="1:2">
      <c r="A12" t="s">
        <v>1119</v>
      </c>
    </row>
    <row r="14" spans="1:2">
      <c r="A14" t="s">
        <v>2056</v>
      </c>
    </row>
    <row r="15" spans="1:2">
      <c r="A15" t="s">
        <v>2057</v>
      </c>
    </row>
    <row r="17" spans="1:3">
      <c r="A17" t="s">
        <v>1120</v>
      </c>
    </row>
    <row r="18" spans="1:3">
      <c r="A18" t="s">
        <v>1121</v>
      </c>
    </row>
    <row r="19" spans="1:3">
      <c r="A19" t="s">
        <v>1122</v>
      </c>
    </row>
    <row r="21" spans="1:3">
      <c r="A21" t="s">
        <v>1123</v>
      </c>
    </row>
    <row r="22" spans="1:3">
      <c r="A22" t="s">
        <v>1124</v>
      </c>
    </row>
    <row r="24" spans="1:3">
      <c r="A24" s="1" t="s">
        <v>1130</v>
      </c>
    </row>
    <row r="25" spans="1:3">
      <c r="A25" t="s">
        <v>1127</v>
      </c>
    </row>
    <row r="26" spans="1:3">
      <c r="A26" t="s">
        <v>1125</v>
      </c>
    </row>
    <row r="27" spans="1:3">
      <c r="A27" t="s">
        <v>1126</v>
      </c>
    </row>
    <row r="28" spans="1:3">
      <c r="A28" t="s">
        <v>1128</v>
      </c>
    </row>
    <row r="29" spans="1:3">
      <c r="A29" t="s">
        <v>1129</v>
      </c>
    </row>
    <row r="31" spans="1:3">
      <c r="A31" s="43" t="s">
        <v>994</v>
      </c>
      <c r="B31" s="44"/>
      <c r="C31" s="44"/>
    </row>
    <row r="32" spans="1:3">
      <c r="A32" t="s">
        <v>996</v>
      </c>
    </row>
    <row r="34" spans="2:3">
      <c r="B34" s="3" t="s">
        <v>350</v>
      </c>
      <c r="C34" s="3" t="s">
        <v>993</v>
      </c>
    </row>
    <row r="35" spans="2:3">
      <c r="B35" t="s">
        <v>954</v>
      </c>
      <c r="C35" t="s">
        <v>968</v>
      </c>
    </row>
    <row r="36" spans="2:3">
      <c r="B36" t="s">
        <v>969</v>
      </c>
      <c r="C36" t="s">
        <v>955</v>
      </c>
    </row>
    <row r="37" spans="2:3">
      <c r="B37" t="s">
        <v>970</v>
      </c>
      <c r="C37" t="s">
        <v>955</v>
      </c>
    </row>
    <row r="38" spans="2:3">
      <c r="B38" t="s">
        <v>971</v>
      </c>
      <c r="C38" t="s">
        <v>955</v>
      </c>
    </row>
    <row r="39" spans="2:3">
      <c r="B39" t="s">
        <v>972</v>
      </c>
      <c r="C39" t="s">
        <v>956</v>
      </c>
    </row>
    <row r="40" spans="2:3">
      <c r="B40" t="s">
        <v>973</v>
      </c>
      <c r="C40" s="45" t="s">
        <v>957</v>
      </c>
    </row>
    <row r="41" spans="2:3">
      <c r="B41" t="s">
        <v>974</v>
      </c>
      <c r="C41" t="s">
        <v>958</v>
      </c>
    </row>
    <row r="42" spans="2:3">
      <c r="B42" t="s">
        <v>975</v>
      </c>
      <c r="C42" t="s">
        <v>959</v>
      </c>
    </row>
    <row r="43" spans="2:3">
      <c r="B43" t="s">
        <v>976</v>
      </c>
      <c r="C43" t="s">
        <v>1099</v>
      </c>
    </row>
    <row r="44" spans="2:3">
      <c r="B44" t="s">
        <v>977</v>
      </c>
      <c r="C44" t="s">
        <v>960</v>
      </c>
    </row>
    <row r="45" spans="2:3">
      <c r="B45" t="s">
        <v>978</v>
      </c>
      <c r="C45" t="s">
        <v>961</v>
      </c>
    </row>
    <row r="46" spans="2:3">
      <c r="B46" t="s">
        <v>979</v>
      </c>
      <c r="C46" t="s">
        <v>47</v>
      </c>
    </row>
    <row r="47" spans="2:3">
      <c r="B47" t="s">
        <v>980</v>
      </c>
      <c r="C47" t="s">
        <v>962</v>
      </c>
    </row>
    <row r="48" spans="2:3">
      <c r="B48" t="s">
        <v>981</v>
      </c>
      <c r="C48" t="s">
        <v>46</v>
      </c>
    </row>
    <row r="49" spans="1:3">
      <c r="B49" t="s">
        <v>982</v>
      </c>
      <c r="C49" t="s">
        <v>963</v>
      </c>
    </row>
    <row r="50" spans="1:3">
      <c r="B50" t="s">
        <v>983</v>
      </c>
      <c r="C50" t="s">
        <v>964</v>
      </c>
    </row>
    <row r="51" spans="1:3">
      <c r="B51" t="s">
        <v>984</v>
      </c>
      <c r="C51" t="s">
        <v>964</v>
      </c>
    </row>
    <row r="52" spans="1:3">
      <c r="B52" t="s">
        <v>985</v>
      </c>
      <c r="C52" t="s">
        <v>964</v>
      </c>
    </row>
    <row r="53" spans="1:3">
      <c r="B53" t="s">
        <v>986</v>
      </c>
      <c r="C53" t="s">
        <v>964</v>
      </c>
    </row>
    <row r="54" spans="1:3">
      <c r="B54" t="s">
        <v>987</v>
      </c>
      <c r="C54" t="s">
        <v>965</v>
      </c>
    </row>
    <row r="55" spans="1:3">
      <c r="B55" t="s">
        <v>988</v>
      </c>
      <c r="C55" t="s">
        <v>965</v>
      </c>
    </row>
    <row r="56" spans="1:3">
      <c r="B56" t="s">
        <v>989</v>
      </c>
      <c r="C56" t="s">
        <v>1098</v>
      </c>
    </row>
    <row r="57" spans="1:3">
      <c r="B57" t="s">
        <v>990</v>
      </c>
      <c r="C57" t="s">
        <v>966</v>
      </c>
    </row>
    <row r="58" spans="1:3">
      <c r="B58" t="s">
        <v>991</v>
      </c>
      <c r="C58" s="45" t="s">
        <v>967</v>
      </c>
    </row>
    <row r="59" spans="1:3">
      <c r="B59" t="s">
        <v>992</v>
      </c>
      <c r="C59" t="s">
        <v>968</v>
      </c>
    </row>
    <row r="61" spans="1:3">
      <c r="A61" t="s">
        <v>949</v>
      </c>
    </row>
    <row r="62" spans="1:3">
      <c r="A62" t="s">
        <v>995</v>
      </c>
    </row>
    <row r="63" spans="1:3">
      <c r="A63" t="s">
        <v>950</v>
      </c>
    </row>
    <row r="64" spans="1:3">
      <c r="A64" t="s">
        <v>951</v>
      </c>
    </row>
    <row r="65" spans="1:3">
      <c r="A65" t="s">
        <v>952</v>
      </c>
    </row>
    <row r="66" spans="1:3">
      <c r="A66" t="s">
        <v>953</v>
      </c>
    </row>
    <row r="67" spans="1:3">
      <c r="B67" s="3" t="s">
        <v>1090</v>
      </c>
      <c r="C67" s="3" t="s">
        <v>1091</v>
      </c>
    </row>
    <row r="68" spans="1:3">
      <c r="B68" t="s">
        <v>1092</v>
      </c>
      <c r="C68" t="s">
        <v>972</v>
      </c>
    </row>
    <row r="69" spans="1:3">
      <c r="B69" t="s">
        <v>1093</v>
      </c>
      <c r="C69" t="s">
        <v>973</v>
      </c>
    </row>
    <row r="70" spans="1:3">
      <c r="B70" t="s">
        <v>1094</v>
      </c>
      <c r="C70" t="s">
        <v>975</v>
      </c>
    </row>
    <row r="71" spans="1:3">
      <c r="B71" t="s">
        <v>1095</v>
      </c>
      <c r="C71" t="s">
        <v>982</v>
      </c>
    </row>
    <row r="73" spans="1:3">
      <c r="A73" t="s">
        <v>1096</v>
      </c>
    </row>
    <row r="74" spans="1:3">
      <c r="A74" t="s">
        <v>1097</v>
      </c>
    </row>
    <row r="76" spans="1:3">
      <c r="A76" s="46" t="s">
        <v>1100</v>
      </c>
      <c r="B76" s="47"/>
      <c r="C76" s="47"/>
    </row>
    <row r="77" spans="1:3">
      <c r="A77" t="s">
        <v>349</v>
      </c>
    </row>
    <row r="78" spans="1:3">
      <c r="A78" t="s">
        <v>1102</v>
      </c>
    </row>
    <row r="80" spans="1:3">
      <c r="A80" t="s">
        <v>1103</v>
      </c>
    </row>
    <row r="81" spans="1:4">
      <c r="A81" t="s">
        <v>1104</v>
      </c>
    </row>
    <row r="83" spans="1:4">
      <c r="A83" s="1" t="s">
        <v>1105</v>
      </c>
      <c r="D83" s="6"/>
    </row>
    <row r="84" spans="1:4">
      <c r="B84" s="3" t="s">
        <v>1115</v>
      </c>
      <c r="C84" s="3" t="s">
        <v>1116</v>
      </c>
      <c r="D84" s="24"/>
    </row>
    <row r="85" spans="1:4">
      <c r="B85" s="25" t="s">
        <v>207</v>
      </c>
      <c r="C85" t="s">
        <v>207</v>
      </c>
      <c r="D85" s="24"/>
    </row>
    <row r="86" spans="1:4">
      <c r="B86" s="26" t="s">
        <v>1106</v>
      </c>
      <c r="C86" t="s">
        <v>208</v>
      </c>
      <c r="D86" s="24"/>
    </row>
    <row r="87" spans="1:4">
      <c r="B87" s="26" t="s">
        <v>1107</v>
      </c>
      <c r="C87" t="s">
        <v>208</v>
      </c>
      <c r="D87" s="24"/>
    </row>
    <row r="88" spans="1:4">
      <c r="B88" s="26" t="s">
        <v>1108</v>
      </c>
      <c r="C88" t="s">
        <v>209</v>
      </c>
      <c r="D88" s="24"/>
    </row>
    <row r="89" spans="1:4">
      <c r="B89" s="26" t="s">
        <v>1109</v>
      </c>
      <c r="C89" t="s">
        <v>209</v>
      </c>
      <c r="D89" s="24"/>
    </row>
    <row r="90" spans="1:4">
      <c r="B90" s="26" t="s">
        <v>1110</v>
      </c>
      <c r="C90" t="s">
        <v>210</v>
      </c>
      <c r="D90" s="24"/>
    </row>
    <row r="91" spans="1:4">
      <c r="B91" s="26" t="s">
        <v>1111</v>
      </c>
      <c r="C91" t="s">
        <v>208</v>
      </c>
      <c r="D91" s="24"/>
    </row>
    <row r="92" spans="1:4">
      <c r="B92" s="26" t="s">
        <v>1112</v>
      </c>
      <c r="C92" t="s">
        <v>209</v>
      </c>
      <c r="D92" s="24"/>
    </row>
    <row r="93" spans="1:4">
      <c r="B93" s="26" t="s">
        <v>1113</v>
      </c>
      <c r="C93" t="s">
        <v>209</v>
      </c>
      <c r="D93" s="24"/>
    </row>
    <row r="94" spans="1:4">
      <c r="B94" s="26" t="s">
        <v>1114</v>
      </c>
      <c r="C94" t="s">
        <v>210</v>
      </c>
      <c r="D94" s="24"/>
    </row>
    <row r="95" spans="1:4">
      <c r="D95" s="24"/>
    </row>
    <row r="96" spans="1:4">
      <c r="A96" t="s">
        <v>1966</v>
      </c>
      <c r="D96" s="24"/>
    </row>
    <row r="97" spans="1:4">
      <c r="D97" s="24"/>
    </row>
    <row r="98" spans="1:4">
      <c r="A98" s="46" t="s">
        <v>1967</v>
      </c>
      <c r="B98" s="47"/>
      <c r="C98" s="47"/>
    </row>
    <row r="99" spans="1:4">
      <c r="A99" t="s">
        <v>1968</v>
      </c>
      <c r="D99" s="24"/>
    </row>
    <row r="100" spans="1:4">
      <c r="D100" s="24"/>
    </row>
    <row r="101" spans="1:4">
      <c r="D101" s="24"/>
    </row>
    <row r="102" spans="1:4">
      <c r="D102" s="24"/>
    </row>
    <row r="103" spans="1:4">
      <c r="D103" s="23"/>
    </row>
    <row r="104" spans="1:4">
      <c r="D104" s="24"/>
    </row>
    <row r="105" spans="1:4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2092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27" t="s">
        <v>52</v>
      </c>
      <c r="D3" s="27" t="s">
        <v>1993</v>
      </c>
      <c r="E3" s="27"/>
      <c r="F3" s="27"/>
      <c r="G3" s="27"/>
    </row>
    <row r="4" spans="1:33" ht="15" customHeight="1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>
      <c r="C5" s="27" t="s">
        <v>54</v>
      </c>
      <c r="D5" s="27" t="s">
        <v>1996</v>
      </c>
      <c r="E5" s="27"/>
      <c r="F5" s="27"/>
      <c r="G5" s="27"/>
    </row>
    <row r="6" spans="1:33" ht="15" customHeight="1">
      <c r="C6" s="27" t="s">
        <v>55</v>
      </c>
      <c r="D6" s="27"/>
      <c r="E6" s="27" t="s">
        <v>1997</v>
      </c>
      <c r="F6" s="27"/>
      <c r="G6" s="27"/>
    </row>
    <row r="7" spans="1:33"/>
    <row r="10" spans="1:33" ht="15" customHeight="1">
      <c r="A10" s="28" t="s">
        <v>358</v>
      </c>
      <c r="B10" s="52" t="s">
        <v>56</v>
      </c>
      <c r="AG10" s="144" t="s">
        <v>1998</v>
      </c>
    </row>
    <row r="11" spans="1:33" ht="15" customHeight="1">
      <c r="B11" s="49" t="s">
        <v>57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/>
    <row r="15" spans="1:33" ht="15" customHeight="1">
      <c r="B15" s="53" t="s">
        <v>59</v>
      </c>
    </row>
    <row r="16" spans="1:33" ht="15" customHeight="1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>
      <c r="B53" s="53" t="s">
        <v>1046</v>
      </c>
    </row>
    <row r="54" spans="1:33" ht="15" customHeight="1">
      <c r="B54" s="53" t="s">
        <v>1045</v>
      </c>
    </row>
    <row r="55" spans="1:33" ht="15" customHeight="1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>
      <c r="B63" s="53" t="s">
        <v>1028</v>
      </c>
    </row>
    <row r="64" spans="1:33" ht="15" customHeight="1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>
      <c r="B79" s="53" t="s">
        <v>1004</v>
      </c>
    </row>
    <row r="80" spans="1:33" ht="15" customHeight="1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/>
    <row r="83" spans="2:2" ht="15" customHeight="1">
      <c r="B83" s="182" t="s">
        <v>1137</v>
      </c>
    </row>
    <row r="84" spans="2:2" ht="15" customHeight="1">
      <c r="B84" s="22" t="s">
        <v>1138</v>
      </c>
    </row>
    <row r="85" spans="2:2" ht="15" customHeight="1">
      <c r="B85" s="22" t="s">
        <v>1139</v>
      </c>
    </row>
    <row r="86" spans="2:2" ht="15" customHeight="1">
      <c r="B86" s="22" t="s">
        <v>1140</v>
      </c>
    </row>
    <row r="87" spans="2:2" ht="15" customHeight="1">
      <c r="B87" s="22" t="s">
        <v>1002</v>
      </c>
    </row>
    <row r="88" spans="2:2" ht="15" customHeight="1">
      <c r="B88" s="22" t="s">
        <v>1141</v>
      </c>
    </row>
    <row r="89" spans="2:2" ht="15" customHeight="1">
      <c r="B89" s="22" t="s">
        <v>1001</v>
      </c>
    </row>
    <row r="90" spans="2:2" ht="15" customHeight="1">
      <c r="B90" s="22" t="s">
        <v>1142</v>
      </c>
    </row>
    <row r="91" spans="2:2" ht="15" customHeight="1">
      <c r="B91" s="22" t="s">
        <v>1143</v>
      </c>
    </row>
    <row r="92" spans="2:2">
      <c r="B92" s="22" t="s">
        <v>1000</v>
      </c>
    </row>
    <row r="93" spans="2:2" ht="15" customHeight="1">
      <c r="B93" s="22" t="s">
        <v>1144</v>
      </c>
    </row>
    <row r="94" spans="2:2" ht="15" customHeight="1">
      <c r="B94" s="22" t="s">
        <v>1145</v>
      </c>
    </row>
    <row r="95" spans="2:2" ht="15" customHeight="1">
      <c r="B95" s="22" t="s">
        <v>2006</v>
      </c>
    </row>
    <row r="96" spans="2:2" ht="15" customHeight="1">
      <c r="B96" s="22" t="s">
        <v>999</v>
      </c>
    </row>
    <row r="97" spans="2:33" ht="15" customHeight="1">
      <c r="B97" s="22" t="s">
        <v>1146</v>
      </c>
    </row>
    <row r="98" spans="2:33" ht="15" customHeight="1">
      <c r="B98" s="22" t="s">
        <v>1147</v>
      </c>
    </row>
    <row r="99" spans="2:33" ht="15" customHeight="1">
      <c r="B99" s="22" t="s">
        <v>1148</v>
      </c>
    </row>
    <row r="100" spans="2:33" ht="15" customHeight="1">
      <c r="B100" s="22" t="s">
        <v>998</v>
      </c>
    </row>
    <row r="101" spans="2:33">
      <c r="B101" s="22" t="s">
        <v>1149</v>
      </c>
    </row>
    <row r="102" spans="2:33">
      <c r="B102" s="22" t="s">
        <v>1150</v>
      </c>
    </row>
    <row r="103" spans="2:33" ht="15" customHeight="1">
      <c r="B103" s="22" t="s">
        <v>1151</v>
      </c>
    </row>
    <row r="104" spans="2:33" ht="15" customHeight="1">
      <c r="B104" s="22" t="s">
        <v>1152</v>
      </c>
    </row>
    <row r="105" spans="2:33" ht="15" customHeight="1">
      <c r="B105" s="22" t="s">
        <v>1153</v>
      </c>
    </row>
    <row r="106" spans="2:33" ht="15" customHeight="1">
      <c r="B106" s="22" t="s">
        <v>1154</v>
      </c>
    </row>
    <row r="107" spans="2:33" ht="15" customHeight="1">
      <c r="B107" s="22" t="s">
        <v>997</v>
      </c>
    </row>
    <row r="108" spans="2:33" ht="15" customHeight="1">
      <c r="B108" s="22" t="s">
        <v>1155</v>
      </c>
    </row>
    <row r="109" spans="2:33" ht="15" customHeight="1">
      <c r="B109" s="22" t="s">
        <v>1156</v>
      </c>
    </row>
    <row r="110" spans="2:33" ht="15" customHeight="1">
      <c r="B110" s="22" t="s">
        <v>2007</v>
      </c>
    </row>
    <row r="111" spans="2:33" ht="15" customHeight="1">
      <c r="B111" s="22" t="s">
        <v>2008</v>
      </c>
    </row>
    <row r="112" spans="2:33" ht="15" customHeight="1">
      <c r="B112" s="224"/>
      <c r="C112" s="224"/>
      <c r="D112" s="224"/>
      <c r="E112" s="224"/>
      <c r="F112" s="224"/>
      <c r="G112" s="224"/>
      <c r="H112" s="224"/>
      <c r="I112" s="224"/>
      <c r="J112" s="224"/>
      <c r="K112" s="224"/>
      <c r="L112" s="224"/>
      <c r="M112" s="224"/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</row>
    <row r="308" spans="2:33" ht="15" customHeight="1">
      <c r="B308" s="224"/>
      <c r="C308" s="224"/>
      <c r="D308" s="224"/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  <c r="AA308" s="224"/>
      <c r="AB308" s="224"/>
      <c r="AC308" s="224"/>
      <c r="AD308" s="224"/>
      <c r="AE308" s="224"/>
      <c r="AF308" s="224"/>
      <c r="AG308" s="224"/>
    </row>
    <row r="511" spans="2:33" ht="15" customHeight="1">
      <c r="B511" s="224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  <c r="AA511" s="224"/>
      <c r="AB511" s="224"/>
      <c r="AC511" s="224"/>
      <c r="AD511" s="224"/>
      <c r="AE511" s="224"/>
      <c r="AF511" s="224"/>
      <c r="AG511" s="224"/>
    </row>
    <row r="712" spans="2:33" ht="15" customHeight="1"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</row>
    <row r="887" spans="2:33" ht="15" customHeight="1">
      <c r="B887" s="224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  <c r="AA887" s="224"/>
      <c r="AB887" s="224"/>
      <c r="AC887" s="224"/>
      <c r="AD887" s="224"/>
      <c r="AE887" s="224"/>
      <c r="AF887" s="224"/>
      <c r="AG887" s="224"/>
    </row>
    <row r="1100" spans="2:33" ht="15" customHeight="1">
      <c r="B1100" s="224"/>
      <c r="C1100" s="224"/>
      <c r="D1100" s="224"/>
      <c r="E1100" s="224"/>
      <c r="F1100" s="224"/>
      <c r="G1100" s="224"/>
      <c r="H1100" s="224"/>
      <c r="I1100" s="224"/>
      <c r="J1100" s="224"/>
      <c r="K1100" s="224"/>
      <c r="L1100" s="224"/>
      <c r="M1100" s="224"/>
      <c r="N1100" s="224"/>
      <c r="O1100" s="224"/>
      <c r="P1100" s="224"/>
      <c r="Q1100" s="224"/>
      <c r="R1100" s="224"/>
      <c r="S1100" s="224"/>
      <c r="T1100" s="224"/>
      <c r="U1100" s="224"/>
      <c r="V1100" s="224"/>
      <c r="W1100" s="224"/>
      <c r="X1100" s="224"/>
      <c r="Y1100" s="224"/>
      <c r="Z1100" s="224"/>
      <c r="AA1100" s="224"/>
      <c r="AB1100" s="224"/>
      <c r="AC1100" s="224"/>
      <c r="AD1100" s="224"/>
      <c r="AE1100" s="224"/>
      <c r="AF1100" s="224"/>
      <c r="AG1100" s="224"/>
    </row>
    <row r="1227" spans="2:33" ht="15" customHeight="1">
      <c r="B1227" s="224"/>
      <c r="C1227" s="224"/>
      <c r="D1227" s="224"/>
      <c r="E1227" s="224"/>
      <c r="F1227" s="224"/>
      <c r="G1227" s="224"/>
      <c r="H1227" s="224"/>
      <c r="I1227" s="224"/>
      <c r="J1227" s="224"/>
      <c r="K1227" s="224"/>
      <c r="L1227" s="224"/>
      <c r="M1227" s="224"/>
      <c r="N1227" s="224"/>
      <c r="O1227" s="224"/>
      <c r="P1227" s="224"/>
      <c r="Q1227" s="224"/>
      <c r="R1227" s="224"/>
      <c r="S1227" s="224"/>
      <c r="T1227" s="224"/>
      <c r="U1227" s="224"/>
      <c r="V1227" s="224"/>
      <c r="W1227" s="224"/>
      <c r="X1227" s="224"/>
      <c r="Y1227" s="224"/>
      <c r="Z1227" s="224"/>
      <c r="AA1227" s="224"/>
      <c r="AB1227" s="224"/>
      <c r="AC1227" s="224"/>
      <c r="AD1227" s="224"/>
      <c r="AE1227" s="224"/>
      <c r="AF1227" s="224"/>
      <c r="AG1227" s="224"/>
    </row>
    <row r="1390" spans="2:33" ht="15" customHeight="1">
      <c r="B1390" s="224"/>
      <c r="C1390" s="224"/>
      <c r="D1390" s="224"/>
      <c r="E1390" s="224"/>
      <c r="F1390" s="224"/>
      <c r="G1390" s="224"/>
      <c r="H1390" s="224"/>
      <c r="I1390" s="224"/>
      <c r="J1390" s="224"/>
      <c r="K1390" s="224"/>
      <c r="L1390" s="224"/>
      <c r="M1390" s="224"/>
      <c r="N1390" s="224"/>
      <c r="O1390" s="224"/>
      <c r="P1390" s="224"/>
      <c r="Q1390" s="224"/>
      <c r="R1390" s="224"/>
      <c r="S1390" s="224"/>
      <c r="T1390" s="224"/>
      <c r="U1390" s="224"/>
      <c r="V1390" s="224"/>
      <c r="W1390" s="224"/>
      <c r="X1390" s="224"/>
      <c r="Y1390" s="224"/>
      <c r="Z1390" s="224"/>
      <c r="AA1390" s="224"/>
      <c r="AB1390" s="224"/>
      <c r="AC1390" s="224"/>
      <c r="AD1390" s="224"/>
      <c r="AE1390" s="224"/>
      <c r="AF1390" s="224"/>
      <c r="AG1390" s="224"/>
    </row>
    <row r="1502" spans="2:33" ht="15" customHeight="1">
      <c r="B1502" s="224"/>
      <c r="C1502" s="224"/>
      <c r="D1502" s="224"/>
      <c r="E1502" s="224"/>
      <c r="F1502" s="224"/>
      <c r="G1502" s="224"/>
      <c r="H1502" s="224"/>
      <c r="I1502" s="224"/>
      <c r="J1502" s="224"/>
      <c r="K1502" s="224"/>
      <c r="L1502" s="224"/>
      <c r="M1502" s="224"/>
      <c r="N1502" s="224"/>
      <c r="O1502" s="224"/>
      <c r="P1502" s="224"/>
      <c r="Q1502" s="224"/>
      <c r="R1502" s="224"/>
      <c r="S1502" s="224"/>
      <c r="T1502" s="224"/>
      <c r="U1502" s="224"/>
      <c r="V1502" s="224"/>
      <c r="W1502" s="224"/>
      <c r="X1502" s="224"/>
      <c r="Y1502" s="224"/>
      <c r="Z1502" s="224"/>
      <c r="AA1502" s="224"/>
      <c r="AB1502" s="224"/>
      <c r="AC1502" s="224"/>
      <c r="AD1502" s="224"/>
      <c r="AE1502" s="224"/>
      <c r="AF1502" s="224"/>
      <c r="AG1502" s="224"/>
    </row>
    <row r="1604" spans="2:33" ht="15" customHeight="1">
      <c r="B1604" s="224"/>
      <c r="C1604" s="224"/>
      <c r="D1604" s="224"/>
      <c r="E1604" s="224"/>
      <c r="F1604" s="224"/>
      <c r="G1604" s="224"/>
      <c r="H1604" s="224"/>
      <c r="I1604" s="224"/>
      <c r="J1604" s="224"/>
      <c r="K1604" s="224"/>
      <c r="L1604" s="224"/>
      <c r="M1604" s="224"/>
      <c r="N1604" s="224"/>
      <c r="O1604" s="224"/>
      <c r="P1604" s="224"/>
      <c r="Q1604" s="224"/>
      <c r="R1604" s="224"/>
      <c r="S1604" s="224"/>
      <c r="T1604" s="224"/>
      <c r="U1604" s="224"/>
      <c r="V1604" s="224"/>
      <c r="W1604" s="224"/>
      <c r="X1604" s="224"/>
      <c r="Y1604" s="224"/>
      <c r="Z1604" s="224"/>
      <c r="AA1604" s="224"/>
      <c r="AB1604" s="224"/>
      <c r="AC1604" s="224"/>
      <c r="AD1604" s="224"/>
      <c r="AE1604" s="224"/>
      <c r="AF1604" s="224"/>
      <c r="AG1604" s="224"/>
    </row>
    <row r="1698" spans="2:33" ht="15" customHeight="1">
      <c r="B1698" s="224"/>
      <c r="C1698" s="224"/>
      <c r="D1698" s="224"/>
      <c r="E1698" s="224"/>
      <c r="F1698" s="224"/>
      <c r="G1698" s="224"/>
      <c r="H1698" s="224"/>
      <c r="I1698" s="224"/>
      <c r="J1698" s="224"/>
      <c r="K1698" s="224"/>
      <c r="L1698" s="224"/>
      <c r="M1698" s="224"/>
      <c r="N1698" s="224"/>
      <c r="O1698" s="224"/>
      <c r="P1698" s="224"/>
      <c r="Q1698" s="224"/>
      <c r="R1698" s="224"/>
      <c r="S1698" s="224"/>
      <c r="T1698" s="224"/>
      <c r="U1698" s="224"/>
      <c r="V1698" s="224"/>
      <c r="W1698" s="224"/>
      <c r="X1698" s="224"/>
      <c r="Y1698" s="224"/>
      <c r="Z1698" s="224"/>
      <c r="AA1698" s="224"/>
      <c r="AB1698" s="224"/>
      <c r="AC1698" s="224"/>
      <c r="AD1698" s="224"/>
      <c r="AE1698" s="224"/>
      <c r="AF1698" s="224"/>
      <c r="AG1698" s="224"/>
    </row>
    <row r="1945" spans="2:33" ht="15" customHeight="1">
      <c r="B1945" s="224"/>
      <c r="C1945" s="224"/>
      <c r="D1945" s="224"/>
      <c r="E1945" s="224"/>
      <c r="F1945" s="224"/>
      <c r="G1945" s="224"/>
      <c r="H1945" s="224"/>
      <c r="I1945" s="224"/>
      <c r="J1945" s="224"/>
      <c r="K1945" s="224"/>
      <c r="L1945" s="224"/>
      <c r="M1945" s="224"/>
      <c r="N1945" s="224"/>
      <c r="O1945" s="224"/>
      <c r="P1945" s="224"/>
      <c r="Q1945" s="224"/>
      <c r="R1945" s="224"/>
      <c r="S1945" s="224"/>
      <c r="T1945" s="224"/>
      <c r="U1945" s="224"/>
      <c r="V1945" s="224"/>
      <c r="W1945" s="224"/>
      <c r="X1945" s="224"/>
      <c r="Y1945" s="224"/>
      <c r="Z1945" s="224"/>
      <c r="AA1945" s="224"/>
      <c r="AB1945" s="224"/>
      <c r="AC1945" s="224"/>
      <c r="AD1945" s="224"/>
      <c r="AE1945" s="224"/>
      <c r="AF1945" s="224"/>
      <c r="AG1945" s="224"/>
    </row>
    <row r="2031" spans="2:33" ht="15" customHeight="1">
      <c r="B2031" s="224"/>
      <c r="C2031" s="224"/>
      <c r="D2031" s="224"/>
      <c r="E2031" s="224"/>
      <c r="F2031" s="224"/>
      <c r="G2031" s="224"/>
      <c r="H2031" s="224"/>
      <c r="I2031" s="224"/>
      <c r="J2031" s="224"/>
      <c r="K2031" s="224"/>
      <c r="L2031" s="224"/>
      <c r="M2031" s="224"/>
      <c r="N2031" s="224"/>
      <c r="O2031" s="224"/>
      <c r="P2031" s="224"/>
      <c r="Q2031" s="224"/>
      <c r="R2031" s="224"/>
      <c r="S2031" s="224"/>
      <c r="T2031" s="224"/>
      <c r="U2031" s="224"/>
      <c r="V2031" s="224"/>
      <c r="W2031" s="224"/>
      <c r="X2031" s="224"/>
      <c r="Y2031" s="224"/>
      <c r="Z2031" s="224"/>
      <c r="AA2031" s="224"/>
      <c r="AB2031" s="224"/>
      <c r="AC2031" s="224"/>
      <c r="AD2031" s="224"/>
      <c r="AE2031" s="224"/>
      <c r="AF2031" s="224"/>
      <c r="AG2031" s="224"/>
    </row>
    <row r="2153" spans="2:33" ht="15" customHeight="1">
      <c r="B2153" s="224"/>
      <c r="C2153" s="224"/>
      <c r="D2153" s="224"/>
      <c r="E2153" s="224"/>
      <c r="F2153" s="224"/>
      <c r="G2153" s="224"/>
      <c r="H2153" s="224"/>
      <c r="I2153" s="224"/>
      <c r="J2153" s="224"/>
      <c r="K2153" s="224"/>
      <c r="L2153" s="224"/>
      <c r="M2153" s="224"/>
      <c r="N2153" s="224"/>
      <c r="O2153" s="224"/>
      <c r="P2153" s="224"/>
      <c r="Q2153" s="224"/>
      <c r="R2153" s="224"/>
      <c r="S2153" s="224"/>
      <c r="T2153" s="224"/>
      <c r="U2153" s="224"/>
      <c r="V2153" s="224"/>
      <c r="W2153" s="224"/>
      <c r="X2153" s="224"/>
      <c r="Y2153" s="224"/>
      <c r="Z2153" s="224"/>
      <c r="AA2153" s="224"/>
      <c r="AB2153" s="224"/>
      <c r="AC2153" s="224"/>
      <c r="AD2153" s="224"/>
      <c r="AE2153" s="224"/>
      <c r="AF2153" s="224"/>
      <c r="AG2153" s="224"/>
    </row>
    <row r="2317" spans="2:33" ht="15" customHeight="1">
      <c r="B2317" s="224"/>
      <c r="C2317" s="224"/>
      <c r="D2317" s="224"/>
      <c r="E2317" s="224"/>
      <c r="F2317" s="224"/>
      <c r="G2317" s="224"/>
      <c r="H2317" s="224"/>
      <c r="I2317" s="224"/>
      <c r="J2317" s="224"/>
      <c r="K2317" s="224"/>
      <c r="L2317" s="224"/>
      <c r="M2317" s="224"/>
      <c r="N2317" s="224"/>
      <c r="O2317" s="224"/>
      <c r="P2317" s="224"/>
      <c r="Q2317" s="224"/>
      <c r="R2317" s="224"/>
      <c r="S2317" s="224"/>
      <c r="T2317" s="224"/>
      <c r="U2317" s="224"/>
      <c r="V2317" s="224"/>
      <c r="W2317" s="224"/>
      <c r="X2317" s="224"/>
      <c r="Y2317" s="224"/>
      <c r="Z2317" s="224"/>
      <c r="AA2317" s="224"/>
      <c r="AB2317" s="224"/>
      <c r="AC2317" s="224"/>
      <c r="AD2317" s="224"/>
      <c r="AE2317" s="224"/>
      <c r="AF2317" s="224"/>
      <c r="AG2317" s="224"/>
    </row>
    <row r="2419" spans="2:33" ht="15" customHeight="1">
      <c r="B2419" s="224"/>
      <c r="C2419" s="224"/>
      <c r="D2419" s="224"/>
      <c r="E2419" s="224"/>
      <c r="F2419" s="224"/>
      <c r="G2419" s="224"/>
      <c r="H2419" s="224"/>
      <c r="I2419" s="224"/>
      <c r="J2419" s="224"/>
      <c r="K2419" s="224"/>
      <c r="L2419" s="224"/>
      <c r="M2419" s="224"/>
      <c r="N2419" s="224"/>
      <c r="O2419" s="224"/>
      <c r="P2419" s="224"/>
      <c r="Q2419" s="224"/>
      <c r="R2419" s="224"/>
      <c r="S2419" s="224"/>
      <c r="T2419" s="224"/>
      <c r="U2419" s="224"/>
      <c r="V2419" s="224"/>
      <c r="W2419" s="224"/>
      <c r="X2419" s="224"/>
      <c r="Y2419" s="224"/>
      <c r="Z2419" s="224"/>
      <c r="AA2419" s="224"/>
      <c r="AB2419" s="224"/>
      <c r="AC2419" s="224"/>
      <c r="AD2419" s="224"/>
      <c r="AE2419" s="224"/>
      <c r="AF2419" s="224"/>
      <c r="AG2419" s="224"/>
    </row>
    <row r="2509" spans="2:33" ht="15" customHeight="1">
      <c r="B2509" s="224"/>
      <c r="C2509" s="224"/>
      <c r="D2509" s="224"/>
      <c r="E2509" s="224"/>
      <c r="F2509" s="224"/>
      <c r="G2509" s="224"/>
      <c r="H2509" s="224"/>
      <c r="I2509" s="224"/>
      <c r="J2509" s="224"/>
      <c r="K2509" s="224"/>
      <c r="L2509" s="224"/>
      <c r="M2509" s="224"/>
      <c r="N2509" s="224"/>
      <c r="O2509" s="224"/>
      <c r="P2509" s="224"/>
      <c r="Q2509" s="224"/>
      <c r="R2509" s="224"/>
      <c r="S2509" s="224"/>
      <c r="T2509" s="224"/>
      <c r="U2509" s="224"/>
      <c r="V2509" s="224"/>
      <c r="W2509" s="224"/>
      <c r="X2509" s="224"/>
      <c r="Y2509" s="224"/>
      <c r="Z2509" s="224"/>
      <c r="AA2509" s="224"/>
      <c r="AB2509" s="224"/>
      <c r="AC2509" s="224"/>
      <c r="AD2509" s="224"/>
      <c r="AE2509" s="224"/>
      <c r="AF2509" s="224"/>
      <c r="AG2509" s="224"/>
    </row>
    <row r="2598" spans="2:33" ht="15" customHeight="1">
      <c r="B2598" s="224"/>
      <c r="C2598" s="224"/>
      <c r="D2598" s="224"/>
      <c r="E2598" s="224"/>
      <c r="F2598" s="224"/>
      <c r="G2598" s="224"/>
      <c r="H2598" s="224"/>
      <c r="I2598" s="224"/>
      <c r="J2598" s="224"/>
      <c r="K2598" s="224"/>
      <c r="L2598" s="224"/>
      <c r="M2598" s="224"/>
      <c r="N2598" s="224"/>
      <c r="O2598" s="224"/>
      <c r="P2598" s="224"/>
      <c r="Q2598" s="224"/>
      <c r="R2598" s="224"/>
      <c r="S2598" s="224"/>
      <c r="T2598" s="224"/>
      <c r="U2598" s="224"/>
      <c r="V2598" s="224"/>
      <c r="W2598" s="224"/>
      <c r="X2598" s="224"/>
      <c r="Y2598" s="224"/>
      <c r="Z2598" s="224"/>
      <c r="AA2598" s="224"/>
      <c r="AB2598" s="224"/>
      <c r="AC2598" s="224"/>
      <c r="AD2598" s="224"/>
      <c r="AE2598" s="224"/>
      <c r="AF2598" s="224"/>
      <c r="AG2598" s="224"/>
    </row>
    <row r="2719" spans="2:33" ht="15" customHeight="1">
      <c r="B2719" s="224"/>
      <c r="C2719" s="224"/>
      <c r="D2719" s="224"/>
      <c r="E2719" s="224"/>
      <c r="F2719" s="224"/>
      <c r="G2719" s="224"/>
      <c r="H2719" s="224"/>
      <c r="I2719" s="224"/>
      <c r="J2719" s="224"/>
      <c r="K2719" s="224"/>
      <c r="L2719" s="224"/>
      <c r="M2719" s="224"/>
      <c r="N2719" s="224"/>
      <c r="O2719" s="224"/>
      <c r="P2719" s="224"/>
      <c r="Q2719" s="224"/>
      <c r="R2719" s="224"/>
      <c r="S2719" s="224"/>
      <c r="T2719" s="224"/>
      <c r="U2719" s="224"/>
      <c r="V2719" s="224"/>
      <c r="W2719" s="224"/>
      <c r="X2719" s="224"/>
      <c r="Y2719" s="224"/>
      <c r="Z2719" s="224"/>
      <c r="AA2719" s="224"/>
      <c r="AB2719" s="224"/>
      <c r="AC2719" s="224"/>
      <c r="AD2719" s="224"/>
      <c r="AE2719" s="224"/>
      <c r="AF2719" s="224"/>
      <c r="AG2719" s="224"/>
    </row>
    <row r="2837" spans="2:33" ht="15" customHeight="1">
      <c r="B2837" s="224"/>
      <c r="C2837" s="224"/>
      <c r="D2837" s="224"/>
      <c r="E2837" s="224"/>
      <c r="F2837" s="224"/>
      <c r="G2837" s="224"/>
      <c r="H2837" s="224"/>
      <c r="I2837" s="224"/>
      <c r="J2837" s="224"/>
      <c r="K2837" s="224"/>
      <c r="L2837" s="224"/>
      <c r="M2837" s="224"/>
      <c r="N2837" s="224"/>
      <c r="O2837" s="224"/>
      <c r="P2837" s="224"/>
      <c r="Q2837" s="224"/>
      <c r="R2837" s="224"/>
      <c r="S2837" s="224"/>
      <c r="T2837" s="224"/>
      <c r="U2837" s="224"/>
      <c r="V2837" s="224"/>
      <c r="W2837" s="224"/>
      <c r="X2837" s="224"/>
      <c r="Y2837" s="224"/>
      <c r="Z2837" s="224"/>
      <c r="AA2837" s="224"/>
      <c r="AB2837" s="224"/>
      <c r="AC2837" s="224"/>
      <c r="AD2837" s="224"/>
      <c r="AE2837" s="224"/>
      <c r="AF2837" s="224"/>
      <c r="AG2837" s="224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184" t="s">
        <v>2094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2099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>
      <c r="A40" s="36" t="s">
        <v>1067</v>
      </c>
      <c r="B40" s="194" t="s">
        <v>2100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6" t="s">
        <v>1044</v>
      </c>
      <c r="B56" s="194" t="s">
        <v>2101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>
      <c r="A75" s="36" t="s">
        <v>1012</v>
      </c>
      <c r="B75" s="194" t="s">
        <v>2102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>
      <c r="A79" s="36" t="s">
        <v>1005</v>
      </c>
      <c r="B79" s="194" t="s">
        <v>2103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>
      <c r="A81" s="36" t="s">
        <v>1003</v>
      </c>
      <c r="B81" s="194" t="s">
        <v>2104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>
      <c r="A84" s="35"/>
      <c r="B84" s="225" t="s">
        <v>1137</v>
      </c>
      <c r="C84" s="226"/>
      <c r="D84" s="226"/>
      <c r="E84" s="226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183"/>
    </row>
    <row r="85" spans="1:34" ht="15" customHeight="1">
      <c r="A85" s="35"/>
      <c r="B85" s="37" t="s">
        <v>2105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>
      <c r="A89" s="35"/>
      <c r="B89" s="37" t="s">
        <v>2106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>
      <c r="A90" s="35"/>
      <c r="B90" s="37" t="s">
        <v>2107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>
      <c r="A94" s="35"/>
      <c r="B94" s="37" t="s">
        <v>2108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>
      <c r="A96" s="35"/>
      <c r="B96" s="37" t="s">
        <v>2109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>
      <c r="B97" s="37" t="s">
        <v>2110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>
      <c r="B102" s="37" t="s">
        <v>2111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2112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 t="s">
        <v>2113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228" t="s">
        <v>2114</v>
      </c>
      <c r="C112" s="228"/>
      <c r="D112" s="228"/>
      <c r="E112" s="228"/>
      <c r="F112" s="228"/>
      <c r="G112" s="228"/>
      <c r="H112" s="228"/>
      <c r="I112" s="228"/>
      <c r="J112" s="228"/>
      <c r="K112" s="228"/>
      <c r="L112" s="228"/>
      <c r="M112" s="228"/>
      <c r="N112" s="228"/>
      <c r="O112" s="228"/>
      <c r="P112" s="228"/>
      <c r="Q112" s="228"/>
      <c r="R112" s="228"/>
      <c r="S112" s="228"/>
      <c r="T112" s="228"/>
      <c r="U112" s="228"/>
      <c r="V112" s="228"/>
      <c r="W112" s="228"/>
      <c r="X112" s="228"/>
      <c r="Y112" s="228"/>
      <c r="Z112" s="228"/>
      <c r="AA112" s="228"/>
      <c r="AB112" s="228"/>
      <c r="AC112" s="228"/>
      <c r="AD112" s="228"/>
      <c r="AE112" s="228"/>
      <c r="AF112" s="228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27"/>
      <c r="AB308" s="227"/>
      <c r="AC308" s="227"/>
      <c r="AD308" s="227"/>
      <c r="AE308" s="227"/>
      <c r="AF308" s="227"/>
    </row>
    <row r="499" spans="2:32" ht="15" customHeight="1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>
      <c r="B511" s="227"/>
      <c r="C511" s="227"/>
      <c r="D511" s="227"/>
      <c r="E511" s="227"/>
      <c r="F511" s="227"/>
      <c r="G511" s="227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27"/>
      <c r="AB511" s="227"/>
      <c r="AC511" s="227"/>
      <c r="AD511" s="227"/>
      <c r="AE511" s="227"/>
      <c r="AF511" s="227"/>
    </row>
    <row r="711" spans="2:32" ht="15" customHeight="1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</row>
    <row r="886" spans="2:32" ht="15" customHeight="1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  <c r="AA887" s="227"/>
      <c r="AB887" s="227"/>
      <c r="AC887" s="227"/>
      <c r="AD887" s="227"/>
      <c r="AE887" s="227"/>
      <c r="AF887" s="227"/>
    </row>
    <row r="1096" spans="2:32" ht="15" customHeight="1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>
      <c r="B1101" s="227"/>
      <c r="C1101" s="227"/>
      <c r="D1101" s="227"/>
      <c r="E1101" s="227"/>
      <c r="F1101" s="227"/>
      <c r="G1101" s="227"/>
      <c r="H1101" s="227"/>
      <c r="I1101" s="227"/>
      <c r="J1101" s="227"/>
      <c r="K1101" s="227"/>
      <c r="L1101" s="227"/>
      <c r="M1101" s="227"/>
      <c r="N1101" s="227"/>
      <c r="O1101" s="227"/>
      <c r="P1101" s="227"/>
      <c r="Q1101" s="227"/>
      <c r="R1101" s="227"/>
      <c r="S1101" s="227"/>
      <c r="T1101" s="227"/>
      <c r="U1101" s="227"/>
      <c r="V1101" s="227"/>
      <c r="W1101" s="227"/>
      <c r="X1101" s="227"/>
      <c r="Y1101" s="227"/>
      <c r="Z1101" s="227"/>
      <c r="AA1101" s="227"/>
      <c r="AB1101" s="227"/>
      <c r="AC1101" s="227"/>
      <c r="AD1101" s="227"/>
      <c r="AE1101" s="227"/>
      <c r="AF1101" s="227"/>
    </row>
    <row r="1228" spans="2:32" ht="15" customHeight="1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>
      <c r="B1229" s="227"/>
      <c r="C1229" s="227"/>
      <c r="D1229" s="227"/>
      <c r="E1229" s="227"/>
      <c r="F1229" s="227"/>
      <c r="G1229" s="227"/>
      <c r="H1229" s="227"/>
      <c r="I1229" s="227"/>
      <c r="J1229" s="227"/>
      <c r="K1229" s="227"/>
      <c r="L1229" s="227"/>
      <c r="M1229" s="227"/>
      <c r="N1229" s="227"/>
      <c r="O1229" s="227"/>
      <c r="P1229" s="227"/>
      <c r="Q1229" s="227"/>
      <c r="R1229" s="227"/>
      <c r="S1229" s="227"/>
      <c r="T1229" s="227"/>
      <c r="U1229" s="227"/>
      <c r="V1229" s="227"/>
      <c r="W1229" s="227"/>
      <c r="X1229" s="227"/>
      <c r="Y1229" s="227"/>
      <c r="Z1229" s="227"/>
      <c r="AA1229" s="227"/>
      <c r="AB1229" s="227"/>
      <c r="AC1229" s="227"/>
      <c r="AD1229" s="227"/>
      <c r="AE1229" s="227"/>
      <c r="AF1229" s="227"/>
    </row>
    <row r="1384" spans="2:32" ht="15" customHeight="1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>
      <c r="B1390" s="227"/>
      <c r="C1390" s="227"/>
      <c r="D1390" s="227"/>
      <c r="E1390" s="227"/>
      <c r="F1390" s="227"/>
      <c r="G1390" s="227"/>
      <c r="H1390" s="227"/>
      <c r="I1390" s="227"/>
      <c r="J1390" s="227"/>
      <c r="K1390" s="227"/>
      <c r="L1390" s="227"/>
      <c r="M1390" s="227"/>
      <c r="N1390" s="227"/>
      <c r="O1390" s="227"/>
      <c r="P1390" s="227"/>
      <c r="Q1390" s="227"/>
      <c r="R1390" s="227"/>
      <c r="S1390" s="227"/>
      <c r="T1390" s="227"/>
      <c r="U1390" s="227"/>
      <c r="V1390" s="227"/>
      <c r="W1390" s="227"/>
      <c r="X1390" s="227"/>
      <c r="Y1390" s="227"/>
      <c r="Z1390" s="227"/>
      <c r="AA1390" s="227"/>
      <c r="AB1390" s="227"/>
      <c r="AC1390" s="227"/>
      <c r="AD1390" s="227"/>
      <c r="AE1390" s="227"/>
      <c r="AF1390" s="227"/>
    </row>
    <row r="1490" spans="2:32" ht="15" customHeight="1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>
      <c r="B1502" s="227"/>
      <c r="C1502" s="227"/>
      <c r="D1502" s="227"/>
      <c r="E1502" s="227"/>
      <c r="F1502" s="227"/>
      <c r="G1502" s="227"/>
      <c r="H1502" s="227"/>
      <c r="I1502" s="227"/>
      <c r="J1502" s="227"/>
      <c r="K1502" s="227"/>
      <c r="L1502" s="227"/>
      <c r="M1502" s="227"/>
      <c r="N1502" s="227"/>
      <c r="O1502" s="227"/>
      <c r="P1502" s="227"/>
      <c r="Q1502" s="227"/>
      <c r="R1502" s="227"/>
      <c r="S1502" s="227"/>
      <c r="T1502" s="227"/>
      <c r="U1502" s="227"/>
      <c r="V1502" s="227"/>
      <c r="W1502" s="227"/>
      <c r="X1502" s="227"/>
      <c r="Y1502" s="227"/>
      <c r="Z1502" s="227"/>
      <c r="AA1502" s="227"/>
      <c r="AB1502" s="227"/>
      <c r="AC1502" s="227"/>
      <c r="AD1502" s="227"/>
      <c r="AE1502" s="227"/>
      <c r="AF1502" s="227"/>
    </row>
    <row r="1603" spans="2:32" ht="15" customHeight="1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>
      <c r="B1604" s="227"/>
      <c r="C1604" s="227"/>
      <c r="D1604" s="227"/>
      <c r="E1604" s="227"/>
      <c r="F1604" s="227"/>
      <c r="G1604" s="227"/>
      <c r="H1604" s="227"/>
      <c r="I1604" s="227"/>
      <c r="J1604" s="227"/>
      <c r="K1604" s="227"/>
      <c r="L1604" s="227"/>
      <c r="M1604" s="227"/>
      <c r="N1604" s="227"/>
      <c r="O1604" s="227"/>
      <c r="P1604" s="227"/>
      <c r="Q1604" s="227"/>
      <c r="R1604" s="227"/>
      <c r="S1604" s="227"/>
      <c r="T1604" s="227"/>
      <c r="U1604" s="227"/>
      <c r="V1604" s="227"/>
      <c r="W1604" s="227"/>
      <c r="X1604" s="227"/>
      <c r="Y1604" s="227"/>
      <c r="Z1604" s="227"/>
      <c r="AA1604" s="227"/>
      <c r="AB1604" s="227"/>
      <c r="AC1604" s="227"/>
      <c r="AD1604" s="227"/>
      <c r="AE1604" s="227"/>
      <c r="AF1604" s="227"/>
    </row>
    <row r="1612" spans="2:32" ht="15" customHeight="1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>
      <c r="B1699" s="227"/>
      <c r="C1699" s="227"/>
      <c r="D1699" s="227"/>
      <c r="E1699" s="227"/>
      <c r="F1699" s="227"/>
      <c r="G1699" s="227"/>
      <c r="H1699" s="227"/>
      <c r="I1699" s="227"/>
      <c r="J1699" s="227"/>
      <c r="K1699" s="227"/>
      <c r="L1699" s="227"/>
      <c r="M1699" s="227"/>
      <c r="N1699" s="227"/>
      <c r="O1699" s="227"/>
      <c r="P1699" s="227"/>
      <c r="Q1699" s="227"/>
      <c r="R1699" s="227"/>
      <c r="S1699" s="227"/>
      <c r="T1699" s="227"/>
      <c r="U1699" s="227"/>
      <c r="V1699" s="227"/>
      <c r="W1699" s="227"/>
      <c r="X1699" s="227"/>
      <c r="Y1699" s="227"/>
      <c r="Z1699" s="227"/>
      <c r="AA1699" s="227"/>
      <c r="AB1699" s="227"/>
      <c r="AC1699" s="227"/>
      <c r="AD1699" s="227"/>
      <c r="AE1699" s="227"/>
      <c r="AF1699" s="227"/>
    </row>
    <row r="1944" spans="2:32" ht="15" customHeight="1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>
      <c r="B1945" s="227"/>
      <c r="C1945" s="227"/>
      <c r="D1945" s="227"/>
      <c r="E1945" s="227"/>
      <c r="F1945" s="227"/>
      <c r="G1945" s="227"/>
      <c r="H1945" s="227"/>
      <c r="I1945" s="227"/>
      <c r="J1945" s="227"/>
      <c r="K1945" s="227"/>
      <c r="L1945" s="227"/>
      <c r="M1945" s="227"/>
      <c r="N1945" s="227"/>
      <c r="O1945" s="227"/>
      <c r="P1945" s="227"/>
      <c r="Q1945" s="227"/>
      <c r="R1945" s="227"/>
      <c r="S1945" s="227"/>
      <c r="T1945" s="227"/>
      <c r="U1945" s="227"/>
      <c r="V1945" s="227"/>
      <c r="W1945" s="227"/>
      <c r="X1945" s="227"/>
      <c r="Y1945" s="227"/>
      <c r="Z1945" s="227"/>
      <c r="AA1945" s="227"/>
      <c r="AB1945" s="227"/>
      <c r="AC1945" s="227"/>
      <c r="AD1945" s="227"/>
      <c r="AE1945" s="227"/>
      <c r="AF1945" s="227"/>
    </row>
    <row r="2021" spans="2:32" ht="15" customHeight="1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>
      <c r="B2031" s="227"/>
      <c r="C2031" s="227"/>
      <c r="D2031" s="227"/>
      <c r="E2031" s="227"/>
      <c r="F2031" s="227"/>
      <c r="G2031" s="227"/>
      <c r="H2031" s="227"/>
      <c r="I2031" s="227"/>
      <c r="J2031" s="227"/>
      <c r="K2031" s="227"/>
      <c r="L2031" s="227"/>
      <c r="M2031" s="227"/>
      <c r="N2031" s="227"/>
      <c r="O2031" s="227"/>
      <c r="P2031" s="227"/>
      <c r="Q2031" s="227"/>
      <c r="R2031" s="227"/>
      <c r="S2031" s="227"/>
      <c r="T2031" s="227"/>
      <c r="U2031" s="227"/>
      <c r="V2031" s="227"/>
      <c r="W2031" s="227"/>
      <c r="X2031" s="227"/>
      <c r="Y2031" s="227"/>
      <c r="Z2031" s="227"/>
      <c r="AA2031" s="227"/>
      <c r="AB2031" s="227"/>
      <c r="AC2031" s="227"/>
      <c r="AD2031" s="227"/>
      <c r="AE2031" s="227"/>
      <c r="AF2031" s="227"/>
    </row>
    <row r="2147" spans="2:32" ht="15" customHeight="1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>
      <c r="B2153" s="227"/>
      <c r="C2153" s="227"/>
      <c r="D2153" s="227"/>
      <c r="E2153" s="227"/>
      <c r="F2153" s="227"/>
      <c r="G2153" s="227"/>
      <c r="H2153" s="227"/>
      <c r="I2153" s="227"/>
      <c r="J2153" s="227"/>
      <c r="K2153" s="227"/>
      <c r="L2153" s="227"/>
      <c r="M2153" s="227"/>
      <c r="N2153" s="227"/>
      <c r="O2153" s="227"/>
      <c r="P2153" s="227"/>
      <c r="Q2153" s="227"/>
      <c r="R2153" s="227"/>
      <c r="S2153" s="227"/>
      <c r="T2153" s="227"/>
      <c r="U2153" s="227"/>
      <c r="V2153" s="227"/>
      <c r="W2153" s="227"/>
      <c r="X2153" s="227"/>
      <c r="Y2153" s="227"/>
      <c r="Z2153" s="227"/>
      <c r="AA2153" s="227"/>
      <c r="AB2153" s="227"/>
      <c r="AC2153" s="227"/>
      <c r="AD2153" s="227"/>
      <c r="AE2153" s="227"/>
      <c r="AF2153" s="227"/>
    </row>
    <row r="2316" spans="2:32" ht="15" customHeight="1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>
      <c r="B2317" s="227"/>
      <c r="C2317" s="227"/>
      <c r="D2317" s="227"/>
      <c r="E2317" s="227"/>
      <c r="F2317" s="227"/>
      <c r="G2317" s="227"/>
      <c r="H2317" s="227"/>
      <c r="I2317" s="227"/>
      <c r="J2317" s="227"/>
      <c r="K2317" s="227"/>
      <c r="L2317" s="227"/>
      <c r="M2317" s="227"/>
      <c r="N2317" s="227"/>
      <c r="O2317" s="227"/>
      <c r="P2317" s="227"/>
      <c r="Q2317" s="227"/>
      <c r="R2317" s="227"/>
      <c r="S2317" s="227"/>
      <c r="T2317" s="227"/>
      <c r="U2317" s="227"/>
      <c r="V2317" s="227"/>
      <c r="W2317" s="227"/>
      <c r="X2317" s="227"/>
      <c r="Y2317" s="227"/>
      <c r="Z2317" s="227"/>
      <c r="AA2317" s="227"/>
      <c r="AB2317" s="227"/>
      <c r="AC2317" s="227"/>
      <c r="AD2317" s="227"/>
      <c r="AE2317" s="227"/>
      <c r="AF2317" s="227"/>
    </row>
    <row r="2418" spans="2:32" ht="15" customHeight="1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>
      <c r="B2419" s="227"/>
      <c r="C2419" s="227"/>
      <c r="D2419" s="227"/>
      <c r="E2419" s="227"/>
      <c r="F2419" s="227"/>
      <c r="G2419" s="227"/>
      <c r="H2419" s="227"/>
      <c r="I2419" s="227"/>
      <c r="J2419" s="227"/>
      <c r="K2419" s="227"/>
      <c r="L2419" s="227"/>
      <c r="M2419" s="227"/>
      <c r="N2419" s="227"/>
      <c r="O2419" s="227"/>
      <c r="P2419" s="227"/>
      <c r="Q2419" s="227"/>
      <c r="R2419" s="227"/>
      <c r="S2419" s="227"/>
      <c r="T2419" s="227"/>
      <c r="U2419" s="227"/>
      <c r="V2419" s="227"/>
      <c r="W2419" s="227"/>
      <c r="X2419" s="227"/>
      <c r="Y2419" s="227"/>
      <c r="Z2419" s="227"/>
      <c r="AA2419" s="227"/>
      <c r="AB2419" s="227"/>
      <c r="AC2419" s="227"/>
      <c r="AD2419" s="227"/>
      <c r="AE2419" s="227"/>
      <c r="AF2419" s="227"/>
    </row>
    <row r="2497" spans="2:32" ht="15" customHeight="1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>
      <c r="B2509" s="227"/>
      <c r="C2509" s="227"/>
      <c r="D2509" s="227"/>
      <c r="E2509" s="227"/>
      <c r="F2509" s="227"/>
      <c r="G2509" s="227"/>
      <c r="H2509" s="227"/>
      <c r="I2509" s="227"/>
      <c r="J2509" s="227"/>
      <c r="K2509" s="227"/>
      <c r="L2509" s="227"/>
      <c r="M2509" s="227"/>
      <c r="N2509" s="227"/>
      <c r="O2509" s="227"/>
      <c r="P2509" s="227"/>
      <c r="Q2509" s="227"/>
      <c r="R2509" s="227"/>
      <c r="S2509" s="227"/>
      <c r="T2509" s="227"/>
      <c r="U2509" s="227"/>
      <c r="V2509" s="227"/>
      <c r="W2509" s="227"/>
      <c r="X2509" s="227"/>
      <c r="Y2509" s="227"/>
      <c r="Z2509" s="227"/>
      <c r="AA2509" s="227"/>
      <c r="AB2509" s="227"/>
      <c r="AC2509" s="227"/>
      <c r="AD2509" s="227"/>
      <c r="AE2509" s="227"/>
      <c r="AF2509" s="227"/>
    </row>
    <row r="2594" spans="2:32" ht="15" customHeight="1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>
      <c r="B2598" s="227"/>
      <c r="C2598" s="227"/>
      <c r="D2598" s="227"/>
      <c r="E2598" s="227"/>
      <c r="F2598" s="227"/>
      <c r="G2598" s="227"/>
      <c r="H2598" s="227"/>
      <c r="I2598" s="227"/>
      <c r="J2598" s="227"/>
      <c r="K2598" s="227"/>
      <c r="L2598" s="227"/>
      <c r="M2598" s="227"/>
      <c r="N2598" s="227"/>
      <c r="O2598" s="227"/>
      <c r="P2598" s="227"/>
      <c r="Q2598" s="227"/>
      <c r="R2598" s="227"/>
      <c r="S2598" s="227"/>
      <c r="T2598" s="227"/>
      <c r="U2598" s="227"/>
      <c r="V2598" s="227"/>
      <c r="W2598" s="227"/>
      <c r="X2598" s="227"/>
      <c r="Y2598" s="227"/>
      <c r="Z2598" s="227"/>
      <c r="AA2598" s="227"/>
      <c r="AB2598" s="227"/>
      <c r="AC2598" s="227"/>
      <c r="AD2598" s="227"/>
      <c r="AE2598" s="227"/>
      <c r="AF2598" s="227"/>
    </row>
    <row r="2705" spans="2:32" ht="15" customHeight="1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>
      <c r="B2719" s="227"/>
      <c r="C2719" s="227"/>
      <c r="D2719" s="227"/>
      <c r="E2719" s="227"/>
      <c r="F2719" s="227"/>
      <c r="G2719" s="227"/>
      <c r="H2719" s="227"/>
      <c r="I2719" s="227"/>
      <c r="J2719" s="227"/>
      <c r="K2719" s="227"/>
      <c r="L2719" s="227"/>
      <c r="M2719" s="227"/>
      <c r="N2719" s="227"/>
      <c r="O2719" s="227"/>
      <c r="P2719" s="227"/>
      <c r="Q2719" s="227"/>
      <c r="R2719" s="227"/>
      <c r="S2719" s="227"/>
      <c r="T2719" s="227"/>
      <c r="U2719" s="227"/>
      <c r="V2719" s="227"/>
      <c r="W2719" s="227"/>
      <c r="X2719" s="227"/>
      <c r="Y2719" s="227"/>
      <c r="Z2719" s="227"/>
      <c r="AA2719" s="227"/>
      <c r="AB2719" s="227"/>
      <c r="AC2719" s="227"/>
      <c r="AD2719" s="227"/>
      <c r="AE2719" s="227"/>
      <c r="AF2719" s="227"/>
    </row>
    <row r="2836" spans="2:32" ht="15" customHeight="1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>
      <c r="B2837" s="227"/>
      <c r="C2837" s="227"/>
      <c r="D2837" s="227"/>
      <c r="E2837" s="227"/>
      <c r="F2837" s="227"/>
      <c r="G2837" s="227"/>
      <c r="H2837" s="227"/>
      <c r="I2837" s="227"/>
      <c r="J2837" s="227"/>
      <c r="K2837" s="227"/>
      <c r="L2837" s="227"/>
      <c r="M2837" s="227"/>
      <c r="N2837" s="227"/>
      <c r="O2837" s="227"/>
      <c r="P2837" s="227"/>
      <c r="Q2837" s="227"/>
      <c r="R2837" s="227"/>
      <c r="S2837" s="227"/>
      <c r="T2837" s="227"/>
      <c r="U2837" s="227"/>
      <c r="V2837" s="227"/>
      <c r="W2837" s="227"/>
      <c r="X2837" s="227"/>
      <c r="Y2837" s="227"/>
      <c r="Z2837" s="227"/>
      <c r="AA2837" s="227"/>
      <c r="AB2837" s="227"/>
      <c r="AC2837" s="227"/>
      <c r="AD2837" s="227"/>
      <c r="AE2837" s="227"/>
      <c r="AF2837" s="227"/>
    </row>
  </sheetData>
  <mergeCells count="21">
    <mergeCell ref="B1101:AF1101"/>
    <mergeCell ref="B1229:AF1229"/>
    <mergeCell ref="B1390:AF1390"/>
    <mergeCell ref="B1502:AF1502"/>
    <mergeCell ref="B1604:AF1604"/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7" sqref="A27:XFD2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>
      <c r="A36" s="35"/>
      <c r="B36" s="208" t="s">
        <v>2115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>
      <c r="A49" s="36" t="s">
        <v>403</v>
      </c>
      <c r="B49" s="206" t="s">
        <v>2116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>
      <c r="A67" s="36" t="s">
        <v>391</v>
      </c>
      <c r="B67" s="206" t="s">
        <v>2116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>
      <c r="A72" s="35"/>
      <c r="B72" s="208" t="s">
        <v>2117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>
      <c r="A76" s="36" t="s">
        <v>385</v>
      </c>
      <c r="B76" s="206" t="s">
        <v>2118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>
      <c r="A82" s="36" t="s">
        <v>380</v>
      </c>
      <c r="B82" s="206" t="s">
        <v>2118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229" t="s">
        <v>2119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183"/>
    </row>
    <row r="96" spans="1:34" ht="15" customHeight="1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 t="s">
        <v>2120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2121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2122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 t="s">
        <v>2123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 t="s">
        <v>2124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 t="s">
        <v>2125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1969</v>
      </c>
      <c r="B10" s="52" t="s">
        <v>1970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>
      <c r="B16" s="53" t="s">
        <v>181</v>
      </c>
    </row>
    <row r="17" spans="1:33" ht="15" customHeight="1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>
      <c r="B19" s="53" t="s">
        <v>183</v>
      </c>
    </row>
    <row r="20" spans="1:33" ht="15" customHeight="1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/>
    <row r="36" spans="1:33" ht="12" customHeight="1">
      <c r="B36" s="53" t="s">
        <v>184</v>
      </c>
    </row>
    <row r="37" spans="1:33" ht="12" customHeight="1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/>
    <row r="39" spans="1:33" ht="12" customHeight="1">
      <c r="B39" s="53" t="s">
        <v>186</v>
      </c>
    </row>
    <row r="40" spans="1:33" ht="12" customHeight="1">
      <c r="B40" s="53" t="s">
        <v>187</v>
      </c>
    </row>
    <row r="41" spans="1:33" ht="15" customHeight="1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>
      <c r="B53" s="53" t="s">
        <v>1975</v>
      </c>
    </row>
    <row r="54" spans="1:33" ht="15" customHeight="1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>
      <c r="B57" s="53" t="s">
        <v>191</v>
      </c>
    </row>
    <row r="58" spans="1:33" ht="12" customHeight="1">
      <c r="B58" s="53" t="s">
        <v>192</v>
      </c>
    </row>
    <row r="59" spans="1:33" ht="15" customHeight="1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>
      <c r="B71" s="53" t="s">
        <v>193</v>
      </c>
    </row>
    <row r="72" spans="1:33" ht="15" customHeight="1">
      <c r="B72" s="53" t="s">
        <v>194</v>
      </c>
    </row>
    <row r="73" spans="1:33" ht="15" customHeight="1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>
      <c r="B78" s="53" t="s">
        <v>197</v>
      </c>
    </row>
    <row r="79" spans="1:33" ht="15" customHeight="1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>
      <c r="B84" s="53" t="s">
        <v>198</v>
      </c>
    </row>
    <row r="85" spans="1:34" ht="12" customHeight="1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>
      <c r="B88" s="53" t="s">
        <v>201</v>
      </c>
    </row>
    <row r="89" spans="1:34" ht="12" customHeight="1">
      <c r="B89" s="53" t="s">
        <v>202</v>
      </c>
    </row>
    <row r="90" spans="1:34" ht="15" customHeight="1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/>
    <row r="95" spans="1:34" ht="15" customHeight="1">
      <c r="B95" s="230" t="s">
        <v>1976</v>
      </c>
      <c r="C95" s="231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142"/>
    </row>
    <row r="96" spans="1:34" ht="15" customHeight="1">
      <c r="B96" s="22" t="s">
        <v>1977</v>
      </c>
    </row>
    <row r="97" spans="2:2" ht="12" customHeight="1">
      <c r="B97" s="22" t="s">
        <v>1978</v>
      </c>
    </row>
    <row r="98" spans="2:2" ht="15" customHeight="1">
      <c r="B98" s="22" t="s">
        <v>1979</v>
      </c>
    </row>
    <row r="99" spans="2:2" ht="15" customHeight="1">
      <c r="B99" s="22" t="s">
        <v>1980</v>
      </c>
    </row>
    <row r="100" spans="2:2" ht="15" customHeight="1">
      <c r="B100" s="22" t="s">
        <v>1981</v>
      </c>
    </row>
    <row r="101" spans="2:2" ht="15" customHeight="1">
      <c r="B101" s="22" t="s">
        <v>1982</v>
      </c>
    </row>
    <row r="102" spans="2:2" ht="15" customHeight="1">
      <c r="B102" s="22" t="s">
        <v>370</v>
      </c>
    </row>
    <row r="103" spans="2:2" ht="15" customHeight="1">
      <c r="B103" s="22" t="s">
        <v>369</v>
      </c>
    </row>
    <row r="104" spans="2:2" ht="12" customHeight="1">
      <c r="B104" s="22" t="s">
        <v>2010</v>
      </c>
    </row>
    <row r="105" spans="2:2" ht="15" customHeight="1">
      <c r="B105" s="22" t="s">
        <v>2011</v>
      </c>
    </row>
    <row r="106" spans="2:2" ht="15" customHeight="1">
      <c r="B106" s="22" t="s">
        <v>1983</v>
      </c>
    </row>
    <row r="107" spans="2:2" ht="15" customHeight="1">
      <c r="B107" s="22" t="s">
        <v>1984</v>
      </c>
    </row>
    <row r="108" spans="2:2" ht="15" customHeight="1">
      <c r="B108" s="22" t="s">
        <v>1155</v>
      </c>
    </row>
    <row r="109" spans="2:2" ht="15" customHeight="1">
      <c r="B109" s="22" t="s">
        <v>1985</v>
      </c>
    </row>
    <row r="110" spans="2:2" ht="12" customHeight="1">
      <c r="B110" s="22" t="s">
        <v>2012</v>
      </c>
    </row>
    <row r="111" spans="2:2" ht="15" customHeight="1">
      <c r="B111" s="22" t="s">
        <v>2013</v>
      </c>
    </row>
    <row r="112" spans="2:2" ht="15" customHeight="1">
      <c r="B112" s="22" t="s">
        <v>2014</v>
      </c>
    </row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1022 1025:2048 2081:2771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2095</v>
      </c>
      <c r="CX1" t="s">
        <v>53</v>
      </c>
      <c r="CY1" t="s">
        <v>2096</v>
      </c>
      <c r="DB1" t="s">
        <v>1995</v>
      </c>
      <c r="EE1" t="s">
        <v>54</v>
      </c>
      <c r="EF1" t="s">
        <v>2097</v>
      </c>
      <c r="FL1" t="s">
        <v>55</v>
      </c>
      <c r="FN1" t="s">
        <v>2098</v>
      </c>
      <c r="KM1" t="s">
        <v>471</v>
      </c>
      <c r="LQ1" t="s">
        <v>1999</v>
      </c>
      <c r="MX1" t="s">
        <v>2000</v>
      </c>
      <c r="OE1" t="s">
        <v>2099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2126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2127</v>
      </c>
      <c r="BZT1" t="s">
        <v>2017</v>
      </c>
      <c r="CBA1" t="s">
        <v>2018</v>
      </c>
      <c r="CCH1" t="s">
        <v>2011</v>
      </c>
      <c r="CDO1" t="s">
        <v>2019</v>
      </c>
      <c r="CEV1" t="s">
        <v>2128</v>
      </c>
      <c r="CGC1" t="s">
        <v>2027</v>
      </c>
      <c r="CHJ1" t="s">
        <v>1984</v>
      </c>
      <c r="CIQ1" t="s">
        <v>1155</v>
      </c>
      <c r="CJX1" t="s">
        <v>1985</v>
      </c>
      <c r="CLE1" t="s">
        <v>2123</v>
      </c>
      <c r="CML1" t="s">
        <v>2129</v>
      </c>
      <c r="CNS1" t="s">
        <v>2130</v>
      </c>
      <c r="DBO1" t="s">
        <v>1998</v>
      </c>
    </row>
    <row r="2" spans="1:1022 1025:2048 2081:2771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1022 1025:2048 2081:2771" ht="15" customHeight="1" thickBot="1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>
      <c r="A46" s="35"/>
      <c r="B46" s="208" t="s">
        <v>2126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>
      <c r="A62" s="35"/>
      <c r="B62" s="229" t="s">
        <v>2127</v>
      </c>
      <c r="C62" s="226"/>
      <c r="D62" s="226"/>
      <c r="E62" s="226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183"/>
    </row>
    <row r="63" spans="1:34" ht="15" customHeight="1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2128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2123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2129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2130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/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2:AG62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472</v>
      </c>
      <c r="B10" s="52" t="s">
        <v>471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>
      <c r="B17" s="53" t="s">
        <v>468</v>
      </c>
    </row>
    <row r="18" spans="1:33" ht="15" customHeight="1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/>
    <row r="29" spans="1:33" ht="12" customHeight="1">
      <c r="B29" s="53" t="s">
        <v>2015</v>
      </c>
    </row>
    <row r="30" spans="1:33" ht="12" customHeight="1">
      <c r="B30" s="53" t="s">
        <v>456</v>
      </c>
    </row>
    <row r="31" spans="1:33" ht="12" customHeight="1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>
      <c r="B42" s="53" t="s">
        <v>445</v>
      </c>
    </row>
    <row r="43" spans="1:33" ht="15" customHeight="1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>
      <c r="B45" s="53" t="s">
        <v>443</v>
      </c>
    </row>
    <row r="46" spans="1:33" ht="15" customHeight="1">
      <c r="B46" s="53" t="s">
        <v>194</v>
      </c>
    </row>
    <row r="47" spans="1:33" ht="15" customHeight="1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>
      <c r="B52" s="53" t="s">
        <v>197</v>
      </c>
    </row>
    <row r="53" spans="1:34" ht="15" customHeight="1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>
      <c r="B58" s="53" t="s">
        <v>198</v>
      </c>
    </row>
    <row r="59" spans="1:34" ht="15" customHeight="1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/>
    <row r="62" spans="1:34" ht="15" customHeight="1">
      <c r="B62" s="230" t="s">
        <v>2016</v>
      </c>
      <c r="C62" s="231"/>
      <c r="D62" s="231"/>
      <c r="E62" s="231"/>
      <c r="F62" s="231"/>
      <c r="G62" s="231"/>
      <c r="H62" s="231"/>
      <c r="I62" s="231"/>
      <c r="J62" s="231"/>
      <c r="K62" s="231"/>
      <c r="L62" s="231"/>
      <c r="M62" s="231"/>
      <c r="N62" s="231"/>
      <c r="O62" s="231"/>
      <c r="P62" s="231"/>
      <c r="Q62" s="231"/>
      <c r="R62" s="231"/>
      <c r="S62" s="231"/>
      <c r="T62" s="231"/>
      <c r="U62" s="231"/>
      <c r="V62" s="231"/>
      <c r="W62" s="231"/>
      <c r="X62" s="231"/>
      <c r="Y62" s="231"/>
      <c r="Z62" s="231"/>
      <c r="AA62" s="231"/>
      <c r="AB62" s="231"/>
      <c r="AC62" s="231"/>
      <c r="AD62" s="231"/>
      <c r="AE62" s="231"/>
      <c r="AF62" s="231"/>
      <c r="AG62" s="231"/>
      <c r="AH62" s="142"/>
    </row>
    <row r="63" spans="1:34" ht="15" customHeight="1">
      <c r="B63" s="22" t="s">
        <v>2017</v>
      </c>
    </row>
    <row r="64" spans="1:34" ht="15" customHeight="1">
      <c r="B64" s="22" t="s">
        <v>2018</v>
      </c>
    </row>
    <row r="65" spans="2:2" ht="15" customHeight="1">
      <c r="B65" s="22" t="s">
        <v>2011</v>
      </c>
    </row>
    <row r="66" spans="2:2" ht="12" customHeight="1">
      <c r="B66" s="22" t="s">
        <v>2019</v>
      </c>
    </row>
    <row r="67" spans="2:2" ht="15" customHeight="1">
      <c r="B67" s="22" t="s">
        <v>2020</v>
      </c>
    </row>
    <row r="68" spans="2:2" ht="15" customHeight="1">
      <c r="B68" s="22" t="s">
        <v>1984</v>
      </c>
    </row>
    <row r="69" spans="2:2" ht="15" customHeight="1">
      <c r="B69" s="22" t="s">
        <v>1155</v>
      </c>
    </row>
    <row r="70" spans="2:2" ht="15" customHeight="1">
      <c r="B70" s="22" t="s">
        <v>1985</v>
      </c>
    </row>
    <row r="71" spans="2:2" ht="15" customHeight="1">
      <c r="B71" s="22" t="s">
        <v>2012</v>
      </c>
    </row>
    <row r="72" spans="2:2" ht="15" customHeight="1">
      <c r="B72" s="22" t="s">
        <v>2021</v>
      </c>
    </row>
    <row r="73" spans="2:2" ht="15" customHeight="1">
      <c r="B73" s="22" t="s">
        <v>2022</v>
      </c>
    </row>
    <row r="74" spans="2:2" ht="12" customHeight="1"/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8" t="s">
        <v>2126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>
      <c r="A63" s="35"/>
      <c r="B63" s="229" t="s">
        <v>2127</v>
      </c>
      <c r="C63" s="226"/>
      <c r="D63" s="226"/>
      <c r="E63" s="226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183"/>
    </row>
    <row r="64" spans="1:34" ht="15" customHeight="1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2128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2123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2129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 t="s">
        <v>2130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/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3:AG63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510</v>
      </c>
      <c r="B10" s="52" t="s">
        <v>509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>
      <c r="B17" s="53" t="s">
        <v>468</v>
      </c>
    </row>
    <row r="18" spans="1:33" ht="15" customHeight="1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/>
    <row r="30" spans="1:33" ht="12" customHeight="1">
      <c r="B30" s="53" t="s">
        <v>2015</v>
      </c>
    </row>
    <row r="31" spans="1:33" ht="12" customHeight="1">
      <c r="B31" s="53" t="s">
        <v>456</v>
      </c>
    </row>
    <row r="32" spans="1:33" ht="12" customHeight="1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>
      <c r="B44" s="53" t="s">
        <v>445</v>
      </c>
    </row>
    <row r="45" spans="1:33" ht="15" customHeight="1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>
      <c r="B47" s="53" t="s">
        <v>443</v>
      </c>
    </row>
    <row r="48" spans="1:33" ht="15" customHeight="1">
      <c r="B48" s="53" t="s">
        <v>194</v>
      </c>
    </row>
    <row r="49" spans="1:34" ht="15" customHeight="1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>
      <c r="B54" s="53" t="s">
        <v>197</v>
      </c>
    </row>
    <row r="55" spans="1:34" ht="15" customHeight="1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>
      <c r="B60" s="53" t="s">
        <v>198</v>
      </c>
    </row>
    <row r="61" spans="1:34" ht="15" customHeight="1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>
      <c r="B63" s="230" t="s">
        <v>2016</v>
      </c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142"/>
    </row>
    <row r="64" spans="1:34" ht="15" customHeight="1">
      <c r="B64" s="22" t="s">
        <v>2017</v>
      </c>
    </row>
    <row r="65" spans="2:2" ht="15" customHeight="1">
      <c r="B65" s="22" t="s">
        <v>2018</v>
      </c>
    </row>
    <row r="66" spans="2:2" ht="12" customHeight="1">
      <c r="B66" s="22" t="s">
        <v>2011</v>
      </c>
    </row>
    <row r="67" spans="2:2" ht="15" customHeight="1">
      <c r="B67" s="22" t="s">
        <v>2019</v>
      </c>
    </row>
    <row r="68" spans="2:2" ht="15" customHeight="1">
      <c r="B68" s="22" t="s">
        <v>2020</v>
      </c>
    </row>
    <row r="69" spans="2:2" ht="15" customHeight="1">
      <c r="B69" s="22" t="s">
        <v>1984</v>
      </c>
    </row>
    <row r="70" spans="2:2" ht="15" customHeight="1">
      <c r="B70" s="22" t="s">
        <v>1155</v>
      </c>
    </row>
    <row r="71" spans="2:2" ht="15" customHeight="1">
      <c r="B71" s="22" t="s">
        <v>1985</v>
      </c>
    </row>
    <row r="72" spans="2:2" ht="15" customHeight="1">
      <c r="B72" s="22" t="s">
        <v>2012</v>
      </c>
    </row>
    <row r="73" spans="2:2" ht="15" customHeight="1">
      <c r="B73" s="22" t="s">
        <v>2021</v>
      </c>
    </row>
    <row r="74" spans="2:2" ht="12" customHeight="1">
      <c r="B74" s="22" t="s">
        <v>2022</v>
      </c>
    </row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109375" defaultRowHeight="15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>
      <c r="A63" s="35"/>
      <c r="B63" s="208" t="s">
        <v>2117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>
      <c r="A67" s="36" t="s">
        <v>520</v>
      </c>
      <c r="B67" s="206" t="s">
        <v>2118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>
      <c r="A73" s="36" t="s">
        <v>515</v>
      </c>
      <c r="B73" s="206" t="s">
        <v>2118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229" t="s">
        <v>2127</v>
      </c>
      <c r="C79" s="226"/>
      <c r="D79" s="226"/>
      <c r="E79" s="226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183"/>
    </row>
    <row r="80" spans="1:34" ht="12" customHeight="1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7" t="s">
        <v>2131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 t="s">
        <v>2121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 t="s">
        <v>2132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 t="s">
        <v>2123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 t="s">
        <v>2129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 t="s">
        <v>2130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1" spans="2:33" ht="15" customHeight="1"/>
    <row r="112" spans="2:33" ht="15" customHeight="1"/>
    <row r="113" ht="15" customHeight="1"/>
    <row r="114" ht="12" customHeight="1"/>
    <row r="115" ht="15" customHeight="1"/>
    <row r="116" ht="15" customHeight="1"/>
    <row r="117" ht="15" customHeight="1"/>
    <row r="118" ht="15" customHeight="1"/>
    <row r="119" ht="15" customHeight="1"/>
    <row r="120" ht="12" customHeight="1"/>
    <row r="121" ht="15" customHeight="1"/>
    <row r="122" ht="15" customHeight="1"/>
    <row r="123" ht="15" customHeight="1"/>
    <row r="124" ht="15" customHeight="1"/>
    <row r="125" ht="12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spans="2:32" ht="15" customHeight="1"/>
    <row r="146" spans="2:32" ht="15" customHeight="1"/>
    <row r="147" spans="2:32" ht="15" customHeight="1"/>
    <row r="148" spans="2:32" ht="15" customHeight="1"/>
    <row r="149" spans="2:32" ht="15" customHeight="1"/>
    <row r="150" spans="2:32" ht="15" customHeight="1"/>
    <row r="151" spans="2:32" ht="15" customHeight="1"/>
    <row r="152" spans="2:32" ht="15" customHeight="1"/>
    <row r="153" spans="2:32" ht="15" customHeight="1"/>
    <row r="154" spans="2:32" ht="15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</row>
    <row r="157" spans="2:32" ht="15" customHeight="1"/>
    <row r="158" spans="2:32" ht="15" customHeight="1"/>
    <row r="159" spans="2:32" ht="15" customHeight="1"/>
    <row r="160" spans="2:32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2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2" customHeight="1"/>
    <row r="226" ht="15" customHeight="1"/>
    <row r="227" ht="12" customHeight="1"/>
    <row r="228" ht="15" customHeight="1"/>
    <row r="229" ht="15" customHeight="1"/>
    <row r="230" ht="15" customHeight="1"/>
    <row r="231" ht="15" customHeight="1"/>
    <row r="232" ht="12" customHeight="1"/>
    <row r="233" ht="15" customHeight="1"/>
    <row r="234" ht="15" customHeight="1"/>
    <row r="235" ht="15" customHeight="1"/>
    <row r="236" ht="12" customHeight="1"/>
    <row r="237" ht="15" customHeight="1"/>
    <row r="238" ht="15" customHeight="1"/>
    <row r="239" ht="15" customHeight="1"/>
    <row r="240" ht="15" customHeight="1"/>
    <row r="241" ht="12" customHeight="1"/>
    <row r="242" ht="15" customHeight="1"/>
    <row r="243" ht="15" customHeight="1"/>
    <row r="244" ht="12" customHeight="1"/>
    <row r="245" ht="15" customHeight="1"/>
    <row r="246" ht="15" customHeight="1"/>
    <row r="247" ht="15" customHeight="1"/>
    <row r="248" ht="12" customHeight="1"/>
    <row r="249" ht="15" customHeight="1"/>
    <row r="250" ht="15" customHeight="1"/>
    <row r="251" ht="15" customHeight="1"/>
    <row r="252" ht="12" customHeight="1"/>
    <row r="253" ht="15" customHeight="1"/>
    <row r="254" ht="15" customHeight="1"/>
    <row r="255" ht="12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spans="2:32" ht="15" customHeight="1"/>
    <row r="290" spans="2:32" ht="15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3" spans="2:32" ht="15" customHeight="1"/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2" customHeight="1"/>
    <row r="323" ht="15" customHeight="1"/>
    <row r="324" ht="12" customHeight="1"/>
    <row r="325" ht="15" customHeight="1"/>
    <row r="326" ht="12" customHeight="1"/>
    <row r="327" ht="15" customHeight="1"/>
    <row r="328" ht="15" customHeight="1"/>
    <row r="329" ht="15" customHeight="1"/>
    <row r="330" ht="15" customHeight="1"/>
    <row r="331" ht="12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2" customHeight="1"/>
    <row r="366" ht="15" customHeight="1"/>
    <row r="367" ht="15" customHeight="1"/>
    <row r="368" ht="15" customHeight="1"/>
    <row r="369" spans="2:32" ht="15" customHeight="1"/>
    <row r="370" spans="2:32" ht="15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2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2" customHeight="1"/>
    <row r="492" ht="15" customHeight="1"/>
    <row r="493" ht="15" customHeight="1"/>
    <row r="494" ht="12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2" customHeight="1"/>
    <row r="509" ht="15" customHeight="1"/>
    <row r="510" ht="15" customHeight="1"/>
    <row r="511" ht="12" customHeight="1"/>
    <row r="512" ht="12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2" customHeight="1"/>
    <row r="544" ht="15" customHeight="1"/>
    <row r="545" spans="2:32" ht="15" customHeight="1"/>
    <row r="546" spans="2:32" ht="15" customHeight="1"/>
    <row r="547" spans="2:32" ht="15" customHeight="1"/>
    <row r="548" spans="2:32" ht="15" customHeight="1"/>
    <row r="549" spans="2:32" ht="15" customHeight="1"/>
    <row r="550" spans="2:32" ht="15" customHeight="1"/>
    <row r="551" spans="2:32" ht="15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/>
    <row r="554" spans="2:32" ht="15" customHeight="1"/>
    <row r="555" spans="2:32" ht="15" customHeight="1"/>
    <row r="556" spans="2:32" ht="15" customHeight="1"/>
    <row r="557" spans="2:32" ht="15" customHeight="1"/>
    <row r="558" spans="2:32" ht="15" customHeight="1"/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2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2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2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spans="2:32" ht="15" customHeight="1"/>
    <row r="642" spans="2:32" ht="15" customHeight="1"/>
    <row r="643" spans="2:32" ht="15" customHeight="1"/>
    <row r="644" spans="2:32" ht="15" customHeight="1"/>
    <row r="645" spans="2:32" ht="15" customHeight="1"/>
    <row r="646" spans="2:32" ht="15" customHeight="1"/>
    <row r="647" spans="2:32" ht="15" customHeight="1"/>
    <row r="648" spans="2:32" ht="15" customHeight="1"/>
    <row r="649" spans="2:32" ht="15" customHeight="1"/>
    <row r="650" spans="2:32" ht="15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3" spans="2:32" ht="15" customHeight="1"/>
    <row r="654" spans="2:32" ht="15" customHeight="1"/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2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2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2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spans="2:32" ht="15" customHeight="1"/>
    <row r="722" spans="2:32" ht="15" customHeight="1"/>
    <row r="723" spans="2:32" ht="15" customHeight="1"/>
    <row r="724" spans="2:32" ht="15" customHeight="1"/>
    <row r="725" spans="2:32" ht="15" customHeight="1"/>
    <row r="726" spans="2:32" ht="15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29" spans="2:32" ht="15" customHeight="1"/>
    <row r="730" spans="2:32" ht="15" customHeight="1"/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2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2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2" customHeight="1"/>
    <row r="790" ht="15" customHeight="1"/>
    <row r="791" ht="15" customHeight="1"/>
    <row r="792" ht="12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spans="2:32" ht="15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0" spans="2:32" ht="15" customHeight="1"/>
    <row r="821" spans="2:32" ht="15" customHeight="1"/>
    <row r="822" spans="2:32" ht="15" customHeight="1"/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2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2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2" customHeight="1"/>
    <row r="869" ht="15" customHeight="1"/>
    <row r="870" ht="15" customHeight="1"/>
    <row r="871" ht="12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8" spans="2:32" ht="15" customHeight="1"/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2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2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2" customHeight="1"/>
    <row r="954" ht="15" customHeight="1"/>
    <row r="955" ht="15" customHeight="1"/>
    <row r="956" ht="12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spans="2:32" ht="15" customHeight="1"/>
    <row r="978" spans="2:32" ht="15" customHeight="1"/>
    <row r="979" spans="2:32" ht="15" customHeight="1"/>
    <row r="980" spans="2:32" ht="15" customHeight="1"/>
    <row r="981" spans="2:32" ht="15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4" spans="2:32" ht="15" customHeight="1"/>
    <row r="985" spans="2:32" ht="15" customHeight="1"/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2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2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2" customHeight="1"/>
    <row r="1054" ht="15" customHeight="1"/>
    <row r="1055" ht="15" customHeight="1"/>
    <row r="1056" ht="12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spans="2:32" ht="15" customHeight="1"/>
    <row r="1074" spans="2:32" ht="15" customHeight="1"/>
    <row r="1075" spans="2:32" ht="15" customHeight="1"/>
    <row r="1076" spans="2:32" ht="15" customHeight="1"/>
    <row r="1077" spans="2:32" ht="15" customHeight="1"/>
    <row r="1078" spans="2:32" ht="15" customHeight="1"/>
    <row r="1079" spans="2:32" ht="15" customHeight="1"/>
    <row r="1080" spans="2:32" ht="15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3" spans="2:32" ht="15" customHeight="1"/>
    <row r="1084" spans="2:32" ht="15" customHeight="1"/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2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2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2" customHeight="1"/>
    <row r="1125" ht="15" customHeight="1"/>
    <row r="1126" ht="15" customHeight="1"/>
    <row r="1127" ht="12" customHeight="1"/>
    <row r="1128" ht="12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5" customHeight="1"/>
    <row r="1167" ht="15" customHeight="1"/>
    <row r="1168" ht="15" customHeight="1"/>
    <row r="1169" spans="2:32" ht="15" customHeight="1"/>
    <row r="1170" spans="2:32" ht="15" customHeight="1"/>
    <row r="1171" spans="2:32" ht="15" customHeight="1"/>
    <row r="1172" spans="2:32" ht="15" customHeight="1"/>
    <row r="1173" spans="2:32" ht="15" customHeight="1"/>
    <row r="1174" spans="2:32" ht="15" customHeight="1"/>
    <row r="1175" spans="2:32" ht="15" customHeight="1"/>
    <row r="1176" spans="2:32" ht="15" customHeight="1"/>
    <row r="1177" spans="2:32" ht="15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0" spans="2:32" ht="15" customHeight="1"/>
    <row r="1181" spans="2:32" ht="15" customHeight="1"/>
    <row r="1182" spans="2:32" ht="15" customHeight="1"/>
    <row r="1183" spans="2:32" ht="15" customHeight="1"/>
    <row r="1184" spans="2:32" ht="12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2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2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2" customHeight="1"/>
    <row r="1221" ht="12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2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2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2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2" customHeight="1"/>
    <row r="1257" ht="12" customHeight="1"/>
    <row r="1258" ht="15" customHeight="1"/>
    <row r="1259" ht="15" customHeight="1"/>
    <row r="1260" ht="15" customHeight="1"/>
    <row r="1261" ht="12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16" spans="2:32" ht="15" customHeight="1"/>
    <row r="1317" spans="2:32" ht="15" customHeight="1"/>
    <row r="1318" spans="2:32" ht="15" customHeight="1"/>
    <row r="1319" spans="2:32" ht="15" customHeight="1"/>
    <row r="1320" spans="2:32" ht="15" customHeight="1"/>
    <row r="1321" spans="2:32" ht="15" customHeight="1"/>
    <row r="1322" spans="2:32" ht="15" customHeight="1"/>
    <row r="1323" spans="2:32" ht="15" customHeight="1"/>
    <row r="1324" spans="2:32" ht="15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/>
    <row r="1330" ht="15" customHeight="1"/>
    <row r="1331" ht="15" customHeight="1"/>
    <row r="1332" ht="15" customHeight="1"/>
    <row r="1333" ht="12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2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2" customHeight="1"/>
    <row r="1360" ht="12" customHeight="1"/>
    <row r="1361" ht="15" customHeight="1"/>
    <row r="1362" ht="15" customHeight="1"/>
    <row r="1363" ht="15" customHeight="1"/>
    <row r="1364" ht="15" customHeight="1"/>
    <row r="1365" ht="12" customHeight="1"/>
    <row r="1366" ht="15" customHeight="1"/>
    <row r="1367" ht="15" customHeight="1"/>
    <row r="1368" ht="15" customHeight="1"/>
    <row r="1369" ht="15" customHeight="1"/>
    <row r="1370" ht="15" customHeight="1"/>
    <row r="1371" ht="12" customHeight="1"/>
    <row r="1372" ht="15" customHeight="1"/>
    <row r="1373" ht="15" customHeight="1"/>
    <row r="1374" ht="15" customHeight="1"/>
    <row r="1375" ht="15" customHeight="1"/>
    <row r="1376" ht="15" customHeight="1"/>
    <row r="1377" ht="12" customHeight="1"/>
    <row r="1378" ht="12" customHeight="1"/>
    <row r="1379" ht="15" customHeight="1"/>
    <row r="1380" ht="12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spans="2:32" ht="15" customHeight="1"/>
    <row r="1426" spans="2:32" ht="15" customHeight="1"/>
    <row r="1427" spans="2:32" ht="15" customHeight="1"/>
    <row r="1428" spans="2:32" ht="15" customHeight="1"/>
    <row r="1429" spans="2:32" ht="15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2" spans="2:32" ht="15" customHeight="1"/>
    <row r="1433" spans="2:32" ht="15" customHeight="1"/>
    <row r="1434" spans="2:32" ht="12" customHeight="1"/>
    <row r="1435" spans="2:32" ht="15" customHeight="1"/>
    <row r="1436" spans="2:32" ht="15" customHeight="1"/>
    <row r="1437" spans="2:32" ht="15" customHeight="1"/>
    <row r="1438" spans="2:32" ht="15" customHeight="1"/>
    <row r="1439" spans="2:32" ht="15" customHeight="1"/>
    <row r="1440" spans="2:32" ht="15" customHeight="1"/>
    <row r="1441" ht="15" customHeight="1"/>
    <row r="1442" ht="15" customHeight="1"/>
    <row r="1443" ht="15" customHeight="1"/>
    <row r="1444" ht="15" customHeight="1"/>
    <row r="1445" ht="12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2" customHeight="1"/>
    <row r="1460" ht="15" customHeight="1"/>
    <row r="1461" ht="12" customHeight="1"/>
    <row r="1462" ht="12" customHeight="1"/>
    <row r="1463" ht="15" customHeight="1"/>
    <row r="1464" ht="15" customHeight="1"/>
    <row r="1465" ht="15" customHeight="1"/>
    <row r="1466" ht="15" customHeight="1"/>
    <row r="1467" ht="12" customHeight="1"/>
    <row r="1468" ht="15" customHeight="1"/>
    <row r="1469" ht="15" customHeight="1"/>
    <row r="1470" ht="15" customHeight="1"/>
    <row r="1471" ht="15" customHeight="1"/>
    <row r="1472" ht="15" customHeight="1"/>
    <row r="1473" ht="12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2" customHeight="1"/>
    <row r="1481" ht="12" customHeight="1"/>
    <row r="1482" ht="15" customHeight="1"/>
    <row r="1483" ht="12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34" spans="2:32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79:AG79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109375" defaultRowHeight="15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564</v>
      </c>
      <c r="B10" s="52" t="s">
        <v>563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/>
    <row r="17" spans="1:33" ht="15" customHeight="1">
      <c r="B17" s="53" t="s">
        <v>468</v>
      </c>
    </row>
    <row r="18" spans="1:33" ht="15" customHeight="1">
      <c r="B18" s="53" t="s">
        <v>544</v>
      </c>
    </row>
    <row r="19" spans="1:33" ht="15" customHeight="1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/>
    <row r="38" spans="1:33" ht="12" customHeight="1">
      <c r="B38" s="53" t="s">
        <v>2015</v>
      </c>
    </row>
    <row r="39" spans="1:33" ht="12" customHeight="1">
      <c r="B39" s="53" t="s">
        <v>456</v>
      </c>
    </row>
    <row r="40" spans="1:33" ht="12" customHeight="1">
      <c r="B40" s="53" t="s">
        <v>544</v>
      </c>
    </row>
    <row r="41" spans="1:33" ht="15" customHeight="1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/>
    <row r="59" spans="1:33" ht="15" customHeight="1">
      <c r="B59" s="53" t="s">
        <v>184</v>
      </c>
    </row>
    <row r="60" spans="1:33" ht="15" customHeight="1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/>
    <row r="62" spans="1:33" ht="15" customHeight="1">
      <c r="B62" s="53" t="s">
        <v>524</v>
      </c>
    </row>
    <row r="63" spans="1:33" ht="15" customHeight="1">
      <c r="B63" s="53" t="s">
        <v>194</v>
      </c>
    </row>
    <row r="64" spans="1:33" ht="15" customHeight="1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>
      <c r="B69" s="53" t="s">
        <v>197</v>
      </c>
    </row>
    <row r="70" spans="1:34" ht="15" customHeight="1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>
      <c r="B75" s="53" t="s">
        <v>198</v>
      </c>
    </row>
    <row r="76" spans="1:34" ht="15" customHeight="1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/>
    <row r="79" spans="1:34" ht="15" customHeight="1">
      <c r="B79" s="230" t="s">
        <v>2016</v>
      </c>
      <c r="C79" s="231"/>
      <c r="D79" s="231"/>
      <c r="E79" s="231"/>
      <c r="F79" s="231"/>
      <c r="G79" s="231"/>
      <c r="H79" s="231"/>
      <c r="I79" s="231"/>
      <c r="J79" s="231"/>
      <c r="K79" s="231"/>
      <c r="L79" s="231"/>
      <c r="M79" s="231"/>
      <c r="N79" s="231"/>
      <c r="O79" s="231"/>
      <c r="P79" s="231"/>
      <c r="Q79" s="231"/>
      <c r="R79" s="231"/>
      <c r="S79" s="231"/>
      <c r="T79" s="231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142"/>
    </row>
    <row r="80" spans="1:34" ht="12" customHeight="1">
      <c r="B80" s="22" t="s">
        <v>2017</v>
      </c>
    </row>
    <row r="81" spans="2:2" ht="15" customHeight="1">
      <c r="B81" s="22" t="s">
        <v>2024</v>
      </c>
    </row>
    <row r="82" spans="2:2" ht="15" customHeight="1">
      <c r="B82" s="22" t="s">
        <v>2025</v>
      </c>
    </row>
    <row r="83" spans="2:2" ht="15" customHeight="1">
      <c r="B83" s="22" t="s">
        <v>2011</v>
      </c>
    </row>
    <row r="84" spans="2:2" ht="15" customHeight="1">
      <c r="B84" s="22" t="s">
        <v>2026</v>
      </c>
    </row>
    <row r="85" spans="2:2" ht="12" customHeight="1">
      <c r="B85" s="22" t="s">
        <v>2027</v>
      </c>
    </row>
    <row r="86" spans="2:2" ht="15" customHeight="1">
      <c r="B86" s="22" t="s">
        <v>1984</v>
      </c>
    </row>
    <row r="87" spans="2:2" ht="15" customHeight="1">
      <c r="B87" s="22" t="s">
        <v>1155</v>
      </c>
    </row>
    <row r="88" spans="2:2" ht="15" customHeight="1">
      <c r="B88" s="22" t="s">
        <v>1985</v>
      </c>
    </row>
    <row r="89" spans="2:2" ht="12" customHeight="1">
      <c r="B89" s="22" t="s">
        <v>2012</v>
      </c>
    </row>
    <row r="90" spans="2:2" ht="15" customHeight="1">
      <c r="B90" s="22" t="s">
        <v>2021</v>
      </c>
    </row>
    <row r="91" spans="2:2" ht="15" customHeight="1">
      <c r="B91" s="22" t="s">
        <v>2022</v>
      </c>
    </row>
    <row r="92" spans="2:2" ht="15" customHeight="1"/>
    <row r="93" spans="2:2" ht="15" customHeight="1"/>
    <row r="94" spans="2:2" ht="15" customHeight="1"/>
    <row r="95" spans="2:2" ht="15" customHeight="1"/>
    <row r="96" spans="2:2" ht="15" customHeight="1"/>
    <row r="97" ht="12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2" customHeight="1"/>
    <row r="105" ht="15" customHeight="1"/>
    <row r="106" ht="15" customHeight="1"/>
    <row r="107" ht="15" customHeight="1"/>
    <row r="108" ht="15" customHeight="1"/>
    <row r="109" ht="15" customHeight="1"/>
    <row r="110" ht="12" customHeight="1"/>
    <row r="111" ht="15" customHeight="1"/>
    <row r="112" ht="15" customHeight="1"/>
    <row r="113" ht="15" customHeight="1"/>
    <row r="114" ht="12" customHeight="1"/>
    <row r="115" ht="15" customHeight="1"/>
    <row r="116" ht="15" customHeight="1"/>
    <row r="117" ht="15" customHeight="1"/>
    <row r="118" ht="15" customHeight="1"/>
    <row r="119" ht="15" customHeight="1"/>
    <row r="120" ht="12" customHeight="1"/>
    <row r="121" ht="15" customHeight="1"/>
    <row r="122" ht="15" customHeight="1"/>
    <row r="123" ht="15" customHeight="1"/>
    <row r="124" ht="15" customHeight="1"/>
    <row r="125" ht="12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spans="2:33" ht="15" customHeight="1"/>
    <row r="146" spans="2:33" ht="15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48" spans="2:33" ht="15" customHeight="1"/>
    <row r="149" spans="2:33" ht="15" customHeight="1"/>
    <row r="150" spans="2:33" ht="15" customHeight="1"/>
    <row r="151" spans="2:33" ht="15" customHeight="1"/>
    <row r="152" spans="2:33" ht="15" customHeight="1"/>
    <row r="153" spans="2:33" ht="15" customHeight="1"/>
    <row r="154" spans="2:33" ht="15" customHeight="1"/>
    <row r="155" spans="2:33" ht="15" customHeight="1"/>
    <row r="156" spans="2:33" ht="15" customHeight="1"/>
    <row r="157" spans="2:33" ht="15" customHeight="1"/>
    <row r="158" spans="2:33" ht="15" customHeight="1"/>
    <row r="159" spans="2:33" ht="15" customHeight="1"/>
    <row r="160" spans="2:33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2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2" customHeight="1"/>
    <row r="226" ht="15" customHeight="1"/>
    <row r="227" ht="12" customHeight="1"/>
    <row r="228" ht="15" customHeight="1"/>
    <row r="229" ht="15" customHeight="1"/>
    <row r="230" ht="15" customHeight="1"/>
    <row r="231" ht="15" customHeight="1"/>
    <row r="232" ht="12" customHeight="1"/>
    <row r="233" ht="15" customHeight="1"/>
    <row r="234" ht="15" customHeight="1"/>
    <row r="235" ht="15" customHeight="1"/>
    <row r="236" ht="12" customHeight="1"/>
    <row r="237" ht="15" customHeight="1"/>
    <row r="238" ht="15" customHeight="1"/>
    <row r="239" ht="15" customHeight="1"/>
    <row r="240" ht="15" customHeight="1"/>
    <row r="241" ht="12" customHeight="1"/>
    <row r="242" ht="15" customHeight="1"/>
    <row r="243" ht="15" customHeight="1"/>
    <row r="244" ht="12" customHeight="1"/>
    <row r="245" ht="15" customHeight="1"/>
    <row r="246" ht="15" customHeight="1"/>
    <row r="247" ht="15" customHeight="1"/>
    <row r="248" ht="12" customHeight="1"/>
    <row r="249" ht="15" customHeight="1"/>
    <row r="250" ht="15" customHeight="1"/>
    <row r="251" ht="15" customHeight="1"/>
    <row r="252" ht="12" customHeight="1"/>
    <row r="253" ht="15" customHeight="1"/>
    <row r="254" ht="15" customHeight="1"/>
    <row r="255" ht="12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spans="2:33" ht="15" customHeight="1"/>
    <row r="274" spans="2:33" ht="15" customHeight="1"/>
    <row r="275" spans="2:33" ht="15" customHeight="1"/>
    <row r="276" spans="2:33" ht="15" customHeight="1"/>
    <row r="277" spans="2:33" ht="15" customHeight="1"/>
    <row r="278" spans="2:33" ht="15" customHeight="1"/>
    <row r="279" spans="2:33" ht="15" customHeight="1"/>
    <row r="280" spans="2:33" ht="15" customHeight="1"/>
    <row r="281" spans="2:33" ht="15" customHeight="1"/>
    <row r="282" spans="2:33" ht="15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84" spans="2:33" ht="15" customHeight="1"/>
    <row r="285" spans="2:33" ht="15" customHeight="1"/>
    <row r="286" spans="2:33" ht="15" customHeight="1"/>
    <row r="287" spans="2:33" ht="15" customHeight="1"/>
    <row r="288" spans="2:33" ht="15" customHeight="1"/>
    <row r="289" ht="15" customHeight="1"/>
    <row r="290" ht="15" customHeight="1"/>
    <row r="291" ht="15" customHeight="1"/>
    <row r="292" ht="15" customHeight="1"/>
    <row r="293" ht="15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2" customHeight="1"/>
    <row r="323" ht="15" customHeight="1"/>
    <row r="324" ht="12" customHeight="1"/>
    <row r="325" ht="15" customHeight="1"/>
    <row r="326" ht="12" customHeight="1"/>
    <row r="327" ht="15" customHeight="1"/>
    <row r="328" ht="15" customHeight="1"/>
    <row r="329" ht="15" customHeight="1"/>
    <row r="330" ht="15" customHeight="1"/>
    <row r="331" ht="12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spans="2:33" ht="15" customHeight="1"/>
    <row r="354" spans="2:33" ht="15" customHeight="1"/>
    <row r="355" spans="2:33" ht="15" customHeight="1"/>
    <row r="356" spans="2:33" ht="15" customHeight="1"/>
    <row r="357" spans="2:33" ht="15" customHeight="1"/>
    <row r="358" spans="2:33" ht="15" customHeight="1"/>
    <row r="359" spans="2:33" ht="15" customHeight="1"/>
    <row r="360" spans="2:33" ht="15" customHeight="1"/>
    <row r="361" spans="2:33" ht="15" customHeight="1"/>
    <row r="362" spans="2:33" ht="15" customHeight="1"/>
    <row r="363" spans="2:33" ht="15" customHeight="1"/>
    <row r="364" spans="2:33" ht="15" customHeight="1"/>
    <row r="365" spans="2:33" ht="12" customHeight="1"/>
    <row r="366" spans="2:33" ht="15" customHeight="1"/>
    <row r="367" spans="2:33" ht="15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69" ht="15" customHeight="1"/>
    <row r="370" ht="15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2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2" customHeight="1"/>
    <row r="492" ht="15" customHeight="1"/>
    <row r="493" ht="15" customHeight="1"/>
    <row r="494" ht="12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2" customHeight="1"/>
    <row r="509" ht="15" customHeight="1"/>
    <row r="510" ht="15" customHeight="1"/>
    <row r="511" ht="12" customHeight="1"/>
    <row r="512" ht="12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2" customHeight="1"/>
    <row r="544" ht="15" customHeight="1"/>
    <row r="545" spans="2:33" ht="15" customHeight="1"/>
    <row r="546" spans="2:33" ht="15" customHeight="1"/>
    <row r="547" spans="2:33" ht="15" customHeight="1"/>
    <row r="548" spans="2:33" ht="15" customHeight="1"/>
    <row r="549" spans="2:33" ht="15" customHeight="1"/>
    <row r="550" spans="2:33" ht="15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52" spans="2:33" ht="15" customHeight="1"/>
    <row r="553" spans="2:33" ht="15" customHeight="1"/>
    <row r="554" spans="2:33" ht="15" customHeight="1"/>
    <row r="555" spans="2:33" ht="15" customHeight="1"/>
    <row r="556" spans="2:33" ht="15" customHeight="1"/>
    <row r="557" spans="2:33" ht="15" customHeight="1"/>
    <row r="558" spans="2:33" ht="15" customHeight="1"/>
    <row r="559" spans="2:33" ht="15" customHeight="1"/>
    <row r="560" spans="2:33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2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2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2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spans="2:33" ht="15" customHeight="1"/>
    <row r="642" spans="2:33" ht="15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44" spans="2:33" ht="15" customHeight="1"/>
    <row r="645" spans="2:33" ht="15" customHeight="1"/>
    <row r="646" spans="2:33" ht="15" customHeight="1"/>
    <row r="647" spans="2:33" ht="15" customHeight="1"/>
    <row r="648" spans="2:33" ht="15" customHeight="1"/>
    <row r="649" spans="2:33" ht="15" customHeight="1"/>
    <row r="650" spans="2:33" ht="15" customHeight="1"/>
    <row r="651" spans="2:33" ht="15" customHeight="1"/>
    <row r="652" spans="2:33" ht="15" customHeight="1"/>
    <row r="653" spans="2:33" ht="15" customHeight="1"/>
    <row r="654" spans="2:33" ht="15" customHeight="1"/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2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2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2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/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2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2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2" customHeight="1"/>
    <row r="790" ht="15" customHeight="1"/>
    <row r="791" ht="15" customHeight="1"/>
    <row r="792" ht="12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spans="2:33" ht="15" customHeight="1"/>
    <row r="802" spans="2:33" ht="15" customHeight="1"/>
    <row r="803" spans="2:33" ht="15" customHeight="1"/>
    <row r="804" spans="2:33" ht="15" customHeight="1"/>
    <row r="805" spans="2:33" ht="15" customHeight="1"/>
    <row r="806" spans="2:33" ht="15" customHeight="1"/>
    <row r="807" spans="2:33" ht="15" customHeight="1"/>
    <row r="808" spans="2:33" ht="15" customHeight="1"/>
    <row r="809" spans="2:33" ht="15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11" spans="2:33" ht="15" customHeight="1"/>
    <row r="812" spans="2:33" ht="15" customHeight="1"/>
    <row r="813" spans="2:33" ht="15" customHeight="1"/>
    <row r="814" spans="2:33" ht="15" customHeight="1"/>
    <row r="815" spans="2:33" ht="15" customHeight="1"/>
    <row r="816" spans="2:33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2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2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2" customHeight="1"/>
    <row r="869" ht="15" customHeight="1"/>
    <row r="870" ht="15" customHeight="1"/>
    <row r="871" ht="12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2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2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2" customHeight="1"/>
    <row r="954" ht="15" customHeight="1"/>
    <row r="955" ht="15" customHeight="1"/>
    <row r="956" ht="12" customHeight="1"/>
    <row r="957" ht="15" customHeight="1"/>
    <row r="958" ht="15" customHeight="1"/>
    <row r="959" ht="15" customHeight="1"/>
    <row r="960" ht="15" customHeight="1"/>
    <row r="961" spans="2:33" ht="15" customHeight="1"/>
    <row r="962" spans="2:33" ht="15" customHeight="1"/>
    <row r="963" spans="2:33" ht="15" customHeight="1"/>
    <row r="964" spans="2:33" ht="15" customHeight="1"/>
    <row r="965" spans="2:33" ht="15" customHeight="1"/>
    <row r="966" spans="2:33" ht="15" customHeight="1"/>
    <row r="967" spans="2:33" ht="15" customHeight="1"/>
    <row r="968" spans="2:33" ht="15" customHeight="1"/>
    <row r="969" spans="2:33" ht="15" customHeight="1"/>
    <row r="970" spans="2:33" ht="15" customHeight="1"/>
    <row r="971" spans="2:33" ht="15" customHeight="1"/>
    <row r="972" spans="2:33" ht="15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74" spans="2:33" ht="15" customHeight="1"/>
    <row r="975" spans="2:33" ht="15" customHeight="1"/>
    <row r="976" spans="2:33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2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2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2" customHeight="1"/>
    <row r="1054" ht="15" customHeight="1"/>
    <row r="1055" ht="15" customHeight="1"/>
    <row r="1056" ht="12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74" spans="2:33" ht="15" customHeight="1"/>
    <row r="1075" spans="2:33" ht="15" customHeight="1"/>
    <row r="1076" spans="2:33" ht="15" customHeight="1"/>
    <row r="1077" spans="2:33" ht="15" customHeight="1"/>
    <row r="1078" spans="2:33" ht="15" customHeight="1"/>
    <row r="1079" spans="2:33" ht="15" customHeight="1"/>
    <row r="1080" spans="2:33" ht="15" customHeight="1"/>
    <row r="1081" spans="2:33" ht="15" customHeight="1"/>
    <row r="1082" spans="2:33" ht="15" customHeight="1"/>
    <row r="1083" spans="2:33" ht="15" customHeight="1"/>
    <row r="1084" spans="2:33" ht="15" customHeight="1"/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2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2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2" customHeight="1"/>
    <row r="1125" ht="15" customHeight="1"/>
    <row r="1126" ht="15" customHeight="1"/>
    <row r="1127" ht="12" customHeight="1"/>
    <row r="1128" ht="12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spans="2:33" ht="15" customHeight="1"/>
    <row r="1138" spans="2:33" ht="15" customHeight="1"/>
    <row r="1139" spans="2:33" ht="15" customHeight="1"/>
    <row r="1140" spans="2:33" ht="15" customHeight="1"/>
    <row r="1141" spans="2:33" ht="15" customHeight="1"/>
    <row r="1142" spans="2:33" ht="15" customHeight="1"/>
    <row r="1143" spans="2:33" ht="15" customHeight="1"/>
    <row r="1144" spans="2:33" ht="15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46" spans="2:33" ht="15" customHeight="1"/>
    <row r="1147" spans="2:33" ht="15" customHeight="1"/>
    <row r="1148" spans="2:33" ht="15" customHeight="1"/>
    <row r="1149" spans="2:33" ht="15" customHeight="1"/>
    <row r="1150" spans="2:33" ht="15" customHeight="1"/>
    <row r="1151" spans="2:33" ht="15" customHeight="1"/>
    <row r="1152" spans="2:33" ht="15" customHeight="1"/>
    <row r="1153" ht="15" customHeight="1"/>
    <row r="1154" ht="15" customHeight="1"/>
    <row r="1155" ht="15" customHeight="1"/>
    <row r="1156" ht="15" customHeight="1"/>
    <row r="1157" ht="15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2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2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2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2" customHeight="1"/>
    <row r="1221" ht="12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2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2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2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2" customHeight="1"/>
    <row r="1257" ht="12" customHeight="1"/>
    <row r="1258" ht="15" customHeight="1"/>
    <row r="1259" ht="15" customHeight="1"/>
    <row r="1260" ht="15" customHeight="1"/>
    <row r="1261" ht="12" customHeight="1"/>
    <row r="1262" ht="15" customHeight="1"/>
    <row r="1263" ht="15" customHeight="1"/>
    <row r="1264" ht="15" customHeight="1"/>
    <row r="1265" spans="2:33" ht="15" customHeight="1"/>
    <row r="1266" spans="2:33" ht="15" customHeight="1"/>
    <row r="1267" spans="2:33" ht="15" customHeight="1"/>
    <row r="1268" spans="2:33" ht="15" customHeight="1"/>
    <row r="1269" spans="2:33" ht="15" customHeight="1"/>
    <row r="1270" spans="2:33" ht="15" customHeight="1"/>
    <row r="1271" spans="2:33" ht="15" customHeight="1"/>
    <row r="1272" spans="2:33" ht="15" customHeight="1"/>
    <row r="1273" spans="2:33" ht="15" customHeight="1"/>
    <row r="1274" spans="2:33" ht="15" customHeight="1"/>
    <row r="1275" spans="2:33" ht="15" customHeight="1"/>
    <row r="1276" spans="2:33" ht="15" customHeight="1"/>
    <row r="1277" spans="2:33" ht="15" customHeight="1"/>
    <row r="1278" spans="2:33" ht="15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80" spans="2:33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2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2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2" customHeight="1"/>
    <row r="1360" ht="12" customHeight="1"/>
    <row r="1361" ht="15" customHeight="1"/>
    <row r="1362" ht="15" customHeight="1"/>
    <row r="1363" ht="15" customHeight="1"/>
    <row r="1364" ht="15" customHeight="1"/>
    <row r="1365" ht="12" customHeight="1"/>
    <row r="1366" ht="15" customHeight="1"/>
    <row r="1367" ht="15" customHeight="1"/>
    <row r="1368" ht="15" customHeight="1"/>
    <row r="1369" ht="15" customHeight="1"/>
    <row r="1370" ht="15" customHeight="1"/>
    <row r="1371" ht="12" customHeight="1"/>
    <row r="1372" ht="15" customHeight="1"/>
    <row r="1373" ht="15" customHeight="1"/>
    <row r="1374" ht="15" customHeight="1"/>
    <row r="1375" ht="15" customHeight="1"/>
    <row r="1376" ht="15" customHeight="1"/>
    <row r="1377" ht="12" customHeight="1"/>
    <row r="1378" ht="12" customHeight="1"/>
    <row r="1379" ht="15" customHeight="1"/>
    <row r="1380" ht="12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spans="2:33" ht="15" customHeight="1"/>
    <row r="1394" spans="2:33" ht="15" customHeight="1"/>
    <row r="1395" spans="2:33" ht="15" customHeight="1"/>
    <row r="1396" spans="2:33" ht="15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398" spans="2:33" ht="15" customHeight="1"/>
    <row r="1399" spans="2:33" ht="15" customHeight="1"/>
    <row r="1400" spans="2:33" ht="15" customHeight="1"/>
    <row r="1401" spans="2:33" ht="15" customHeight="1"/>
    <row r="1402" spans="2:33" ht="15" customHeight="1"/>
    <row r="1403" spans="2:33" ht="15" customHeight="1"/>
    <row r="1404" spans="2:33" ht="15" customHeight="1"/>
    <row r="1405" spans="2:33" ht="15" customHeight="1"/>
    <row r="1406" spans="2:33" ht="15" customHeight="1"/>
    <row r="1407" spans="2:33" ht="15" customHeight="1"/>
    <row r="1408" spans="2:33" ht="15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2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2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2" customHeight="1"/>
    <row r="1460" ht="15" customHeight="1"/>
    <row r="1461" ht="12" customHeight="1"/>
    <row r="1462" ht="12" customHeight="1"/>
    <row r="1463" ht="15" customHeight="1"/>
    <row r="1464" ht="15" customHeight="1"/>
    <row r="1465" ht="15" customHeight="1"/>
    <row r="1466" ht="15" customHeight="1"/>
    <row r="1467" ht="12" customHeight="1"/>
    <row r="1468" ht="15" customHeight="1"/>
    <row r="1469" ht="15" customHeight="1"/>
    <row r="1470" ht="15" customHeight="1"/>
    <row r="1471" ht="15" customHeight="1"/>
    <row r="1472" ht="15" customHeight="1"/>
    <row r="1473" ht="12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2" customHeight="1"/>
    <row r="1481" ht="12" customHeight="1"/>
    <row r="1482" ht="15" customHeight="1"/>
    <row r="1483" ht="12" customHeight="1"/>
    <row r="1484" ht="15" customHeight="1"/>
    <row r="1485" ht="15" customHeight="1"/>
    <row r="1486" ht="15" customHeight="1"/>
    <row r="1487" ht="15" customHeight="1"/>
    <row r="1488" ht="15" customHeight="1"/>
    <row r="1489" spans="2:33" ht="15" customHeight="1"/>
    <row r="1490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499" spans="2:33" ht="15" customHeight="1"/>
    <row r="1500" spans="2:33" ht="15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  <row r="1502" spans="2:33" ht="15" customHeight="1"/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7C46-1120-49F2-A4D6-676B9D0A4BDC}">
  <sheetPr>
    <tabColor rgb="FFFFFF00"/>
  </sheetPr>
  <dimension ref="A1:AE81"/>
  <sheetViews>
    <sheetView topLeftCell="A46" zoomScale="85" zoomScaleNormal="85" workbookViewId="0">
      <selection activeCell="B71" sqref="B71"/>
    </sheetView>
  </sheetViews>
  <sheetFormatPr defaultRowHeight="15"/>
  <cols>
    <col min="1" max="1" width="16.140625" customWidth="1"/>
    <col min="2" max="2" width="29.42578125" customWidth="1"/>
    <col min="3" max="3" width="17.85546875" customWidth="1"/>
    <col min="4" max="4" width="56.5703125" customWidth="1"/>
    <col min="5" max="5" width="22.5703125" customWidth="1"/>
    <col min="6" max="6" width="19.28515625" customWidth="1"/>
    <col min="7" max="8" width="13.85546875" customWidth="1"/>
    <col min="9" max="9" width="12.28515625" customWidth="1"/>
    <col min="10" max="10" width="16" customWidth="1"/>
    <col min="11" max="11" width="17.42578125" customWidth="1"/>
    <col min="12" max="12" width="11" bestFit="1" customWidth="1"/>
  </cols>
  <sheetData>
    <row r="1" spans="1:11" s="152" customFormat="1" ht="15.75">
      <c r="A1" s="3" t="s">
        <v>2604</v>
      </c>
    </row>
    <row r="2" spans="1:11" ht="15.75" thickBot="1">
      <c r="A2" s="232"/>
      <c r="B2" s="232"/>
      <c r="C2" s="232"/>
      <c r="D2" s="232"/>
      <c r="E2" s="232"/>
      <c r="F2" s="232"/>
      <c r="G2" s="232"/>
      <c r="H2" s="232"/>
      <c r="I2" s="232"/>
      <c r="J2" s="232"/>
      <c r="K2" s="232"/>
    </row>
    <row r="3" spans="1:11" ht="15" customHeight="1">
      <c r="A3" s="156" t="s">
        <v>2064</v>
      </c>
      <c r="B3" s="157"/>
      <c r="C3" s="233" t="s">
        <v>2065</v>
      </c>
      <c r="D3" s="233"/>
      <c r="E3" s="233"/>
      <c r="F3" s="158"/>
      <c r="G3" s="233" t="s">
        <v>2066</v>
      </c>
      <c r="H3" s="233"/>
      <c r="I3" s="233"/>
      <c r="J3" s="158"/>
      <c r="K3" s="159" t="s">
        <v>2067</v>
      </c>
    </row>
    <row r="4" spans="1:11" ht="38.25">
      <c r="A4" s="160" t="s">
        <v>2068</v>
      </c>
      <c r="B4" s="161"/>
      <c r="C4" s="162" t="s">
        <v>2069</v>
      </c>
      <c r="D4" s="162" t="s">
        <v>2070</v>
      </c>
      <c r="E4" s="162" t="s">
        <v>2071</v>
      </c>
      <c r="F4" s="162"/>
      <c r="G4" s="162" t="s">
        <v>2069</v>
      </c>
      <c r="H4" s="162" t="s">
        <v>2070</v>
      </c>
      <c r="I4" s="162" t="s">
        <v>2071</v>
      </c>
      <c r="J4" s="162"/>
      <c r="K4" s="163" t="s">
        <v>2072</v>
      </c>
    </row>
    <row r="5" spans="1:11">
      <c r="A5" s="164" t="s">
        <v>2073</v>
      </c>
      <c r="B5" s="165"/>
      <c r="C5" s="166">
        <v>983</v>
      </c>
      <c r="D5" s="167">
        <v>20267.225909090906</v>
      </c>
      <c r="E5" s="168">
        <v>47.141269049911173</v>
      </c>
      <c r="F5" s="166"/>
      <c r="G5" s="166">
        <v>1089</v>
      </c>
      <c r="H5" s="167">
        <v>22452.704999999998</v>
      </c>
      <c r="I5" s="168">
        <v>52.224661236371581</v>
      </c>
      <c r="J5" s="166"/>
      <c r="K5" s="169">
        <v>22</v>
      </c>
    </row>
    <row r="6" spans="1:11">
      <c r="A6" s="164" t="s">
        <v>2074</v>
      </c>
      <c r="B6" s="170"/>
      <c r="C6" s="171">
        <v>290</v>
      </c>
      <c r="D6" s="172">
        <v>51682.028917177428</v>
      </c>
      <c r="E6" s="173">
        <v>120.21163829516094</v>
      </c>
      <c r="F6" s="174"/>
      <c r="G6" s="175">
        <v>343</v>
      </c>
      <c r="H6" s="172">
        <v>61127.365236523648</v>
      </c>
      <c r="I6" s="173">
        <v>142.1813515008283</v>
      </c>
      <c r="J6" s="174"/>
      <c r="K6" s="176">
        <v>2.5451999999999999</v>
      </c>
    </row>
    <row r="7" spans="1:11" ht="25.5">
      <c r="A7" s="164" t="s">
        <v>2075</v>
      </c>
      <c r="B7" s="170"/>
      <c r="C7" s="171">
        <v>1458</v>
      </c>
      <c r="D7" s="172">
        <v>20162.628658536585</v>
      </c>
      <c r="E7" s="168">
        <v>46.897977385211739</v>
      </c>
      <c r="F7" s="174"/>
      <c r="G7" s="175">
        <v>1584</v>
      </c>
      <c r="H7" s="172">
        <v>21905.078048780488</v>
      </c>
      <c r="I7" s="168">
        <v>50.950889011094226</v>
      </c>
      <c r="J7" s="174"/>
      <c r="K7" s="177">
        <v>32.799999999999997</v>
      </c>
    </row>
    <row r="11" spans="1:11" s="152" customFormat="1">
      <c r="A11" s="3" t="s">
        <v>2058</v>
      </c>
    </row>
    <row r="12" spans="1:11" ht="45">
      <c r="C12" s="135" t="s">
        <v>2605</v>
      </c>
      <c r="D12" s="135" t="s">
        <v>2606</v>
      </c>
    </row>
    <row r="13" spans="1:11">
      <c r="A13" t="s">
        <v>2061</v>
      </c>
      <c r="B13" t="s">
        <v>976</v>
      </c>
      <c r="C13" s="154">
        <f>D13/H6*A77/10^9</f>
        <v>3.5884025208861847</v>
      </c>
      <c r="D13">
        <f>C44</f>
        <v>483583466000000</v>
      </c>
    </row>
    <row r="15" spans="1:11" s="153" customFormat="1" ht="45">
      <c r="A15" s="135" t="s">
        <v>2059</v>
      </c>
      <c r="B15" s="135" t="s">
        <v>2060</v>
      </c>
      <c r="C15" s="135" t="s">
        <v>2607</v>
      </c>
      <c r="D15" s="135" t="s">
        <v>2608</v>
      </c>
      <c r="E15" s="135"/>
    </row>
    <row r="16" spans="1:11">
      <c r="A16" t="s">
        <v>2062</v>
      </c>
      <c r="B16" t="s">
        <v>977</v>
      </c>
      <c r="C16">
        <v>2.6</v>
      </c>
      <c r="D16">
        <f>C16*10^12/$K$6*$G$6</f>
        <v>350385038503850.44</v>
      </c>
      <c r="H16" s="155"/>
    </row>
    <row r="17" spans="1:8">
      <c r="A17" t="s">
        <v>2063</v>
      </c>
      <c r="B17" t="s">
        <v>977</v>
      </c>
      <c r="C17">
        <v>1.6</v>
      </c>
      <c r="D17">
        <f t="shared" ref="D17:D21" si="0">C17*10^12/$K$6*$G$6</f>
        <v>215621562156215.63</v>
      </c>
      <c r="H17" s="155"/>
    </row>
    <row r="18" spans="1:8">
      <c r="A18" t="s">
        <v>2609</v>
      </c>
      <c r="B18" t="s">
        <v>977</v>
      </c>
      <c r="C18">
        <f>0.67*0.5</f>
        <v>0.33500000000000002</v>
      </c>
      <c r="D18">
        <f>C18*10^12/$K$6*$G$6</f>
        <v>45145764576457.648</v>
      </c>
      <c r="E18" t="s">
        <v>2610</v>
      </c>
      <c r="H18" s="155"/>
    </row>
    <row r="19" spans="1:8">
      <c r="A19" t="s">
        <v>2611</v>
      </c>
      <c r="B19" t="s">
        <v>984</v>
      </c>
      <c r="C19">
        <v>2.5999999999999999E-2</v>
      </c>
      <c r="D19">
        <f>C19*10^12/$K$6*$G$6</f>
        <v>3503850385038.5039</v>
      </c>
    </row>
    <row r="20" spans="1:8">
      <c r="A20" t="s">
        <v>2612</v>
      </c>
      <c r="B20" t="s">
        <v>981</v>
      </c>
      <c r="C20">
        <v>0.06</v>
      </c>
      <c r="D20">
        <f t="shared" si="0"/>
        <v>8085808580858.0859</v>
      </c>
      <c r="E20" t="s">
        <v>2613</v>
      </c>
      <c r="H20" s="155"/>
    </row>
    <row r="21" spans="1:8">
      <c r="A21" t="s">
        <v>2614</v>
      </c>
      <c r="B21" t="s">
        <v>972</v>
      </c>
      <c r="C21">
        <v>5.0000000000000001E-3</v>
      </c>
      <c r="D21">
        <f t="shared" si="0"/>
        <v>673817381738.17383</v>
      </c>
    </row>
    <row r="29" spans="1:8">
      <c r="H29" s="133"/>
    </row>
    <row r="40" spans="1:17" s="152" customFormat="1">
      <c r="A40" s="3" t="s">
        <v>2615</v>
      </c>
    </row>
    <row r="41" spans="1:17">
      <c r="A41">
        <v>2019</v>
      </c>
      <c r="B41">
        <v>2020</v>
      </c>
      <c r="C41">
        <v>2021</v>
      </c>
    </row>
    <row r="42" spans="1:17">
      <c r="A42">
        <v>77600</v>
      </c>
      <c r="B42">
        <v>75161</v>
      </c>
      <c r="C42">
        <v>76918</v>
      </c>
      <c r="D42" t="s">
        <v>2076</v>
      </c>
      <c r="E42" t="s">
        <v>2077</v>
      </c>
    </row>
    <row r="43" spans="1:17">
      <c r="A43">
        <v>6.2869999999999999</v>
      </c>
      <c r="B43">
        <f>A43</f>
        <v>6.2869999999999999</v>
      </c>
      <c r="C43">
        <f>B43</f>
        <v>6.2869999999999999</v>
      </c>
      <c r="D43" t="s">
        <v>2078</v>
      </c>
      <c r="E43" t="s">
        <v>2079</v>
      </c>
      <c r="M43" t="s">
        <v>2616</v>
      </c>
    </row>
    <row r="44" spans="1:17">
      <c r="A44">
        <f>A42*A43*1000*1000000</f>
        <v>487871200000000</v>
      </c>
      <c r="B44">
        <f>B42*B43*1000*1000000</f>
        <v>472537207000000</v>
      </c>
      <c r="C44">
        <f>C42*C43*1000*1000000</f>
        <v>483583466000000</v>
      </c>
      <c r="D44" t="s">
        <v>2080</v>
      </c>
    </row>
    <row r="45" spans="1:17">
      <c r="A45">
        <v>0.72</v>
      </c>
      <c r="B45">
        <v>0.72</v>
      </c>
      <c r="C45">
        <v>0.72</v>
      </c>
      <c r="D45" t="s">
        <v>2081</v>
      </c>
      <c r="E45" t="s">
        <v>2082</v>
      </c>
      <c r="N45" t="s">
        <v>2617</v>
      </c>
      <c r="O45">
        <v>0.28000000000000003</v>
      </c>
      <c r="P45">
        <f>AVERAGE(0.26,0.64)</f>
        <v>0.45</v>
      </c>
      <c r="Q45">
        <f t="shared" ref="Q45" si="1">SUM(O45:P45)</f>
        <v>0.73</v>
      </c>
    </row>
    <row r="47" spans="1:17" s="152" customFormat="1">
      <c r="A47" s="3" t="s">
        <v>2083</v>
      </c>
    </row>
    <row r="48" spans="1:17" s="153" customFormat="1" ht="45">
      <c r="A48" s="223" t="s">
        <v>2059</v>
      </c>
      <c r="B48" s="223" t="s">
        <v>2060</v>
      </c>
      <c r="C48" s="178" t="s">
        <v>2618</v>
      </c>
      <c r="D48" s="178" t="s">
        <v>2619</v>
      </c>
      <c r="E48" s="178" t="s">
        <v>2084</v>
      </c>
      <c r="F48" s="178"/>
    </row>
    <row r="49" spans="1:31">
      <c r="A49" t="s">
        <v>2061</v>
      </c>
      <c r="B49" t="s">
        <v>976</v>
      </c>
      <c r="D49">
        <f>D13</f>
        <v>483583466000000</v>
      </c>
      <c r="E49">
        <f>D49/$C$45</f>
        <v>671643702777777.75</v>
      </c>
    </row>
    <row r="50" spans="1:31">
      <c r="A50" t="s">
        <v>2062</v>
      </c>
      <c r="B50" t="s">
        <v>977</v>
      </c>
      <c r="C50">
        <f>0.87/SUM(AVERAGE(1.27,2.03),0.87)</f>
        <v>0.34523809523809523</v>
      </c>
      <c r="D50">
        <f>C50*D16</f>
        <v>120966263292995.98</v>
      </c>
      <c r="E50">
        <f t="shared" ref="E50:E54" si="2">D50/$C$45</f>
        <v>168008699018050</v>
      </c>
    </row>
    <row r="51" spans="1:31">
      <c r="A51" t="s">
        <v>2063</v>
      </c>
      <c r="B51" t="s">
        <v>977</v>
      </c>
      <c r="C51">
        <f>AVERAGE(0.26,0.64)/SUM(AVERAGE(0.26,0.64),AVERAGE(0.11,0.43),0.28)</f>
        <v>0.45</v>
      </c>
      <c r="D51">
        <f>C51*D17</f>
        <v>97029702970297.031</v>
      </c>
      <c r="E51">
        <f t="shared" si="2"/>
        <v>134763476347634.77</v>
      </c>
    </row>
    <row r="52" spans="1:31">
      <c r="A52" t="s">
        <v>2609</v>
      </c>
      <c r="B52" t="s">
        <v>977</v>
      </c>
      <c r="C52">
        <f>C51</f>
        <v>0.45</v>
      </c>
      <c r="D52">
        <f>C52*D18</f>
        <v>20315594059405.941</v>
      </c>
      <c r="E52">
        <f t="shared" si="2"/>
        <v>28216102860286.031</v>
      </c>
    </row>
    <row r="53" spans="1:31">
      <c r="A53" t="s">
        <v>2611</v>
      </c>
      <c r="B53" t="s">
        <v>984</v>
      </c>
      <c r="C53">
        <v>1</v>
      </c>
      <c r="D53">
        <f>C53*D19</f>
        <v>3503850385038.5039</v>
      </c>
      <c r="E53">
        <f t="shared" si="2"/>
        <v>4866458868109.0332</v>
      </c>
    </row>
    <row r="54" spans="1:31">
      <c r="A54" t="s">
        <v>2614</v>
      </c>
      <c r="B54" t="s">
        <v>972</v>
      </c>
      <c r="C54">
        <v>1</v>
      </c>
      <c r="D54">
        <f>C54*D21</f>
        <v>673817381738.17383</v>
      </c>
      <c r="E54">
        <f t="shared" si="2"/>
        <v>935857474636.35254</v>
      </c>
    </row>
    <row r="55" spans="1:31">
      <c r="C55" s="45"/>
    </row>
    <row r="56" spans="1:31">
      <c r="A56" s="1" t="s">
        <v>2620</v>
      </c>
      <c r="C56" s="45"/>
    </row>
    <row r="57" spans="1:31">
      <c r="B57">
        <v>2021</v>
      </c>
      <c r="C57">
        <v>2022</v>
      </c>
      <c r="D57">
        <v>2023</v>
      </c>
      <c r="E57">
        <v>2024</v>
      </c>
      <c r="F57">
        <v>2025</v>
      </c>
      <c r="G57">
        <v>2026</v>
      </c>
      <c r="H57">
        <v>2027</v>
      </c>
      <c r="I57">
        <v>2028</v>
      </c>
      <c r="J57">
        <v>2029</v>
      </c>
      <c r="K57">
        <v>2030</v>
      </c>
      <c r="L57">
        <v>2031</v>
      </c>
      <c r="M57">
        <v>2032</v>
      </c>
      <c r="N57">
        <v>2033</v>
      </c>
      <c r="O57">
        <v>2034</v>
      </c>
      <c r="P57">
        <v>2035</v>
      </c>
      <c r="Q57">
        <v>2036</v>
      </c>
      <c r="R57">
        <v>2037</v>
      </c>
      <c r="S57">
        <v>2038</v>
      </c>
      <c r="T57">
        <v>2039</v>
      </c>
      <c r="U57">
        <v>2040</v>
      </c>
      <c r="V57">
        <v>2041</v>
      </c>
      <c r="W57">
        <v>2042</v>
      </c>
      <c r="X57">
        <v>2043</v>
      </c>
      <c r="Y57">
        <v>2044</v>
      </c>
      <c r="Z57">
        <v>2045</v>
      </c>
      <c r="AA57">
        <v>2046</v>
      </c>
      <c r="AB57">
        <v>2047</v>
      </c>
      <c r="AC57">
        <v>2048</v>
      </c>
      <c r="AD57">
        <v>2049</v>
      </c>
      <c r="AE57">
        <v>2050</v>
      </c>
    </row>
    <row r="58" spans="1:31">
      <c r="A58" t="s">
        <v>976</v>
      </c>
      <c r="B58">
        <f>D49</f>
        <v>483583466000000</v>
      </c>
      <c r="C58">
        <f>$B$58*'[2]AEO 2023 Table 24 Refining'!C17/'[2]AEO 2022 Table 24 Refining'!$C$17</f>
        <v>490240726337205.75</v>
      </c>
      <c r="D58">
        <f>$B$58*'[2]AEO 2023 Table 24 Refining'!D17/'[2]AEO 2022 Table 24 Refining'!$C$17</f>
        <v>516650146028327.56</v>
      </c>
      <c r="E58">
        <f>$B$58*'[2]AEO 2023 Table 24 Refining'!E17/'[2]AEO 2022 Table 24 Refining'!$C$17</f>
        <v>529763113428089</v>
      </c>
      <c r="F58">
        <f>$B$58*'[2]AEO 2023 Table 24 Refining'!F17/'[2]AEO 2022 Table 24 Refining'!$C$17</f>
        <v>531735429803542.88</v>
      </c>
      <c r="G58">
        <f>$B$58*'[2]AEO 2023 Table 24 Refining'!G17/'[2]AEO 2022 Table 24 Refining'!$C$17</f>
        <v>532981255588238</v>
      </c>
      <c r="H58">
        <f>$B$58*'[2]AEO 2023 Table 24 Refining'!H17/'[2]AEO 2022 Table 24 Refining'!$C$17</f>
        <v>537668939049294.13</v>
      </c>
      <c r="I58">
        <f>$B$58*'[2]AEO 2023 Table 24 Refining'!I17/'[2]AEO 2022 Table 24 Refining'!$C$17</f>
        <v>539697307427365.19</v>
      </c>
      <c r="J58">
        <f>$B$58*'[2]AEO 2023 Table 24 Refining'!J17/'[2]AEO 2022 Table 24 Refining'!$C$17</f>
        <v>541435935277904.19</v>
      </c>
      <c r="K58">
        <f>$B$58*'[2]AEO 2023 Table 24 Refining'!K17/'[2]AEO 2022 Table 24 Refining'!$C$17</f>
        <v>541624499016527.63</v>
      </c>
      <c r="L58">
        <f>$B$58*'[2]AEO 2023 Table 24 Refining'!L17/'[2]AEO 2022 Table 24 Refining'!$C$17</f>
        <v>541026610988610.5</v>
      </c>
      <c r="M58">
        <f>$B$58*'[2]AEO 2023 Table 24 Refining'!M17/'[2]AEO 2022 Table 24 Refining'!$C$17</f>
        <v>540640710957412.19</v>
      </c>
      <c r="N58">
        <f>$B$58*'[2]AEO 2023 Table 24 Refining'!N17/'[2]AEO 2022 Table 24 Refining'!$C$17</f>
        <v>539963777601257.25</v>
      </c>
      <c r="O58">
        <f>$B$58*'[2]AEO 2023 Table 24 Refining'!O17/'[2]AEO 2022 Table 24 Refining'!$C$17</f>
        <v>540482066244897.5</v>
      </c>
      <c r="P58">
        <f>$B$58*'[2]AEO 2023 Table 24 Refining'!P17/'[2]AEO 2022 Table 24 Refining'!$C$17</f>
        <v>540928081356332.69</v>
      </c>
      <c r="Q58">
        <f>$B$58*'[2]AEO 2023 Table 24 Refining'!Q17/'[2]AEO 2022 Table 24 Refining'!$C$17</f>
        <v>540307107660121.94</v>
      </c>
      <c r="R58">
        <f>$B$58*'[2]AEO 2023 Table 24 Refining'!R17/'[2]AEO 2022 Table 24 Refining'!$C$17</f>
        <v>539465157947003.25</v>
      </c>
      <c r="S58">
        <f>$B$58*'[2]AEO 2023 Table 24 Refining'!S17/'[2]AEO 2022 Table 24 Refining'!$C$17</f>
        <v>540258874003833.5</v>
      </c>
      <c r="T58">
        <f>$B$58*'[2]AEO 2023 Table 24 Refining'!T17/'[2]AEO 2022 Table 24 Refining'!$C$17</f>
        <v>540319974072584.31</v>
      </c>
      <c r="U58">
        <f>$B$58*'[2]AEO 2023 Table 24 Refining'!U17/'[2]AEO 2022 Table 24 Refining'!$C$17</f>
        <v>540494809533795.63</v>
      </c>
      <c r="V58">
        <f>$B$58*'[2]AEO 2023 Table 24 Refining'!V17/'[2]AEO 2022 Table 24 Refining'!$C$17</f>
        <v>540893329730327.88</v>
      </c>
      <c r="W58">
        <f>$B$58*'[2]AEO 2023 Table 24 Refining'!W17/'[2]AEO 2022 Table 24 Refining'!$C$17</f>
        <v>541254574267788.5</v>
      </c>
      <c r="X58">
        <f>$B$58*'[2]AEO 2023 Table 24 Refining'!X17/'[2]AEO 2022 Table 24 Refining'!$C$17</f>
        <v>540366761026992.94</v>
      </c>
      <c r="Y58">
        <f>$B$58*'[2]AEO 2023 Table 24 Refining'!Y17/'[2]AEO 2022 Table 24 Refining'!$C$17</f>
        <v>541590332227452.88</v>
      </c>
      <c r="Z58">
        <f>$B$58*'[2]AEO 2023 Table 24 Refining'!Z17/'[2]AEO 2022 Table 24 Refining'!$C$17</f>
        <v>540775746726485</v>
      </c>
      <c r="AA58">
        <f>$B$58*'[2]AEO 2023 Table 24 Refining'!AA17/'[2]AEO 2022 Table 24 Refining'!$C$17</f>
        <v>541873023930932.63</v>
      </c>
      <c r="AB58">
        <f>$B$58*'[2]AEO 2023 Table 24 Refining'!AB17/'[2]AEO 2022 Table 24 Refining'!$C$17</f>
        <v>540255765133836.56</v>
      </c>
      <c r="AC58">
        <f>$B$58*'[2]AEO 2023 Table 24 Refining'!AC17/'[2]AEO 2022 Table 24 Refining'!$C$17</f>
        <v>539707280436068.13</v>
      </c>
      <c r="AD58">
        <f>$B$58*'[2]AEO 2023 Table 24 Refining'!AD17/'[2]AEO 2022 Table 24 Refining'!$C$17</f>
        <v>540289685675782.81</v>
      </c>
      <c r="AE58">
        <f>$B$58*'[2]AEO 2023 Table 24 Refining'!AE17/'[2]AEO 2022 Table 24 Refining'!$C$17</f>
        <v>538446125767626</v>
      </c>
    </row>
    <row r="59" spans="1:31">
      <c r="A59" t="s">
        <v>977</v>
      </c>
      <c r="B59">
        <f>SUM(D50:D52)</f>
        <v>238311560322698.94</v>
      </c>
      <c r="C59">
        <f>$B$59*'[2]AEO 2023 Table 27 Chemicals'!C15/'[2]AEO 2022 Table 27 Chemicals'!$C$15</f>
        <v>243940661319647.47</v>
      </c>
      <c r="D59">
        <f>$B$59*'[2]AEO 2023 Table 27 Chemicals'!D15/'[2]AEO 2022 Table 27 Chemicals'!$C$15</f>
        <v>232936977096730.06</v>
      </c>
      <c r="E59">
        <f>$B$59*'[2]AEO 2023 Table 27 Chemicals'!E15/'[2]AEO 2022 Table 27 Chemicals'!$C$15</f>
        <v>227040529007030.25</v>
      </c>
      <c r="F59">
        <f>$B$59*'[2]AEO 2023 Table 27 Chemicals'!F15/'[2]AEO 2022 Table 27 Chemicals'!$C$15</f>
        <v>233235716429879.34</v>
      </c>
      <c r="G59">
        <f>$B$59*'[2]AEO 2023 Table 27 Chemicals'!G15/'[2]AEO 2022 Table 27 Chemicals'!$C$15</f>
        <v>241009593810350.41</v>
      </c>
      <c r="H59">
        <f>$B$59*'[2]AEO 2023 Table 27 Chemicals'!H15/'[2]AEO 2022 Table 27 Chemicals'!$C$15</f>
        <v>247519131264085.28</v>
      </c>
      <c r="I59">
        <f>$B$59*'[2]AEO 2023 Table 27 Chemicals'!I15/'[2]AEO 2022 Table 27 Chemicals'!$C$15</f>
        <v>252548381320323.09</v>
      </c>
      <c r="J59">
        <f>$B$59*'[2]AEO 2023 Table 27 Chemicals'!J15/'[2]AEO 2022 Table 27 Chemicals'!$C$15</f>
        <v>255899330079509.47</v>
      </c>
      <c r="K59">
        <f>$B$59*'[2]AEO 2023 Table 27 Chemicals'!K15/'[2]AEO 2022 Table 27 Chemicals'!$C$15</f>
        <v>258945241400008.66</v>
      </c>
      <c r="L59">
        <f>$B$59*'[2]AEO 2023 Table 27 Chemicals'!L15/'[2]AEO 2022 Table 27 Chemicals'!$C$15</f>
        <v>262957836532671.28</v>
      </c>
      <c r="M59">
        <f>$B$59*'[2]AEO 2023 Table 27 Chemicals'!M15/'[2]AEO 2022 Table 27 Chemicals'!$C$15</f>
        <v>267585986959733.88</v>
      </c>
      <c r="N59">
        <f>$B$59*'[2]AEO 2023 Table 27 Chemicals'!N15/'[2]AEO 2022 Table 27 Chemicals'!$C$15</f>
        <v>271672548682297.63</v>
      </c>
      <c r="O59">
        <f>$B$59*'[2]AEO 2023 Table 27 Chemicals'!O15/'[2]AEO 2022 Table 27 Chemicals'!$C$15</f>
        <v>276444564944920.94</v>
      </c>
      <c r="P59">
        <f>$B$59*'[2]AEO 2023 Table 27 Chemicals'!P15/'[2]AEO 2022 Table 27 Chemicals'!$C$15</f>
        <v>280928912316786.91</v>
      </c>
      <c r="Q59">
        <f>$B$59*'[2]AEO 2023 Table 27 Chemicals'!Q15/'[2]AEO 2022 Table 27 Chemicals'!$C$15</f>
        <v>284440075021251.38</v>
      </c>
      <c r="R59">
        <f>$B$59*'[2]AEO 2023 Table 27 Chemicals'!R15/'[2]AEO 2022 Table 27 Chemicals'!$C$15</f>
        <v>288320944085306.81</v>
      </c>
      <c r="S59">
        <f>$B$59*'[2]AEO 2023 Table 27 Chemicals'!S15/'[2]AEO 2022 Table 27 Chemicals'!$C$15</f>
        <v>291358186569635.5</v>
      </c>
      <c r="T59">
        <f>$B$59*'[2]AEO 2023 Table 27 Chemicals'!T15/'[2]AEO 2022 Table 27 Chemicals'!$C$15</f>
        <v>295196560531532.63</v>
      </c>
      <c r="U59">
        <f>$B$59*'[2]AEO 2023 Table 27 Chemicals'!U15/'[2]AEO 2022 Table 27 Chemicals'!$C$15</f>
        <v>300006486356772.75</v>
      </c>
      <c r="V59">
        <f>$B$59*'[2]AEO 2023 Table 27 Chemicals'!V15/'[2]AEO 2022 Table 27 Chemicals'!$C$15</f>
        <v>304185607948859.5</v>
      </c>
      <c r="W59">
        <f>$B$59*'[2]AEO 2023 Table 27 Chemicals'!W15/'[2]AEO 2022 Table 27 Chemicals'!$C$15</f>
        <v>307954757811307.13</v>
      </c>
      <c r="X59">
        <f>$B$59*'[2]AEO 2023 Table 27 Chemicals'!X15/'[2]AEO 2022 Table 27 Chemicals'!$C$15</f>
        <v>311693253359930.88</v>
      </c>
      <c r="Y59">
        <f>$B$59*'[2]AEO 2023 Table 27 Chemicals'!Y15/'[2]AEO 2022 Table 27 Chemicals'!$C$15</f>
        <v>314632847677689.63</v>
      </c>
      <c r="Z59">
        <f>$B$59*'[2]AEO 2023 Table 27 Chemicals'!Z15/'[2]AEO 2022 Table 27 Chemicals'!$C$15</f>
        <v>317205719246929.13</v>
      </c>
      <c r="AA59">
        <f>$B$59*'[2]AEO 2023 Table 27 Chemicals'!AA15/'[2]AEO 2022 Table 27 Chemicals'!$C$15</f>
        <v>321245922301979.63</v>
      </c>
      <c r="AB59">
        <f>$B$59*'[2]AEO 2023 Table 27 Chemicals'!AB15/'[2]AEO 2022 Table 27 Chemicals'!$C$15</f>
        <v>325929021499974.38</v>
      </c>
      <c r="AC59">
        <f>$B$59*'[2]AEO 2023 Table 27 Chemicals'!AC15/'[2]AEO 2022 Table 27 Chemicals'!$C$15</f>
        <v>328504217486463.25</v>
      </c>
      <c r="AD59">
        <f>$B$59*'[2]AEO 2023 Table 27 Chemicals'!AD15/'[2]AEO 2022 Table 27 Chemicals'!$C$15</f>
        <v>332371612443532.56</v>
      </c>
      <c r="AE59">
        <f>$B$59*'[2]AEO 2023 Table 27 Chemicals'!AE15/'[2]AEO 2022 Table 27 Chemicals'!$C$15</f>
        <v>338901141326472.38</v>
      </c>
    </row>
    <row r="60" spans="1:31">
      <c r="A60" t="s">
        <v>984</v>
      </c>
      <c r="B60">
        <f>D53</f>
        <v>3503850385038.5039</v>
      </c>
      <c r="C60">
        <f>$B$60*'[2]AEO 2023 Table 32 Metal Prdcts'!C81/'[2]AEO 2023 Table 32 Metal Prdcts'!$C$81</f>
        <v>3503850385038.5039</v>
      </c>
      <c r="D60">
        <f>$B$60*'[2]AEO 2023 Table 32 Metal Prdcts'!D81/'[2]AEO 2023 Table 32 Metal Prdcts'!$C$81</f>
        <v>3572599276716.6948</v>
      </c>
      <c r="E60">
        <f>$B$60*'[2]AEO 2023 Table 32 Metal Prdcts'!E81/'[2]AEO 2023 Table 32 Metal Prdcts'!$C$81</f>
        <v>3686296109536.2813</v>
      </c>
      <c r="F60">
        <f>$B$60*'[2]AEO 2023 Table 32 Metal Prdcts'!F81/'[2]AEO 2023 Table 32 Metal Prdcts'!$C$81</f>
        <v>3830930073667.4512</v>
      </c>
      <c r="G60">
        <f>$B$60*'[2]AEO 2023 Table 32 Metal Prdcts'!G81/'[2]AEO 2023 Table 32 Metal Prdcts'!$C$81</f>
        <v>3993393746246.8931</v>
      </c>
      <c r="H60">
        <f>$B$60*'[2]AEO 2023 Table 32 Metal Prdcts'!H81/'[2]AEO 2023 Table 32 Metal Prdcts'!$C$81</f>
        <v>4132501510218.1284</v>
      </c>
      <c r="I60">
        <f>$B$60*'[2]AEO 2023 Table 32 Metal Prdcts'!I81/'[2]AEO 2023 Table 32 Metal Prdcts'!$C$81</f>
        <v>4252278943187.6563</v>
      </c>
      <c r="J60">
        <f>$B$60*'[2]AEO 2023 Table 32 Metal Prdcts'!J81/'[2]AEO 2023 Table 32 Metal Prdcts'!$C$81</f>
        <v>4342507963552.7866</v>
      </c>
      <c r="K60">
        <f>$B$60*'[2]AEO 2023 Table 32 Metal Prdcts'!K81/'[2]AEO 2023 Table 32 Metal Prdcts'!$C$81</f>
        <v>4409113802491.9678</v>
      </c>
      <c r="L60">
        <f>$B$60*'[2]AEO 2023 Table 32 Metal Prdcts'!L81/'[2]AEO 2023 Table 32 Metal Prdcts'!$C$81</f>
        <v>4487896469252.5879</v>
      </c>
      <c r="M60">
        <f>$B$60*'[2]AEO 2023 Table 32 Metal Prdcts'!M81/'[2]AEO 2023 Table 32 Metal Prdcts'!$C$81</f>
        <v>4581663819227.0107</v>
      </c>
      <c r="N60">
        <f>$B$60*'[2]AEO 2023 Table 32 Metal Prdcts'!N81/'[2]AEO 2023 Table 32 Metal Prdcts'!$C$81</f>
        <v>4675697604954.0566</v>
      </c>
      <c r="O60">
        <f>$B$60*'[2]AEO 2023 Table 32 Metal Prdcts'!O81/'[2]AEO 2023 Table 32 Metal Prdcts'!$C$81</f>
        <v>4776452096604.3838</v>
      </c>
      <c r="P60">
        <f>$B$60*'[2]AEO 2023 Table 32 Metal Prdcts'!P81/'[2]AEO 2023 Table 32 Metal Prdcts'!$C$81</f>
        <v>4875583090075.8379</v>
      </c>
      <c r="Q60">
        <f>$B$60*'[2]AEO 2023 Table 32 Metal Prdcts'!Q81/'[2]AEO 2023 Table 32 Metal Prdcts'!$C$81</f>
        <v>4980988080329.6367</v>
      </c>
      <c r="R60">
        <f>$B$60*'[2]AEO 2023 Table 32 Metal Prdcts'!R81/'[2]AEO 2023 Table 32 Metal Prdcts'!$C$81</f>
        <v>5097113605713.3818</v>
      </c>
      <c r="S60">
        <f>$B$60*'[2]AEO 2023 Table 32 Metal Prdcts'!S81/'[2]AEO 2023 Table 32 Metal Prdcts'!$C$81</f>
        <v>5222103526205.625</v>
      </c>
      <c r="T60">
        <f>$B$60*'[2]AEO 2023 Table 32 Metal Prdcts'!T81/'[2]AEO 2023 Table 32 Metal Prdcts'!$C$81</f>
        <v>5350955201666.9424</v>
      </c>
      <c r="U60">
        <f>$B$60*'[2]AEO 2023 Table 32 Metal Prdcts'!U81/'[2]AEO 2023 Table 32 Metal Prdcts'!$C$81</f>
        <v>5499171410195.7344</v>
      </c>
      <c r="V60">
        <f>$B$60*'[2]AEO 2023 Table 32 Metal Prdcts'!V81/'[2]AEO 2023 Table 32 Metal Prdcts'!$C$81</f>
        <v>5645610432622.2949</v>
      </c>
      <c r="W60">
        <f>$B$60*'[2]AEO 2023 Table 32 Metal Prdcts'!W81/'[2]AEO 2023 Table 32 Metal Prdcts'!$C$81</f>
        <v>5776716421304.7705</v>
      </c>
      <c r="X60">
        <f>$B$60*'[2]AEO 2023 Table 32 Metal Prdcts'!X81/'[2]AEO 2023 Table 32 Metal Prdcts'!$C$81</f>
        <v>5916184344650.5967</v>
      </c>
      <c r="Y60">
        <f>$B$60*'[2]AEO 2023 Table 32 Metal Prdcts'!Y81/'[2]AEO 2023 Table 32 Metal Prdcts'!$C$81</f>
        <v>6050426698736.9834</v>
      </c>
      <c r="Z60">
        <f>$B$60*'[2]AEO 2023 Table 32 Metal Prdcts'!Z81/'[2]AEO 2023 Table 32 Metal Prdcts'!$C$81</f>
        <v>6177891758530.7559</v>
      </c>
      <c r="AA60">
        <f>$B$60*'[2]AEO 2023 Table 32 Metal Prdcts'!AA81/'[2]AEO 2023 Table 32 Metal Prdcts'!$C$81</f>
        <v>6308614357552.0615</v>
      </c>
      <c r="AB60">
        <f>$B$60*'[2]AEO 2023 Table 32 Metal Prdcts'!AB81/'[2]AEO 2023 Table 32 Metal Prdcts'!$C$81</f>
        <v>6443075849752.79</v>
      </c>
      <c r="AC60">
        <f>$B$60*'[2]AEO 2023 Table 32 Metal Prdcts'!AC81/'[2]AEO 2023 Table 32 Metal Prdcts'!$C$81</f>
        <v>6573073896274.0537</v>
      </c>
      <c r="AD60">
        <f>$B$60*'[2]AEO 2023 Table 32 Metal Prdcts'!AD81/'[2]AEO 2023 Table 32 Metal Prdcts'!$C$81</f>
        <v>6715929830319.9785</v>
      </c>
      <c r="AE60">
        <f>$B$60*'[2]AEO 2023 Table 32 Metal Prdcts'!AE81/'[2]AEO 2023 Table 32 Metal Prdcts'!$C$81</f>
        <v>6877195199212.5098</v>
      </c>
    </row>
    <row r="61" spans="1:31">
      <c r="A61" t="s">
        <v>972</v>
      </c>
      <c r="B61">
        <f>D54</f>
        <v>673817381738.17383</v>
      </c>
      <c r="C61">
        <f>$B$61*'[2]AEO 2023 Table 25 Food'!C15/'[2]AEO 2022 Table 25 Food'!$C$15</f>
        <v>665419504022.79407</v>
      </c>
      <c r="D61">
        <f>$B$61*'[2]AEO 2023 Table 25 Food'!D15/'[2]AEO 2022 Table 25 Food'!$C$15</f>
        <v>675800534401.31799</v>
      </c>
      <c r="E61">
        <f>$B$61*'[2]AEO 2023 Table 25 Food'!E15/'[2]AEO 2022 Table 25 Food'!$C$15</f>
        <v>682582685229.89648</v>
      </c>
      <c r="F61">
        <f>$B$61*'[2]AEO 2023 Table 25 Food'!F15/'[2]AEO 2022 Table 25 Food'!$C$15</f>
        <v>688874719066.30591</v>
      </c>
      <c r="G61">
        <f>$B$61*'[2]AEO 2023 Table 25 Food'!G15/'[2]AEO 2022 Table 25 Food'!$C$15</f>
        <v>697760336830.24658</v>
      </c>
      <c r="H61">
        <f>$B$61*'[2]AEO 2023 Table 25 Food'!H15/'[2]AEO 2022 Table 25 Food'!$C$15</f>
        <v>707633014237.26392</v>
      </c>
      <c r="I61">
        <f>$B$61*'[2]AEO 2023 Table 25 Food'!I15/'[2]AEO 2022 Table 25 Food'!$C$15</f>
        <v>717570386710.56177</v>
      </c>
      <c r="J61">
        <f>$B$61*'[2]AEO 2023 Table 25 Food'!J15/'[2]AEO 2022 Table 25 Food'!$C$15</f>
        <v>726188149765.14832</v>
      </c>
      <c r="K61">
        <f>$B$61*'[2]AEO 2023 Table 25 Food'!K15/'[2]AEO 2022 Table 25 Food'!$C$15</f>
        <v>734728036585.08496</v>
      </c>
      <c r="L61">
        <f>$B$61*'[2]AEO 2023 Table 25 Food'!L15/'[2]AEO 2022 Table 25 Food'!$C$15</f>
        <v>744230436874.7074</v>
      </c>
      <c r="M61">
        <f>$B$61*'[2]AEO 2023 Table 25 Food'!M15/'[2]AEO 2022 Table 25 Food'!$C$15</f>
        <v>752520706380.73914</v>
      </c>
      <c r="N61">
        <f>$B$61*'[2]AEO 2023 Table 25 Food'!N15/'[2]AEO 2022 Table 25 Food'!$C$15</f>
        <v>759287774202.8396</v>
      </c>
      <c r="O61">
        <f>$B$61*'[2]AEO 2023 Table 25 Food'!O15/'[2]AEO 2022 Table 25 Food'!$C$15</f>
        <v>766476892188.70081</v>
      </c>
      <c r="P61">
        <f>$B$61*'[2]AEO 2023 Table 25 Food'!P15/'[2]AEO 2022 Table 25 Food'!$C$15</f>
        <v>774427481796.32837</v>
      </c>
      <c r="Q61">
        <f>$B$61*'[2]AEO 2023 Table 25 Food'!Q15/'[2]AEO 2022 Table 25 Food'!$C$15</f>
        <v>782821816400.05579</v>
      </c>
      <c r="R61">
        <f>$B$61*'[2]AEO 2023 Table 25 Food'!R15/'[2]AEO 2022 Table 25 Food'!$C$15</f>
        <v>790980708260.65515</v>
      </c>
      <c r="S61">
        <f>$B$61*'[2]AEO 2023 Table 25 Food'!S15/'[2]AEO 2022 Table 25 Food'!$C$15</f>
        <v>799256284190.94592</v>
      </c>
      <c r="T61">
        <f>$B$61*'[2]AEO 2023 Table 25 Food'!T15/'[2]AEO 2022 Table 25 Food'!$C$15</f>
        <v>807826249932.96497</v>
      </c>
      <c r="U61">
        <f>$B$61*'[2]AEO 2023 Table 25 Food'!U15/'[2]AEO 2022 Table 25 Food'!$C$15</f>
        <v>816389473566.84009</v>
      </c>
      <c r="V61">
        <f>$B$61*'[2]AEO 2023 Table 25 Food'!V15/'[2]AEO 2022 Table 25 Food'!$C$15</f>
        <v>824713797728.75256</v>
      </c>
      <c r="W61">
        <f>$B$61*'[2]AEO 2023 Table 25 Food'!W15/'[2]AEO 2022 Table 25 Food'!$C$15</f>
        <v>833487830133.43481</v>
      </c>
      <c r="X61">
        <f>$B$61*'[2]AEO 2023 Table 25 Food'!X15/'[2]AEO 2022 Table 25 Food'!$C$15</f>
        <v>842073699518.70374</v>
      </c>
      <c r="Y61">
        <f>$B$61*'[2]AEO 2023 Table 25 Food'!Y15/'[2]AEO 2022 Table 25 Food'!$C$15</f>
        <v>850521017236.30566</v>
      </c>
      <c r="Z61">
        <f>$B$61*'[2]AEO 2023 Table 25 Food'!Z15/'[2]AEO 2022 Table 25 Food'!$C$15</f>
        <v>858909819799.39771</v>
      </c>
      <c r="AA61">
        <f>$B$61*'[2]AEO 2023 Table 25 Food'!AA15/'[2]AEO 2022 Table 25 Food'!$C$15</f>
        <v>866939408618.30981</v>
      </c>
      <c r="AB61">
        <f>$B$61*'[2]AEO 2023 Table 25 Food'!AB15/'[2]AEO 2022 Table 25 Food'!$C$15</f>
        <v>875084989736.31299</v>
      </c>
      <c r="AC61">
        <f>$B$61*'[2]AEO 2023 Table 25 Food'!AC15/'[2]AEO 2022 Table 25 Food'!$C$15</f>
        <v>883318300394.67175</v>
      </c>
      <c r="AD61">
        <f>$B$61*'[2]AEO 2023 Table 25 Food'!AD15/'[2]AEO 2022 Table 25 Food'!$C$15</f>
        <v>891597765675.94287</v>
      </c>
      <c r="AE61">
        <f>$B$61*'[2]AEO 2023 Table 25 Food'!AE15/'[2]AEO 2022 Table 25 Food'!$C$15</f>
        <v>899858648738.54858</v>
      </c>
    </row>
    <row r="63" spans="1:31" ht="45">
      <c r="A63" s="153" t="s">
        <v>2623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</row>
    <row r="65" spans="1:31">
      <c r="A65" s="1" t="s">
        <v>2621</v>
      </c>
      <c r="C65" s="45"/>
    </row>
    <row r="66" spans="1:31">
      <c r="B66">
        <v>2021</v>
      </c>
      <c r="C66">
        <v>2022</v>
      </c>
      <c r="D66">
        <v>2023</v>
      </c>
      <c r="E66">
        <v>2024</v>
      </c>
      <c r="F66">
        <v>2025</v>
      </c>
      <c r="G66">
        <v>2026</v>
      </c>
      <c r="H66">
        <v>2027</v>
      </c>
      <c r="I66">
        <v>2028</v>
      </c>
      <c r="J66">
        <v>2029</v>
      </c>
      <c r="K66">
        <v>2030</v>
      </c>
      <c r="L66">
        <v>2031</v>
      </c>
      <c r="M66">
        <v>2032</v>
      </c>
      <c r="N66">
        <v>2033</v>
      </c>
      <c r="O66">
        <v>2034</v>
      </c>
      <c r="P66">
        <v>2035</v>
      </c>
      <c r="Q66">
        <v>2036</v>
      </c>
      <c r="R66">
        <v>2037</v>
      </c>
      <c r="S66">
        <v>2038</v>
      </c>
      <c r="T66">
        <v>2039</v>
      </c>
      <c r="U66">
        <v>2040</v>
      </c>
      <c r="V66">
        <v>2041</v>
      </c>
      <c r="W66">
        <v>2042</v>
      </c>
      <c r="X66">
        <v>2043</v>
      </c>
      <c r="Y66">
        <v>2044</v>
      </c>
      <c r="Z66">
        <v>2045</v>
      </c>
      <c r="AA66">
        <v>2046</v>
      </c>
      <c r="AB66">
        <v>2047</v>
      </c>
      <c r="AC66">
        <v>2048</v>
      </c>
      <c r="AD66">
        <v>2049</v>
      </c>
      <c r="AE66">
        <v>2050</v>
      </c>
    </row>
    <row r="67" spans="1:31">
      <c r="A67" t="s">
        <v>976</v>
      </c>
      <c r="B67">
        <f>E49*B$63</f>
        <v>638061517638888.88</v>
      </c>
      <c r="C67">
        <f>$B67*C58/$B58</f>
        <v>646845402806035.38</v>
      </c>
      <c r="D67">
        <f>$B67*D58/$B58</f>
        <v>681691164898487.75</v>
      </c>
      <c r="E67">
        <f>$B67*E58/$B58</f>
        <v>698992996884284</v>
      </c>
      <c r="F67">
        <f>$B67*F58/$B58</f>
        <v>701595358768563.5</v>
      </c>
      <c r="G67">
        <f>$B67*G58/$B58</f>
        <v>703239156678925.13</v>
      </c>
      <c r="H67">
        <f>$B67*H58/$B58</f>
        <v>709424294578929.75</v>
      </c>
      <c r="I67">
        <f>$B67*I58/$B58</f>
        <v>712100613966662.38</v>
      </c>
      <c r="J67">
        <f>$B67*J58/$B58</f>
        <v>714394636825012.5</v>
      </c>
      <c r="K67">
        <f>$B67*K58/$B58</f>
        <v>714643436202362.75</v>
      </c>
      <c r="L67">
        <f>$B67*L58/$B58</f>
        <v>713854556165527.75</v>
      </c>
      <c r="M67">
        <f>$B67*M58/$B58</f>
        <v>713345382513252.25</v>
      </c>
      <c r="N67">
        <f>$B67*N58/$B58</f>
        <v>712452206557214.5</v>
      </c>
      <c r="O67">
        <f>$B67*O58/$B58</f>
        <v>713136059628684.25</v>
      </c>
      <c r="P67">
        <f>$B67*P58/$B58</f>
        <v>713724551789605.63</v>
      </c>
      <c r="Q67">
        <f>$B67*Q58/$B58</f>
        <v>712905211495994.25</v>
      </c>
      <c r="R67">
        <f>$B67*R58/$B58</f>
        <v>711794305624518.13</v>
      </c>
      <c r="S67">
        <f>$B67*S58/$B58</f>
        <v>712841569866169.13</v>
      </c>
      <c r="T67">
        <f>$B67*T58/$B58</f>
        <v>712922188012437.63</v>
      </c>
      <c r="U67">
        <f>$B67*U58/$B58</f>
        <v>713152873690424.75</v>
      </c>
      <c r="V67">
        <f>$B67*V58/$B58</f>
        <v>713678698949738.13</v>
      </c>
      <c r="W67">
        <f>$B67*W58/$B58</f>
        <v>714155341047776.38</v>
      </c>
      <c r="X67">
        <f>$B67*X58/$B58</f>
        <v>712983920799504.63</v>
      </c>
      <c r="Y67">
        <f>$B67*Y58/$B58</f>
        <v>714598355022333.63</v>
      </c>
      <c r="Z67">
        <f>$B67*Z58/$B58</f>
        <v>713523554708556.63</v>
      </c>
      <c r="AA67">
        <f>$B67*AA58/$B58</f>
        <v>714971351019980.5</v>
      </c>
      <c r="AB67">
        <f>$B67*AB58/$B58</f>
        <v>712837467884923.25</v>
      </c>
      <c r="AC67">
        <f>$B67*AC58/$B58</f>
        <v>712113772797589.88</v>
      </c>
      <c r="AD67">
        <f>$B67*AD58/$B58</f>
        <v>712882224155546.75</v>
      </c>
      <c r="AE67">
        <f>$B67*AE58/$B58</f>
        <v>710449749276728.75</v>
      </c>
    </row>
    <row r="68" spans="1:31">
      <c r="A68" t="s">
        <v>977</v>
      </c>
      <c r="B68">
        <f>SUM(E50:E52)*B$63</f>
        <v>314438864314672.19</v>
      </c>
      <c r="C68">
        <f>$B68*C59/$B59</f>
        <v>321866150352312.63</v>
      </c>
      <c r="D68">
        <f>$B68*D59/$B59</f>
        <v>307347400335963.25</v>
      </c>
      <c r="E68">
        <f>$B68*E59/$B59</f>
        <v>299567364662053.75</v>
      </c>
      <c r="F68">
        <f>$B68*F59/$B59</f>
        <v>307741570289424.13</v>
      </c>
      <c r="G68">
        <f>$B68*G59/$B59</f>
        <v>317998769610879</v>
      </c>
      <c r="H68">
        <f>$B68*H59/$B59</f>
        <v>326587742640112.5</v>
      </c>
      <c r="I68">
        <f>$B68*I59/$B59</f>
        <v>333223558686537.38</v>
      </c>
      <c r="J68">
        <f>$B68*J59/$B59</f>
        <v>337644949410463.88</v>
      </c>
      <c r="K68">
        <f>$B68*K59/$B59</f>
        <v>341663860180567</v>
      </c>
      <c r="L68">
        <f>$B68*L59/$B59</f>
        <v>346958256536163.44</v>
      </c>
      <c r="M68">
        <f>$B68*M59/$B59</f>
        <v>353064843905204.44</v>
      </c>
      <c r="N68">
        <f>$B68*N59/$B59</f>
        <v>358456835066920.44</v>
      </c>
      <c r="O68">
        <f>$B68*O59/$B59</f>
        <v>364753245413437.31</v>
      </c>
      <c r="P68">
        <f>$B68*P59/$B59</f>
        <v>370670092640204.94</v>
      </c>
      <c r="Q68">
        <f>$B68*Q59/$B59</f>
        <v>375302876764151.13</v>
      </c>
      <c r="R68">
        <f>$B68*R59/$B59</f>
        <v>380423467890335.38</v>
      </c>
      <c r="S68">
        <f>$B68*S59/$B59</f>
        <v>384430940612713.5</v>
      </c>
      <c r="T68">
        <f>$B68*T59/$B59</f>
        <v>389495461812438.88</v>
      </c>
      <c r="U68">
        <f>$B68*U59/$B59</f>
        <v>395841891720741.81</v>
      </c>
      <c r="V68">
        <f>$B68*V59/$B59</f>
        <v>401356010488078.5</v>
      </c>
      <c r="W68">
        <f>$B68*W59/$B59</f>
        <v>406329194334363.5</v>
      </c>
      <c r="X68">
        <f>$B68*X59/$B59</f>
        <v>411261931516575.44</v>
      </c>
      <c r="Y68">
        <f>$B68*Y59/$B59</f>
        <v>415140562908062.69</v>
      </c>
      <c r="Z68">
        <f>$B68*Z59/$B59</f>
        <v>418535324006364.81</v>
      </c>
      <c r="AA68">
        <f>$B68*AA59/$B59</f>
        <v>423866147481778.69</v>
      </c>
      <c r="AB68">
        <f>$B68*AB59/$B59</f>
        <v>430045236701355.06</v>
      </c>
      <c r="AC68">
        <f>$B68*AC59/$B59</f>
        <v>433443064739083.44</v>
      </c>
      <c r="AD68">
        <f>$B68*AD59/$B59</f>
        <v>438545877529660.94</v>
      </c>
      <c r="AE68">
        <f>$B68*AE59/$B59</f>
        <v>447161228139095.5</v>
      </c>
    </row>
    <row r="69" spans="1:31">
      <c r="A69" t="s">
        <v>984</v>
      </c>
      <c r="B69">
        <f>E53*B$63</f>
        <v>4623135924703.5811</v>
      </c>
      <c r="C69">
        <f>$B69*C60/$B60</f>
        <v>4623135924703.5811</v>
      </c>
      <c r="D69">
        <f>$B69*D60/$B60</f>
        <v>4713846267890.083</v>
      </c>
      <c r="E69">
        <f>$B69*E60/$B60</f>
        <v>4863862922304.8145</v>
      </c>
      <c r="F69">
        <f>$B69*F60/$B60</f>
        <v>5054699402755.6641</v>
      </c>
      <c r="G69">
        <f>$B69*G60/$B60</f>
        <v>5269061192964.6494</v>
      </c>
      <c r="H69">
        <f>$B69*H60/$B60</f>
        <v>5452606159315.585</v>
      </c>
      <c r="I69">
        <f>$B69*I60/$B60</f>
        <v>5610645827817.0459</v>
      </c>
      <c r="J69">
        <f>$B69*J60/$B60</f>
        <v>5729698007465.4814</v>
      </c>
      <c r="K69">
        <f>$B69*K60/$B60</f>
        <v>5817580711621.3457</v>
      </c>
      <c r="L69">
        <f>$B69*L60/$B60</f>
        <v>5921530063597.1641</v>
      </c>
      <c r="M69">
        <f>$B69*M60/$B60</f>
        <v>6045250872591.1934</v>
      </c>
      <c r="N69">
        <f>$B69*N60/$B60</f>
        <v>6169323228758.8232</v>
      </c>
      <c r="O69">
        <f>$B69*O60/$B60</f>
        <v>6302263183019.6719</v>
      </c>
      <c r="P69">
        <f>$B69*P60/$B60</f>
        <v>6433061021627.8418</v>
      </c>
      <c r="Q69">
        <f>$B69*Q60/$B60</f>
        <v>6572137050434.9365</v>
      </c>
      <c r="R69">
        <f>$B69*R60/$B60</f>
        <v>6725358229760.7109</v>
      </c>
      <c r="S69">
        <f>$B69*S60/$B60</f>
        <v>6890275485965.7549</v>
      </c>
      <c r="T69">
        <f>$B69*T60/$B60</f>
        <v>7060288113310.5488</v>
      </c>
      <c r="U69">
        <f>$B69*U60/$B60</f>
        <v>7255851166230.4814</v>
      </c>
      <c r="V69">
        <f>$B69*V60/$B60</f>
        <v>7449069320821.082</v>
      </c>
      <c r="W69">
        <f>$B69*W60/$B60</f>
        <v>7622056389221.5713</v>
      </c>
      <c r="X69">
        <f>$B69*X60/$B60</f>
        <v>7806076565858.4248</v>
      </c>
      <c r="Y69">
        <f>$B69*Y60/$B60</f>
        <v>7983201894166.8525</v>
      </c>
      <c r="Z69">
        <f>$B69*Z60/$B60</f>
        <v>8151384959172.5234</v>
      </c>
      <c r="AA69">
        <f>$B69*AA60/$B60</f>
        <v>8323866166214.5254</v>
      </c>
      <c r="AB69">
        <f>$B69*AB60/$B60</f>
        <v>8501280635090.4863</v>
      </c>
      <c r="AC69">
        <f>$B69*AC60/$B60</f>
        <v>8672805835361.5977</v>
      </c>
      <c r="AD69">
        <f>$B69*AD60/$B60</f>
        <v>8861296303894.416</v>
      </c>
      <c r="AE69">
        <f>$B69*AE60/$B60</f>
        <v>9074076998960.9492</v>
      </c>
    </row>
    <row r="70" spans="1:31">
      <c r="A70" t="s">
        <v>972</v>
      </c>
      <c r="B70">
        <f>E54*B$63</f>
        <v>889064600904.53491</v>
      </c>
      <c r="C70">
        <f>$B70*C61/$B61</f>
        <v>877984067807.85327</v>
      </c>
      <c r="D70">
        <f>$B70*D61/$B61</f>
        <v>891681260668.40564</v>
      </c>
      <c r="E70">
        <f>$B70*E61/$B61</f>
        <v>900629931900.55798</v>
      </c>
      <c r="F70">
        <f>$B70*F61/$B61</f>
        <v>908931920990.26477</v>
      </c>
      <c r="G70">
        <f>$B70*G61/$B61</f>
        <v>920655999984.35303</v>
      </c>
      <c r="H70">
        <f>$B70*H61/$B61</f>
        <v>933682449340.83435</v>
      </c>
      <c r="I70">
        <f>$B70*I61/$B61</f>
        <v>946794260243.10242</v>
      </c>
      <c r="J70">
        <f>$B70*J61/$B61</f>
        <v>958164919829.01526</v>
      </c>
      <c r="K70">
        <f>$B70*K61/$B61</f>
        <v>969432826049.76489</v>
      </c>
      <c r="L70">
        <f>$B70*L61/$B61</f>
        <v>981970715320.79456</v>
      </c>
      <c r="M70">
        <f>$B70*M61/$B61</f>
        <v>992909265363.47534</v>
      </c>
      <c r="N70">
        <f>$B70*N61/$B61</f>
        <v>1001838035406.5245</v>
      </c>
      <c r="O70">
        <f>$B70*O61/$B61</f>
        <v>1011323677193.4247</v>
      </c>
      <c r="P70">
        <f>$B70*P61/$B61</f>
        <v>1021814038481.2665</v>
      </c>
      <c r="Q70">
        <f>$B70*Q61/$B61</f>
        <v>1032889896638.9625</v>
      </c>
      <c r="R70">
        <f>$B70*R61/$B61</f>
        <v>1043655101177.2533</v>
      </c>
      <c r="S70">
        <f>$B70*S61/$B61</f>
        <v>1054574263863.0537</v>
      </c>
      <c r="T70">
        <f>$B70*T61/$B61</f>
        <v>1065881857550.4398</v>
      </c>
      <c r="U70">
        <f>$B70*U61/$B61</f>
        <v>1077180555400.6918</v>
      </c>
      <c r="V70">
        <f>$B70*V61/$B61</f>
        <v>1088164038669.8818</v>
      </c>
      <c r="W70">
        <f>$B70*W61/$B61</f>
        <v>1099740886981.6155</v>
      </c>
      <c r="X70">
        <f>$B70*X61/$B61</f>
        <v>1111069464642.7341</v>
      </c>
      <c r="Y70">
        <f>$B70*Y61/$B61</f>
        <v>1122215231075.6812</v>
      </c>
      <c r="Z70">
        <f>$B70*Z61/$B61</f>
        <v>1133283790013.0942</v>
      </c>
      <c r="AA70">
        <f>$B70*AA61/$B61</f>
        <v>1143878386371.3811</v>
      </c>
      <c r="AB70">
        <f>$B70*AB61/$B61</f>
        <v>1154626028124.3018</v>
      </c>
      <c r="AC70">
        <f>$B70*AC61/$B61</f>
        <v>1165489424131.8584</v>
      </c>
      <c r="AD70">
        <f>$B70*AD61/$B61</f>
        <v>1176413718600.2024</v>
      </c>
      <c r="AE70">
        <f>$B70*AE61/$B61</f>
        <v>1187313494863.3628</v>
      </c>
    </row>
    <row r="72" spans="1:31">
      <c r="A72" s="135" t="s">
        <v>2085</v>
      </c>
      <c r="B72" s="135"/>
      <c r="C72" s="135"/>
      <c r="D72" s="135"/>
      <c r="E72" s="153"/>
      <c r="F72" s="153"/>
      <c r="G72" s="153"/>
    </row>
    <row r="73" spans="1:31">
      <c r="A73">
        <v>1037</v>
      </c>
      <c r="B73" t="s">
        <v>2086</v>
      </c>
      <c r="C73" t="s">
        <v>2087</v>
      </c>
    </row>
    <row r="74" spans="1:31">
      <c r="A74">
        <v>37.229999999999997</v>
      </c>
      <c r="B74" t="s">
        <v>2088</v>
      </c>
      <c r="C74" t="s">
        <v>2089</v>
      </c>
    </row>
    <row r="75" spans="1:31">
      <c r="A75">
        <v>35.314700000000002</v>
      </c>
      <c r="B75" t="s">
        <v>2090</v>
      </c>
    </row>
    <row r="76" spans="1:31">
      <c r="A76" s="179">
        <v>0.72</v>
      </c>
      <c r="B76" t="s">
        <v>2091</v>
      </c>
      <c r="C76" t="s">
        <v>2082</v>
      </c>
    </row>
    <row r="77" spans="1:31">
      <c r="A77" s="180">
        <v>0.453592</v>
      </c>
      <c r="B77" t="s">
        <v>2622</v>
      </c>
    </row>
    <row r="79" spans="1:31">
      <c r="A79" s="181"/>
    </row>
    <row r="80" spans="1:31">
      <c r="A80" s="140"/>
      <c r="B80">
        <f>SUM(B67:B70)</f>
        <v>958012582479169.13</v>
      </c>
    </row>
    <row r="81" spans="1:1">
      <c r="A81" s="181"/>
    </row>
  </sheetData>
  <mergeCells count="3">
    <mergeCell ref="A2:K2"/>
    <mergeCell ref="C3:E3"/>
    <mergeCell ref="G3:I3"/>
  </mergeCells>
  <hyperlinks>
    <hyperlink ref="E42" r:id="rId1" xr:uid="{A30021AA-0D68-4C0A-9D57-29783F9EA570}"/>
    <hyperlink ref="E43" r:id="rId2" xr:uid="{F205814C-6120-4106-8988-3BBD66842EC4}"/>
    <hyperlink ref="E45" r:id="rId3" xr:uid="{C725267E-3F69-4E36-9445-A820A8087316}"/>
  </hyperlinks>
  <pageMargins left="0.7" right="0.7" top="0.75" bottom="0.75" header="0.3" footer="0.3"/>
  <pageSetup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workbookViewId="0">
      <selection activeCell="B2" sqref="B2:AE3"/>
    </sheetView>
  </sheetViews>
  <sheetFormatPr defaultRowHeight="15"/>
  <cols>
    <col min="1" max="1" width="26.5703125" customWidth="1"/>
    <col min="2" max="3" width="11.85546875" bestFit="1" customWidth="1"/>
  </cols>
  <sheetData>
    <row r="1" spans="1:31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t="s">
        <v>976</v>
      </c>
      <c r="B2">
        <f>'Hydrogen Calculations'!B67*'AEO 2022 Table 24 Refining'!C17/'AEO 2022 Table 24 Refining'!$C$17</f>
        <v>638061517638888.88</v>
      </c>
      <c r="C2">
        <f>'Hydrogen Calculations'!C67*'AEO 2022 Table 24 Refining'!D17/'AEO 2022 Table 24 Refining'!$C$17</f>
        <v>697287334041296.5</v>
      </c>
      <c r="D2">
        <f>'Hydrogen Calculations'!D67*'AEO 2022 Table 24 Refining'!E17/'AEO 2022 Table 24 Refining'!$C$17</f>
        <v>744503998259671</v>
      </c>
      <c r="E2">
        <f>'Hydrogen Calculations'!E67*'AEO 2022 Table 24 Refining'!F17/'AEO 2022 Table 24 Refining'!$C$17</f>
        <v>767215039133297.63</v>
      </c>
      <c r="F2">
        <f>'Hydrogen Calculations'!F67*'AEO 2022 Table 24 Refining'!G17/'AEO 2022 Table 24 Refining'!$C$17</f>
        <v>772112026820043.13</v>
      </c>
      <c r="G2">
        <f>'Hydrogen Calculations'!G67*'AEO 2022 Table 24 Refining'!H17/'AEO 2022 Table 24 Refining'!$C$17</f>
        <v>772088829131572.13</v>
      </c>
      <c r="H2">
        <f>'Hydrogen Calculations'!H67*'AEO 2022 Table 24 Refining'!I17/'AEO 2022 Table 24 Refining'!$C$17</f>
        <v>776436663356569.88</v>
      </c>
      <c r="I2">
        <f>'Hydrogen Calculations'!I67*'AEO 2022 Table 24 Refining'!J17/'AEO 2022 Table 24 Refining'!$C$17</f>
        <v>776220590431742.63</v>
      </c>
      <c r="J2">
        <f>'Hydrogen Calculations'!J67*'AEO 2022 Table 24 Refining'!K17/'AEO 2022 Table 24 Refining'!$C$17</f>
        <v>777613558104947.5</v>
      </c>
      <c r="K2">
        <f>'Hydrogen Calculations'!K67*'AEO 2022 Table 24 Refining'!L17/'AEO 2022 Table 24 Refining'!$C$17</f>
        <v>775817070347760</v>
      </c>
      <c r="L2">
        <f>'Hydrogen Calculations'!L67*'AEO 2022 Table 24 Refining'!M17/'AEO 2022 Table 24 Refining'!$C$17</f>
        <v>769498374845833.5</v>
      </c>
      <c r="M2">
        <f>'Hydrogen Calculations'!M67*'AEO 2022 Table 24 Refining'!N17/'AEO 2022 Table 24 Refining'!$C$17</f>
        <v>770720830517603.75</v>
      </c>
      <c r="N2">
        <f>'Hydrogen Calculations'!N67*'AEO 2022 Table 24 Refining'!O17/'AEO 2022 Table 24 Refining'!$C$17</f>
        <v>765956903537708.38</v>
      </c>
      <c r="O2">
        <f>'Hydrogen Calculations'!O67*'AEO 2022 Table 24 Refining'!P17/'AEO 2022 Table 24 Refining'!$C$17</f>
        <v>762746115930314</v>
      </c>
      <c r="P2">
        <f>'Hydrogen Calculations'!P67*'AEO 2022 Table 24 Refining'!Q17/'AEO 2022 Table 24 Refining'!$C$17</f>
        <v>760923657936208.13</v>
      </c>
      <c r="Q2">
        <f>'Hydrogen Calculations'!Q67*'AEO 2022 Table 24 Refining'!R17/'AEO 2022 Table 24 Refining'!$C$17</f>
        <v>755156568206027.75</v>
      </c>
      <c r="R2">
        <f>'Hydrogen Calculations'!R67*'AEO 2022 Table 24 Refining'!S17/'AEO 2022 Table 24 Refining'!$C$17</f>
        <v>751741979668377</v>
      </c>
      <c r="S2">
        <f>'Hydrogen Calculations'!S67*'AEO 2022 Table 24 Refining'!T17/'AEO 2022 Table 24 Refining'!$C$17</f>
        <v>753473720252885.63</v>
      </c>
      <c r="T2">
        <f>'Hydrogen Calculations'!T67*'AEO 2022 Table 24 Refining'!U17/'AEO 2022 Table 24 Refining'!$C$17</f>
        <v>749395575739603.38</v>
      </c>
      <c r="U2">
        <f>'Hydrogen Calculations'!U67*'AEO 2022 Table 24 Refining'!V17/'AEO 2022 Table 24 Refining'!$C$17</f>
        <v>747822464959359.75</v>
      </c>
      <c r="V2">
        <f>'Hydrogen Calculations'!V67*'AEO 2022 Table 24 Refining'!W17/'AEO 2022 Table 24 Refining'!$C$17</f>
        <v>748896761262981.13</v>
      </c>
      <c r="W2">
        <f>'Hydrogen Calculations'!W67*'AEO 2022 Table 24 Refining'!X17/'AEO 2022 Table 24 Refining'!$C$17</f>
        <v>747069835217242.75</v>
      </c>
      <c r="X2">
        <f>'Hydrogen Calculations'!X67*'AEO 2022 Table 24 Refining'!Y17/'AEO 2022 Table 24 Refining'!$C$17</f>
        <v>747280195396532.5</v>
      </c>
      <c r="Y2">
        <f>'Hydrogen Calculations'!Y67*'AEO 2022 Table 24 Refining'!Z17/'AEO 2022 Table 24 Refining'!$C$17</f>
        <v>748909790961649.63</v>
      </c>
      <c r="Z2">
        <f>'Hydrogen Calculations'!Z67*'AEO 2022 Table 24 Refining'!AA17/'AEO 2022 Table 24 Refining'!$C$17</f>
        <v>743671695917984</v>
      </c>
      <c r="AA2">
        <f>'Hydrogen Calculations'!AA67*'AEO 2022 Table 24 Refining'!AB17/'AEO 2022 Table 24 Refining'!$C$17</f>
        <v>744922264465673.5</v>
      </c>
      <c r="AB2">
        <f>'Hydrogen Calculations'!AB67*'AEO 2022 Table 24 Refining'!AC17/'AEO 2022 Table 24 Refining'!$C$17</f>
        <v>738185029014010.25</v>
      </c>
      <c r="AC2">
        <f>'Hydrogen Calculations'!AC67*'AEO 2022 Table 24 Refining'!AD17/'AEO 2022 Table 24 Refining'!$C$17</f>
        <v>739052966317384.5</v>
      </c>
      <c r="AD2">
        <f>'Hydrogen Calculations'!AD67*'AEO 2022 Table 24 Refining'!AE17/'AEO 2022 Table 24 Refining'!$C$17</f>
        <v>739845405986675.63</v>
      </c>
      <c r="AE2">
        <f>'Hydrogen Calculations'!AE67*'AEO 2022 Table 24 Refining'!AF17/'AEO 2022 Table 24 Refining'!$C$17</f>
        <v>736209569326368.63</v>
      </c>
    </row>
    <row r="3" spans="1:31">
      <c r="A3" t="s">
        <v>977</v>
      </c>
      <c r="B3">
        <f>'Hydrogen Calculations'!B68*'AEO 2022 Table 27 Chemicals'!C31/'AEO 2022 Table 27 Chemicals'!$C$31</f>
        <v>314438864314672.19</v>
      </c>
      <c r="C3">
        <f>'Hydrogen Calculations'!C68*'AEO 2022 Table 27 Chemicals'!D31/'AEO 2022 Table 27 Chemicals'!$C$31</f>
        <v>335898320888461</v>
      </c>
      <c r="D3">
        <f>'Hydrogen Calculations'!D68*'AEO 2022 Table 27 Chemicals'!E31/'AEO 2022 Table 27 Chemicals'!$C$31</f>
        <v>336433551711540.56</v>
      </c>
      <c r="E3">
        <f>'Hydrogen Calculations'!E68*'AEO 2022 Table 27 Chemicals'!F31/'AEO 2022 Table 27 Chemicals'!$C$31</f>
        <v>326320967724365.44</v>
      </c>
      <c r="F3">
        <f>'Hydrogen Calculations'!F68*'AEO 2022 Table 27 Chemicals'!G31/'AEO 2022 Table 27 Chemicals'!$C$31</f>
        <v>342337408681145</v>
      </c>
      <c r="G3">
        <f>'Hydrogen Calculations'!G68*'AEO 2022 Table 27 Chemicals'!H31/'AEO 2022 Table 27 Chemicals'!$C$31</f>
        <v>360272458561600.56</v>
      </c>
      <c r="H3">
        <f>'Hydrogen Calculations'!H68*'AEO 2022 Table 27 Chemicals'!I31/'AEO 2022 Table 27 Chemicals'!$C$31</f>
        <v>373889584954405.56</v>
      </c>
      <c r="I3">
        <f>'Hydrogen Calculations'!I68*'AEO 2022 Table 27 Chemicals'!J31/'AEO 2022 Table 27 Chemicals'!$C$31</f>
        <v>384018014505627.75</v>
      </c>
      <c r="J3">
        <f>'Hydrogen Calculations'!J68*'AEO 2022 Table 27 Chemicals'!K31/'AEO 2022 Table 27 Chemicals'!$C$31</f>
        <v>389430093340367.69</v>
      </c>
      <c r="K3">
        <f>'Hydrogen Calculations'!K68*'AEO 2022 Table 27 Chemicals'!L31/'AEO 2022 Table 27 Chemicals'!$C$31</f>
        <v>395544723478446.25</v>
      </c>
      <c r="L3">
        <f>'Hydrogen Calculations'!L68*'AEO 2022 Table 27 Chemicals'!M31/'AEO 2022 Table 27 Chemicals'!$C$31</f>
        <v>405877258314964.5</v>
      </c>
      <c r="M3">
        <f>'Hydrogen Calculations'!M68*'AEO 2022 Table 27 Chemicals'!N31/'AEO 2022 Table 27 Chemicals'!$C$31</f>
        <v>420752974882383.75</v>
      </c>
      <c r="N3">
        <f>'Hydrogen Calculations'!N68*'AEO 2022 Table 27 Chemicals'!O31/'AEO 2022 Table 27 Chemicals'!$C$31</f>
        <v>431941967569785.25</v>
      </c>
      <c r="O3">
        <f>'Hydrogen Calculations'!O68*'AEO 2022 Table 27 Chemicals'!P31/'AEO 2022 Table 27 Chemicals'!$C$31</f>
        <v>441765177247115.19</v>
      </c>
      <c r="P3">
        <f>'Hydrogen Calculations'!P68*'AEO 2022 Table 27 Chemicals'!Q31/'AEO 2022 Table 27 Chemicals'!$C$31</f>
        <v>451209060857826.56</v>
      </c>
      <c r="Q3">
        <f>'Hydrogen Calculations'!Q68*'AEO 2022 Table 27 Chemicals'!R31/'AEO 2022 Table 27 Chemicals'!$C$31</f>
        <v>459948702321536.5</v>
      </c>
      <c r="R3">
        <f>'Hydrogen Calculations'!R68*'AEO 2022 Table 27 Chemicals'!S31/'AEO 2022 Table 27 Chemicals'!$C$31</f>
        <v>469671848678582.5</v>
      </c>
      <c r="S3">
        <f>'Hydrogen Calculations'!S68*'AEO 2022 Table 27 Chemicals'!T31/'AEO 2022 Table 27 Chemicals'!$C$31</f>
        <v>477248129766347.88</v>
      </c>
      <c r="T3">
        <f>'Hydrogen Calculations'!T68*'AEO 2022 Table 27 Chemicals'!U31/'AEO 2022 Table 27 Chemicals'!$C$31</f>
        <v>486666131172735.31</v>
      </c>
      <c r="U3">
        <f>'Hydrogen Calculations'!U68*'AEO 2022 Table 27 Chemicals'!V31/'AEO 2022 Table 27 Chemicals'!$C$31</f>
        <v>495921875137119.19</v>
      </c>
      <c r="V3">
        <f>'Hydrogen Calculations'!V68*'AEO 2022 Table 27 Chemicals'!W31/'AEO 2022 Table 27 Chemicals'!$C$31</f>
        <v>504836172381978.63</v>
      </c>
      <c r="W3">
        <f>'Hydrogen Calculations'!W68*'AEO 2022 Table 27 Chemicals'!X31/'AEO 2022 Table 27 Chemicals'!$C$31</f>
        <v>513941975285761.88</v>
      </c>
      <c r="X3">
        <f>'Hydrogen Calculations'!X68*'AEO 2022 Table 27 Chemicals'!Y31/'AEO 2022 Table 27 Chemicals'!$C$31</f>
        <v>524843554737808.44</v>
      </c>
      <c r="Y3">
        <f>'Hydrogen Calculations'!Y68*'AEO 2022 Table 27 Chemicals'!Z31/'AEO 2022 Table 27 Chemicals'!$C$31</f>
        <v>529935517913017.75</v>
      </c>
      <c r="Z3">
        <f>'Hydrogen Calculations'!Z68*'AEO 2022 Table 27 Chemicals'!AA31/'AEO 2022 Table 27 Chemicals'!$C$31</f>
        <v>535214939947200.25</v>
      </c>
      <c r="AA3">
        <f>'Hydrogen Calculations'!AA68*'AEO 2022 Table 27 Chemicals'!AB31/'AEO 2022 Table 27 Chemicals'!$C$31</f>
        <v>548938011770094.06</v>
      </c>
      <c r="AB3">
        <f>'Hydrogen Calculations'!AB68*'AEO 2022 Table 27 Chemicals'!AC31/'AEO 2022 Table 27 Chemicals'!$C$31</f>
        <v>559593831502314.31</v>
      </c>
      <c r="AC3">
        <f>'Hydrogen Calculations'!AC68*'AEO 2022 Table 27 Chemicals'!AD31/'AEO 2022 Table 27 Chemicals'!$C$31</f>
        <v>560045695233654.69</v>
      </c>
      <c r="AD3">
        <f>'Hydrogen Calculations'!AD68*'AEO 2022 Table 27 Chemicals'!AE31/'AEO 2022 Table 27 Chemicals'!$C$31</f>
        <v>566829155881451</v>
      </c>
      <c r="AE3">
        <f>'Hydrogen Calculations'!AE68*'AEO 2022 Table 27 Chemicals'!AF31/'AEO 2022 Table 27 Chemicals'!$C$31</f>
        <v>586338488363326.63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2133</v>
      </c>
      <c r="B10" s="212" t="s">
        <v>2134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2135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2136</v>
      </c>
      <c r="B15" s="208" t="s">
        <v>2137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2138</v>
      </c>
      <c r="B17" s="208" t="s">
        <v>2139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>
      <c r="A21" s="35"/>
      <c r="B21" s="208" t="s">
        <v>2140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>
      <c r="A22" s="36" t="s">
        <v>2141</v>
      </c>
      <c r="B22" s="206" t="s">
        <v>2142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>
      <c r="A23" s="36" t="s">
        <v>2143</v>
      </c>
      <c r="B23" s="206" t="s">
        <v>2144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>
      <c r="A24" s="36" t="s">
        <v>2145</v>
      </c>
      <c r="B24" s="206" t="s">
        <v>2146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>
      <c r="A26" s="35"/>
      <c r="B26" s="208" t="s">
        <v>2147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>
      <c r="A27" s="36" t="s">
        <v>2148</v>
      </c>
      <c r="B27" s="206" t="s">
        <v>2149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>
      <c r="A28" s="36" t="s">
        <v>2150</v>
      </c>
      <c r="B28" s="206" t="s">
        <v>2151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>
      <c r="A29" s="36" t="s">
        <v>2152</v>
      </c>
      <c r="B29" s="206" t="s">
        <v>2153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>
      <c r="A30" s="36" t="s">
        <v>2154</v>
      </c>
      <c r="B30" s="206" t="s">
        <v>2155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>
      <c r="A31" s="36" t="s">
        <v>2156</v>
      </c>
      <c r="B31" s="206" t="s">
        <v>2157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>
      <c r="A32" s="36" t="s">
        <v>2158</v>
      </c>
      <c r="B32" s="206" t="s">
        <v>2159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>
      <c r="A33" s="36" t="s">
        <v>2160</v>
      </c>
      <c r="B33" s="206" t="s">
        <v>2161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>
      <c r="A34" s="36" t="s">
        <v>2162</v>
      </c>
      <c r="B34" s="206" t="s">
        <v>2163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>
      <c r="A35" s="36" t="s">
        <v>2164</v>
      </c>
      <c r="B35" s="206" t="s">
        <v>2165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>
      <c r="A36" s="36" t="s">
        <v>2166</v>
      </c>
      <c r="B36" s="206" t="s">
        <v>2167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>
      <c r="A37" s="36" t="s">
        <v>2168</v>
      </c>
      <c r="B37" s="206" t="s">
        <v>2169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>
      <c r="A38" s="36" t="s">
        <v>2170</v>
      </c>
      <c r="B38" s="206" t="s">
        <v>2171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>
      <c r="A39" s="36" t="s">
        <v>2172</v>
      </c>
      <c r="B39" s="206" t="s">
        <v>2173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>
      <c r="A40" s="36" t="s">
        <v>2174</v>
      </c>
      <c r="B40" s="206" t="s">
        <v>2175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>
      <c r="A41" s="36" t="s">
        <v>2176</v>
      </c>
      <c r="B41" s="206" t="s">
        <v>2177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>
      <c r="A42" s="36" t="s">
        <v>2178</v>
      </c>
      <c r="B42" s="206" t="s">
        <v>2179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>
      <c r="A43" s="36" t="s">
        <v>2180</v>
      </c>
      <c r="B43" s="206" t="s">
        <v>2181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>
      <c r="A44" s="36" t="s">
        <v>2182</v>
      </c>
      <c r="B44" s="206" t="s">
        <v>2183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>
      <c r="A45" s="36" t="s">
        <v>2184</v>
      </c>
      <c r="B45" s="206" t="s">
        <v>2185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>
      <c r="A46" s="36" t="s">
        <v>2186</v>
      </c>
      <c r="B46" s="206" t="s">
        <v>2187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>
      <c r="A47" s="36" t="s">
        <v>2188</v>
      </c>
      <c r="B47" s="206" t="s">
        <v>2189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>
      <c r="A48" s="36" t="s">
        <v>2190</v>
      </c>
      <c r="B48" s="206" t="s">
        <v>2191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>
      <c r="A49" s="36" t="s">
        <v>2192</v>
      </c>
      <c r="B49" s="206" t="s">
        <v>2193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>
      <c r="A50" s="36" t="s">
        <v>2194</v>
      </c>
      <c r="B50" s="206" t="s">
        <v>2195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>
      <c r="A51" s="36" t="s">
        <v>2196</v>
      </c>
      <c r="B51" s="206" t="s">
        <v>2197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>
      <c r="A52" s="36" t="s">
        <v>2198</v>
      </c>
      <c r="B52" s="206" t="s">
        <v>2199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>
      <c r="A53" s="36" t="s">
        <v>2200</v>
      </c>
      <c r="B53" s="206" t="s">
        <v>2201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>
      <c r="A54" s="36" t="s">
        <v>2202</v>
      </c>
      <c r="B54" s="206" t="s">
        <v>2203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>
      <c r="A55" s="36" t="s">
        <v>2204</v>
      </c>
      <c r="B55" s="206" t="s">
        <v>2205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>
      <c r="A56" s="36" t="s">
        <v>2206</v>
      </c>
      <c r="B56" s="206" t="s">
        <v>2207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>
      <c r="A57" s="36" t="s">
        <v>2208</v>
      </c>
      <c r="B57" s="206" t="s">
        <v>2209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>
      <c r="A58" s="36" t="s">
        <v>2210</v>
      </c>
      <c r="B58" s="206" t="s">
        <v>2211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>
      <c r="A60" s="36" t="s">
        <v>2212</v>
      </c>
      <c r="B60" s="208" t="s">
        <v>2213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>
      <c r="A64" s="35"/>
      <c r="B64" s="37" t="s">
        <v>2214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>
      <c r="B65" s="37" t="s">
        <v>2215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28"/>
      <c r="R156" s="228"/>
      <c r="S156" s="228"/>
      <c r="T156" s="228"/>
      <c r="U156" s="228"/>
      <c r="V156" s="228"/>
      <c r="W156" s="228"/>
      <c r="X156" s="228"/>
      <c r="Y156" s="228"/>
      <c r="Z156" s="228"/>
      <c r="AA156" s="228"/>
      <c r="AB156" s="228"/>
      <c r="AC156" s="228"/>
      <c r="AD156" s="228"/>
      <c r="AE156" s="228"/>
      <c r="AF156" s="228"/>
      <c r="AG156" s="37"/>
    </row>
    <row r="157" spans="2:33" ht="15" customHeight="1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0" spans="2:33" ht="15" customHeight="1">
      <c r="B500" s="234"/>
      <c r="C500" s="227"/>
      <c r="D500" s="227"/>
      <c r="E500" s="227"/>
      <c r="F500" s="227"/>
      <c r="G500" s="227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27"/>
      <c r="AB500" s="227"/>
      <c r="AC500" s="227"/>
      <c r="AD500" s="227"/>
      <c r="AE500" s="227"/>
      <c r="AF500" s="227"/>
      <c r="AG500" s="227"/>
    </row>
    <row r="503" spans="2:33" ht="15" customHeight="1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/>
    <row r="511" spans="2:33" ht="12" customHeight="1"/>
    <row r="512" spans="2:33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599</v>
      </c>
      <c r="B10" s="52" t="s">
        <v>598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>
      <c r="B17" s="53" t="s">
        <v>468</v>
      </c>
    </row>
    <row r="18" spans="1:33" ht="15" customHeight="1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/>
    <row r="27" spans="1:33" ht="12" customHeight="1">
      <c r="B27" s="53" t="s">
        <v>2015</v>
      </c>
    </row>
    <row r="28" spans="1:33" ht="12" customHeight="1">
      <c r="B28" s="53" t="s">
        <v>456</v>
      </c>
    </row>
    <row r="29" spans="1:33" ht="12" customHeight="1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/>
    <row r="38" spans="1:33" ht="12" customHeight="1">
      <c r="B38" s="53" t="s">
        <v>580</v>
      </c>
    </row>
    <row r="39" spans="1:33" ht="12" customHeight="1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/>
    <row r="41" spans="1:33" ht="15" customHeight="1">
      <c r="B41" s="53" t="s">
        <v>578</v>
      </c>
    </row>
    <row r="42" spans="1:33" ht="15" customHeight="1">
      <c r="B42" s="53" t="s">
        <v>194</v>
      </c>
    </row>
    <row r="43" spans="1:33" ht="15" customHeight="1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>
      <c r="B48" s="53" t="s">
        <v>197</v>
      </c>
    </row>
    <row r="49" spans="1:34" ht="15" customHeight="1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>
      <c r="B54" s="53" t="s">
        <v>198</v>
      </c>
    </row>
    <row r="55" spans="1:34" ht="15" customHeight="1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>
      <c r="B57" s="230" t="s">
        <v>2016</v>
      </c>
      <c r="C57" s="231"/>
      <c r="D57" s="231"/>
      <c r="E57" s="231"/>
      <c r="F57" s="231"/>
      <c r="G57" s="231"/>
      <c r="H57" s="231"/>
      <c r="I57" s="231"/>
      <c r="J57" s="231"/>
      <c r="K57" s="231"/>
      <c r="L57" s="231"/>
      <c r="M57" s="231"/>
      <c r="N57" s="231"/>
      <c r="O57" s="231"/>
      <c r="P57" s="231"/>
      <c r="Q57" s="231"/>
      <c r="R57" s="231"/>
      <c r="S57" s="231"/>
      <c r="T57" s="231"/>
      <c r="U57" s="231"/>
      <c r="V57" s="231"/>
      <c r="W57" s="231"/>
      <c r="X57" s="231"/>
      <c r="Y57" s="231"/>
      <c r="Z57" s="231"/>
      <c r="AA57" s="231"/>
      <c r="AB57" s="231"/>
      <c r="AC57" s="231"/>
      <c r="AD57" s="231"/>
      <c r="AE57" s="231"/>
      <c r="AF57" s="231"/>
      <c r="AG57" s="231"/>
      <c r="AH57" s="142"/>
    </row>
    <row r="58" spans="1:34" ht="12" customHeight="1">
      <c r="B58" s="22" t="s">
        <v>2028</v>
      </c>
    </row>
    <row r="59" spans="1:34" ht="15" customHeight="1">
      <c r="B59" s="22" t="s">
        <v>2011</v>
      </c>
    </row>
    <row r="60" spans="1:34" ht="15" customHeight="1">
      <c r="B60" s="22" t="s">
        <v>2029</v>
      </c>
    </row>
    <row r="61" spans="1:34" ht="15" customHeight="1">
      <c r="B61" s="22" t="s">
        <v>2030</v>
      </c>
    </row>
    <row r="62" spans="1:34" ht="15" customHeight="1">
      <c r="B62" s="22" t="s">
        <v>1984</v>
      </c>
    </row>
    <row r="63" spans="1:34" ht="15" customHeight="1">
      <c r="B63" s="22" t="s">
        <v>1155</v>
      </c>
    </row>
    <row r="64" spans="1:34" ht="15" customHeight="1">
      <c r="B64" s="22" t="s">
        <v>1985</v>
      </c>
    </row>
    <row r="65" spans="2:2" ht="15" customHeight="1">
      <c r="B65" s="22" t="s">
        <v>2012</v>
      </c>
    </row>
    <row r="66" spans="2:2" ht="12" customHeight="1">
      <c r="B66" s="22" t="s">
        <v>2021</v>
      </c>
    </row>
    <row r="67" spans="2:2" ht="15" customHeight="1">
      <c r="B67" s="22" t="s">
        <v>2022</v>
      </c>
    </row>
    <row r="74" spans="2:2" ht="12" customHeight="1"/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8" t="s">
        <v>2216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612</v>
      </c>
      <c r="B49" s="208" t="s">
        <v>2217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>
      <c r="A50" s="36" t="s">
        <v>2218</v>
      </c>
      <c r="B50" s="208" t="s">
        <v>2219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208" t="s">
        <v>2117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>
      <c r="A57" s="36" t="s">
        <v>608</v>
      </c>
      <c r="B57" s="206" t="s">
        <v>2118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>
      <c r="A63" s="36" t="s">
        <v>603</v>
      </c>
      <c r="B63" s="206" t="s">
        <v>2118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>
      <c r="A68" s="35"/>
      <c r="B68" s="229" t="s">
        <v>2127</v>
      </c>
      <c r="C68" s="226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183"/>
    </row>
    <row r="69" spans="1:34" ht="15" customHeight="1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>
      <c r="A72" s="35"/>
      <c r="B72" s="37" t="s">
        <v>2220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>
      <c r="A74" s="35"/>
      <c r="B74" s="37" t="s">
        <v>2121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>
      <c r="A75" s="35"/>
      <c r="B75" s="37" t="s">
        <v>2132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37" t="s">
        <v>2123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>
      <c r="A80" s="35"/>
      <c r="B80" s="37" t="s">
        <v>2221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7" t="s">
        <v>2222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 t="s">
        <v>2223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641</v>
      </c>
      <c r="B10" s="52" t="s">
        <v>640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>
      <c r="B17" s="53" t="s">
        <v>468</v>
      </c>
    </row>
    <row r="18" spans="1:33" ht="15" customHeight="1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/>
    <row r="32" spans="1:33" ht="12" customHeight="1">
      <c r="B32" s="53" t="s">
        <v>2015</v>
      </c>
    </row>
    <row r="33" spans="1:33" ht="12" customHeight="1">
      <c r="B33" s="53" t="s">
        <v>456</v>
      </c>
    </row>
    <row r="34" spans="1:33" ht="12" customHeight="1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>
      <c r="B48" s="53" t="s">
        <v>445</v>
      </c>
    </row>
    <row r="49" spans="1:33" ht="15" customHeight="1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>
      <c r="B51" s="53" t="s">
        <v>443</v>
      </c>
    </row>
    <row r="52" spans="1:33" ht="15" customHeight="1">
      <c r="B52" s="53" t="s">
        <v>194</v>
      </c>
    </row>
    <row r="53" spans="1:33" ht="15" customHeight="1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>
      <c r="B58" s="53" t="s">
        <v>197</v>
      </c>
    </row>
    <row r="59" spans="1:33" ht="15" customHeight="1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>
      <c r="B64" s="53" t="s">
        <v>198</v>
      </c>
    </row>
    <row r="65" spans="1:34" ht="15" customHeight="1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>
      <c r="B67" s="230" t="s">
        <v>2016</v>
      </c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231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142"/>
    </row>
    <row r="68" spans="1:34" ht="15" customHeight="1">
      <c r="B68" s="22" t="s">
        <v>2017</v>
      </c>
    </row>
    <row r="69" spans="1:34" ht="15" customHeight="1">
      <c r="B69" s="22" t="s">
        <v>2018</v>
      </c>
    </row>
    <row r="70" spans="1:34" ht="15" customHeight="1">
      <c r="B70" s="22" t="s">
        <v>2011</v>
      </c>
    </row>
    <row r="71" spans="1:34" ht="15" customHeight="1">
      <c r="B71" s="22" t="s">
        <v>2019</v>
      </c>
    </row>
    <row r="72" spans="1:34" ht="15" customHeight="1">
      <c r="B72" s="22" t="s">
        <v>2020</v>
      </c>
    </row>
    <row r="73" spans="1:34" ht="15" customHeight="1">
      <c r="B73" s="22" t="s">
        <v>1984</v>
      </c>
    </row>
    <row r="74" spans="1:34" ht="12" customHeight="1">
      <c r="B74" s="22" t="s">
        <v>1155</v>
      </c>
    </row>
    <row r="75" spans="1:34" ht="15" customHeight="1">
      <c r="B75" s="22" t="s">
        <v>1985</v>
      </c>
    </row>
    <row r="76" spans="1:34" ht="15" customHeight="1">
      <c r="B76" s="22" t="s">
        <v>2012</v>
      </c>
    </row>
    <row r="77" spans="1:34" ht="15" customHeight="1">
      <c r="B77" s="22" t="s">
        <v>2031</v>
      </c>
    </row>
    <row r="78" spans="1:34" ht="15" customHeight="1">
      <c r="B78" s="22" t="s">
        <v>2032</v>
      </c>
    </row>
    <row r="79" spans="1:34" ht="15" customHeight="1">
      <c r="B79" s="22" t="s">
        <v>2033</v>
      </c>
    </row>
    <row r="80" spans="1:34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9" activePane="bottomRight" state="frozen"/>
      <selection pane="topRight" activeCell="C1" sqref="C1"/>
      <selection pane="bottomLeft" activeCell="A2" sqref="A2"/>
      <selection pane="bottomRight" activeCell="I85" sqref="I85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>
      <c r="A52" s="35"/>
      <c r="B52" s="208" t="s">
        <v>2126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>
      <c r="A67" s="35"/>
      <c r="B67" s="229" t="s">
        <v>2127</v>
      </c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183"/>
    </row>
    <row r="68" spans="1:34" ht="15" customHeight="1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>
      <c r="A72" s="35"/>
      <c r="B72" s="37" t="s">
        <v>2128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>
      <c r="A77" s="35"/>
      <c r="B77" s="37" t="s">
        <v>2123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>
      <c r="A78" s="35"/>
      <c r="B78" s="37" t="s">
        <v>2129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37" t="s">
        <v>2130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5"/>
      <c r="C82" s="35">
        <v>411</v>
      </c>
      <c r="D82" s="35" t="s">
        <v>1989</v>
      </c>
      <c r="E82" s="35"/>
      <c r="F82" s="35" t="s">
        <v>1990</v>
      </c>
      <c r="G82" s="35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5"/>
      <c r="C83" s="35">
        <f>C82/SUM(C81:C82)</f>
        <v>0.90929203539823011</v>
      </c>
      <c r="D83" s="35"/>
      <c r="E83" s="35"/>
      <c r="F83" s="35"/>
      <c r="G83" s="35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7:AG67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6" activePane="bottomRight" state="frozen"/>
      <selection pane="topRight" activeCell="C1" sqref="C1"/>
      <selection pane="bottomLeft" activeCell="A2" sqref="A2"/>
      <selection pane="bottomRight" activeCell="B81" sqref="B81:G8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683</v>
      </c>
      <c r="B10" s="52" t="s">
        <v>682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>
      <c r="B17" s="53" t="s">
        <v>468</v>
      </c>
    </row>
    <row r="18" spans="1:33" ht="15" customHeight="1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/>
    <row r="32" spans="1:33" ht="12" customHeight="1">
      <c r="B32" s="53" t="s">
        <v>2015</v>
      </c>
    </row>
    <row r="33" spans="1:33" ht="12" customHeight="1">
      <c r="B33" s="53" t="s">
        <v>456</v>
      </c>
    </row>
    <row r="34" spans="1:33" ht="12" customHeight="1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>
      <c r="B48" s="53" t="s">
        <v>445</v>
      </c>
    </row>
    <row r="49" spans="1:33" ht="15" customHeight="1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>
      <c r="B51" s="53" t="s">
        <v>443</v>
      </c>
    </row>
    <row r="52" spans="1:33" ht="15" customHeight="1">
      <c r="B52" s="53" t="s">
        <v>194</v>
      </c>
    </row>
    <row r="53" spans="1:33" ht="15" customHeight="1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>
      <c r="B58" s="53" t="s">
        <v>197</v>
      </c>
    </row>
    <row r="59" spans="1:33" ht="15" customHeight="1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>
      <c r="B64" s="53" t="s">
        <v>198</v>
      </c>
    </row>
    <row r="65" spans="1:34" ht="15" customHeight="1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>
      <c r="B67" s="230" t="s">
        <v>2016</v>
      </c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231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142"/>
    </row>
    <row r="68" spans="1:34" ht="15" customHeight="1">
      <c r="B68" s="22" t="s">
        <v>2017</v>
      </c>
    </row>
    <row r="69" spans="1:34" ht="15" customHeight="1">
      <c r="B69" s="22" t="s">
        <v>2018</v>
      </c>
    </row>
    <row r="70" spans="1:34" ht="15" customHeight="1">
      <c r="B70" s="22" t="s">
        <v>2011</v>
      </c>
    </row>
    <row r="71" spans="1:34" ht="15" customHeight="1">
      <c r="B71" s="22" t="s">
        <v>2019</v>
      </c>
    </row>
    <row r="72" spans="1:34" ht="15" customHeight="1">
      <c r="B72" s="22" t="s">
        <v>2020</v>
      </c>
    </row>
    <row r="73" spans="1:34" ht="15" customHeight="1">
      <c r="B73" s="22" t="s">
        <v>1984</v>
      </c>
    </row>
    <row r="74" spans="1:34" ht="12" customHeight="1">
      <c r="B74" s="22" t="s">
        <v>1155</v>
      </c>
    </row>
    <row r="75" spans="1:34" ht="15" customHeight="1">
      <c r="B75" s="22" t="s">
        <v>1985</v>
      </c>
    </row>
    <row r="76" spans="1:34" ht="15" customHeight="1">
      <c r="B76" s="22" t="s">
        <v>2012</v>
      </c>
    </row>
    <row r="77" spans="1:34" ht="15" customHeight="1">
      <c r="B77" s="22" t="s">
        <v>2021</v>
      </c>
    </row>
    <row r="78" spans="1:34" ht="15" customHeight="1">
      <c r="B78" s="22" t="s">
        <v>2022</v>
      </c>
    </row>
    <row r="80" spans="1:34" ht="12" customHeight="1"/>
    <row r="81" spans="2:7" ht="15" customHeight="1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/>
    <row r="89" spans="2:7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/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/>
    <row r="8" spans="1:33" ht="12" customHeight="1"/>
    <row r="9" spans="1:33" ht="12" customHeight="1"/>
    <row r="10" spans="1:33" ht="15" customHeight="1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>
      <c r="A49" s="35"/>
      <c r="B49" s="208" t="s">
        <v>2126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>
      <c r="A64" s="35"/>
      <c r="B64" s="222" t="s">
        <v>2127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2128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 t="s">
        <v>2123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 t="s">
        <v>2129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 t="s">
        <v>2130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28"/>
      <c r="M80" s="228"/>
      <c r="N80" s="228"/>
      <c r="O80" s="228"/>
      <c r="P80" s="228"/>
      <c r="Q80" s="228"/>
      <c r="R80" s="228"/>
      <c r="S80" s="228"/>
      <c r="T80" s="228"/>
      <c r="U80" s="228"/>
      <c r="V80" s="228"/>
      <c r="W80" s="228"/>
      <c r="X80" s="228"/>
      <c r="Y80" s="228"/>
      <c r="Z80" s="228"/>
      <c r="AA80" s="228"/>
      <c r="AB80" s="228"/>
      <c r="AC80" s="228"/>
      <c r="AD80" s="228"/>
      <c r="AE80" s="228"/>
      <c r="AF80" s="228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/>
    <row r="89" spans="2:33" ht="12" customHeight="1"/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721</v>
      </c>
      <c r="B10" s="52" t="s">
        <v>720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>
      <c r="B17" s="53" t="s">
        <v>468</v>
      </c>
    </row>
    <row r="18" spans="1:33" ht="15" customHeight="1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/>
    <row r="30" spans="1:33" ht="12" customHeight="1">
      <c r="B30" s="53" t="s">
        <v>2015</v>
      </c>
    </row>
    <row r="31" spans="1:33" ht="12" customHeight="1">
      <c r="B31" s="53" t="s">
        <v>456</v>
      </c>
    </row>
    <row r="32" spans="1:33" ht="12" customHeight="1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>
      <c r="B44" s="53" t="s">
        <v>445</v>
      </c>
    </row>
    <row r="45" spans="1:33" ht="15" customHeight="1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>
      <c r="B48" s="53" t="s">
        <v>443</v>
      </c>
    </row>
    <row r="49" spans="1:34" ht="15" customHeight="1">
      <c r="B49" s="53" t="s">
        <v>194</v>
      </c>
    </row>
    <row r="50" spans="1:34" ht="15" customHeight="1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>
      <c r="B55" s="53" t="s">
        <v>197</v>
      </c>
    </row>
    <row r="56" spans="1:34" ht="15" customHeight="1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>
      <c r="B61" s="53" t="s">
        <v>198</v>
      </c>
    </row>
    <row r="62" spans="1:34" ht="15" customHeight="1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>
      <c r="B64" s="230" t="s">
        <v>2016</v>
      </c>
      <c r="C64" s="231"/>
      <c r="D64" s="231"/>
      <c r="E64" s="231"/>
      <c r="F64" s="231"/>
      <c r="G64" s="231"/>
      <c r="H64" s="231"/>
      <c r="I64" s="231"/>
      <c r="J64" s="231"/>
      <c r="K64" s="231"/>
      <c r="L64" s="231"/>
      <c r="M64" s="231"/>
      <c r="N64" s="231"/>
      <c r="O64" s="231"/>
      <c r="P64" s="231"/>
      <c r="Q64" s="231"/>
      <c r="R64" s="231"/>
      <c r="S64" s="231"/>
      <c r="T64" s="231"/>
      <c r="U64" s="231"/>
      <c r="V64" s="231"/>
      <c r="W64" s="231"/>
      <c r="X64" s="231"/>
      <c r="Y64" s="231"/>
      <c r="Z64" s="231"/>
      <c r="AA64" s="231"/>
      <c r="AB64" s="231"/>
      <c r="AC64" s="231"/>
      <c r="AD64" s="231"/>
      <c r="AE64" s="231"/>
      <c r="AF64" s="231"/>
      <c r="AG64" s="231"/>
      <c r="AH64" s="142"/>
    </row>
    <row r="65" spans="2:2" ht="15" customHeight="1">
      <c r="B65" s="22" t="s">
        <v>2017</v>
      </c>
    </row>
    <row r="66" spans="2:2" ht="12" customHeight="1">
      <c r="B66" s="22" t="s">
        <v>2018</v>
      </c>
    </row>
    <row r="67" spans="2:2" ht="15" customHeight="1">
      <c r="B67" s="22" t="s">
        <v>2011</v>
      </c>
    </row>
    <row r="68" spans="2:2" ht="15" customHeight="1">
      <c r="B68" s="22" t="s">
        <v>2019</v>
      </c>
    </row>
    <row r="69" spans="2:2" ht="15" customHeight="1">
      <c r="B69" s="22" t="s">
        <v>2020</v>
      </c>
    </row>
    <row r="70" spans="2:2" ht="15" customHeight="1">
      <c r="B70" s="22" t="s">
        <v>1984</v>
      </c>
    </row>
    <row r="71" spans="2:2" ht="15" customHeight="1">
      <c r="B71" s="22" t="s">
        <v>1155</v>
      </c>
    </row>
    <row r="72" spans="2:2" ht="15" customHeight="1">
      <c r="B72" s="22" t="s">
        <v>2034</v>
      </c>
    </row>
    <row r="73" spans="2:2" ht="15" customHeight="1">
      <c r="B73" s="22" t="s">
        <v>368</v>
      </c>
    </row>
    <row r="74" spans="2:2" ht="12" customHeight="1">
      <c r="B74" s="22" t="s">
        <v>2012</v>
      </c>
    </row>
    <row r="75" spans="2:2" ht="15" customHeight="1">
      <c r="B75" s="22" t="s">
        <v>2021</v>
      </c>
    </row>
    <row r="76" spans="2:2" ht="15" customHeight="1">
      <c r="B76" s="22" t="s">
        <v>2022</v>
      </c>
    </row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/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/>
    <row r="8" spans="1:33" ht="12" customHeight="1"/>
    <row r="9" spans="1:33" ht="12" customHeight="1"/>
    <row r="10" spans="1:33" ht="15" customHeight="1">
      <c r="A10" s="36" t="s">
        <v>820</v>
      </c>
      <c r="B10" s="212" t="s">
        <v>2224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>
      <c r="A107" s="35"/>
      <c r="B107" s="208" t="s">
        <v>2225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>
      <c r="A123" s="35"/>
      <c r="B123" s="222" t="s">
        <v>2127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>
      <c r="A127" s="35"/>
      <c r="B127" s="37" t="s">
        <v>2226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 t="s">
        <v>2123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 t="s">
        <v>2129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 t="s">
        <v>2130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820</v>
      </c>
      <c r="B10" s="52" t="s">
        <v>819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817</v>
      </c>
    </row>
    <row r="17" spans="1:33" ht="15" customHeight="1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/>
    <row r="29" spans="1:33" ht="12" customHeight="1">
      <c r="B29" s="53" t="s">
        <v>804</v>
      </c>
    </row>
    <row r="30" spans="1:33" ht="12" customHeight="1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/>
    <row r="41" spans="1:33" ht="15" customHeight="1">
      <c r="B41" s="53" t="s">
        <v>793</v>
      </c>
    </row>
    <row r="42" spans="1:33" ht="15" customHeight="1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>
      <c r="B53" s="53" t="s">
        <v>782</v>
      </c>
    </row>
    <row r="54" spans="1:33" ht="15" customHeight="1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>
      <c r="B66" s="53" t="s">
        <v>771</v>
      </c>
    </row>
    <row r="67" spans="1:33" ht="15" customHeight="1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>
      <c r="B78" s="53" t="s">
        <v>357</v>
      </c>
    </row>
    <row r="79" spans="1:33" ht="15" customHeight="1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>
      <c r="B85" s="53" t="s">
        <v>2015</v>
      </c>
    </row>
    <row r="86" spans="1:33" ht="15" customHeight="1">
      <c r="B86" s="53" t="s">
        <v>456</v>
      </c>
    </row>
    <row r="87" spans="1:33" ht="15" customHeight="1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>
      <c r="B93" s="53" t="s">
        <v>748</v>
      </c>
    </row>
    <row r="94" spans="1:33" ht="15" customHeight="1">
      <c r="B94" s="53" t="s">
        <v>2035</v>
      </c>
    </row>
    <row r="95" spans="1:33" ht="15" customHeight="1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>
      <c r="B102" s="53" t="s">
        <v>737</v>
      </c>
    </row>
    <row r="103" spans="1:33" ht="15" customHeight="1">
      <c r="B103" s="53" t="s">
        <v>736</v>
      </c>
    </row>
    <row r="104" spans="1:33" ht="12" customHeight="1">
      <c r="B104" s="53" t="s">
        <v>735</v>
      </c>
    </row>
    <row r="106" spans="1:33" ht="15" customHeight="1">
      <c r="B106" s="53" t="s">
        <v>734</v>
      </c>
    </row>
    <row r="107" spans="1:33" ht="15" customHeight="1">
      <c r="B107" s="53" t="s">
        <v>194</v>
      </c>
    </row>
    <row r="108" spans="1:33" ht="15" customHeight="1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>
      <c r="B113" s="53" t="s">
        <v>197</v>
      </c>
    </row>
    <row r="114" spans="1:34" ht="12" customHeight="1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>
      <c r="B119" s="53" t="s">
        <v>198</v>
      </c>
    </row>
    <row r="120" spans="1:34" ht="12" customHeight="1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/>
    <row r="123" spans="1:34" ht="15" customHeight="1">
      <c r="B123" s="230" t="s">
        <v>2016</v>
      </c>
      <c r="C123" s="231"/>
      <c r="D123" s="231"/>
      <c r="E123" s="231"/>
      <c r="F123" s="231"/>
      <c r="G123" s="231"/>
      <c r="H123" s="231"/>
      <c r="I123" s="231"/>
      <c r="J123" s="231"/>
      <c r="K123" s="231"/>
      <c r="L123" s="231"/>
      <c r="M123" s="231"/>
      <c r="N123" s="231"/>
      <c r="O123" s="231"/>
      <c r="P123" s="231"/>
      <c r="Q123" s="231"/>
      <c r="R123" s="231"/>
      <c r="S123" s="231"/>
      <c r="T123" s="231"/>
      <c r="U123" s="231"/>
      <c r="V123" s="231"/>
      <c r="W123" s="231"/>
      <c r="X123" s="231"/>
      <c r="Y123" s="231"/>
      <c r="Z123" s="231"/>
      <c r="AA123" s="231"/>
      <c r="AB123" s="231"/>
      <c r="AC123" s="231"/>
      <c r="AD123" s="231"/>
      <c r="AE123" s="231"/>
      <c r="AF123" s="231"/>
      <c r="AG123" s="231"/>
      <c r="AH123" s="142"/>
    </row>
    <row r="124" spans="1:34" ht="15" customHeight="1">
      <c r="B124" s="22" t="s">
        <v>2028</v>
      </c>
    </row>
    <row r="125" spans="1:34" ht="12" customHeight="1">
      <c r="B125" s="22" t="s">
        <v>2011</v>
      </c>
    </row>
    <row r="126" spans="1:34" ht="15" customHeight="1">
      <c r="B126" s="22" t="s">
        <v>2029</v>
      </c>
    </row>
    <row r="127" spans="1:34" ht="15" customHeight="1">
      <c r="B127" s="22" t="s">
        <v>2030</v>
      </c>
    </row>
    <row r="128" spans="1:34" ht="15" customHeight="1">
      <c r="B128" s="22" t="s">
        <v>1984</v>
      </c>
    </row>
    <row r="129" spans="2:2" ht="15" customHeight="1">
      <c r="B129" s="22" t="s">
        <v>1155</v>
      </c>
    </row>
    <row r="130" spans="2:2" ht="15" customHeight="1">
      <c r="B130" s="22" t="s">
        <v>1985</v>
      </c>
    </row>
    <row r="131" spans="2:2" ht="15" customHeight="1">
      <c r="B131" s="22" t="s">
        <v>2012</v>
      </c>
    </row>
    <row r="132" spans="2:2" ht="15" customHeight="1">
      <c r="B132" s="22" t="s">
        <v>2021</v>
      </c>
    </row>
    <row r="133" spans="2:2" ht="15" customHeight="1">
      <c r="B133" s="22" t="s">
        <v>2022</v>
      </c>
    </row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>
      <c r="A76" s="35"/>
      <c r="B76" s="208" t="s">
        <v>2126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>
      <c r="A91" s="35"/>
      <c r="B91" s="229" t="s">
        <v>2127</v>
      </c>
      <c r="C91" s="226"/>
      <c r="D91" s="226"/>
      <c r="E91" s="226"/>
      <c r="F91" s="226"/>
      <c r="G91" s="226"/>
      <c r="H91" s="226"/>
      <c r="I91" s="226"/>
      <c r="J91" s="226"/>
      <c r="K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183"/>
    </row>
    <row r="92" spans="1:34" ht="15" customHeight="1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>
      <c r="A96" s="35"/>
      <c r="B96" s="37" t="s">
        <v>2128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2123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2129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2130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27"/>
      <c r="C1082" s="227"/>
      <c r="D1082" s="227"/>
      <c r="E1082" s="227"/>
      <c r="F1082" s="227"/>
      <c r="G1082" s="227"/>
      <c r="H1082" s="227"/>
      <c r="I1082" s="227"/>
      <c r="J1082" s="227"/>
      <c r="K1082" s="227"/>
      <c r="L1082" s="227"/>
      <c r="M1082" s="227"/>
      <c r="N1082" s="227"/>
      <c r="O1082" s="227"/>
      <c r="P1082" s="227"/>
      <c r="Q1082" s="227"/>
      <c r="R1082" s="227"/>
      <c r="S1082" s="227"/>
      <c r="T1082" s="227"/>
      <c r="U1082" s="227"/>
      <c r="V1082" s="227"/>
      <c r="W1082" s="227"/>
      <c r="X1082" s="227"/>
      <c r="Y1082" s="227"/>
      <c r="Z1082" s="227"/>
      <c r="AA1082" s="227"/>
      <c r="AB1082" s="227"/>
      <c r="AC1082" s="227"/>
      <c r="AD1082" s="227"/>
      <c r="AE1082" s="227"/>
      <c r="AF1082" s="227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1:AG91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885</v>
      </c>
      <c r="B10" s="52" t="s">
        <v>884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2093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883</v>
      </c>
    </row>
    <row r="17" spans="1:33" ht="15" customHeight="1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/>
    <row r="28" spans="1:33" ht="12" customHeight="1">
      <c r="B28" s="53" t="s">
        <v>872</v>
      </c>
    </row>
    <row r="29" spans="1:33" ht="12" customHeight="1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/>
    <row r="40" spans="1:33" ht="12" customHeight="1">
      <c r="B40" s="53" t="s">
        <v>861</v>
      </c>
    </row>
    <row r="41" spans="1:33" ht="15" customHeight="1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>
      <c r="B55" s="53" t="s">
        <v>357</v>
      </c>
    </row>
    <row r="56" spans="1:33" ht="15" customHeight="1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>
      <c r="B60" s="53" t="s">
        <v>2015</v>
      </c>
    </row>
    <row r="61" spans="1:33" ht="15" customHeight="1">
      <c r="B61" s="53" t="s">
        <v>456</v>
      </c>
    </row>
    <row r="62" spans="1:33" ht="15" customHeight="1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>
      <c r="B66" s="53" t="s">
        <v>841</v>
      </c>
    </row>
    <row r="67" spans="1:33" ht="15" customHeight="1">
      <c r="B67" s="53" t="s">
        <v>2035</v>
      </c>
    </row>
    <row r="68" spans="1:33" ht="15" customHeight="1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>
      <c r="B73" s="53" t="s">
        <v>834</v>
      </c>
    </row>
    <row r="74" spans="1:33" ht="12" customHeight="1"/>
    <row r="75" spans="1:33" ht="15" customHeight="1">
      <c r="B75" s="53" t="s">
        <v>833</v>
      </c>
    </row>
    <row r="76" spans="1:33" ht="15" customHeight="1">
      <c r="B76" s="53" t="s">
        <v>194</v>
      </c>
    </row>
    <row r="77" spans="1:33" ht="15" customHeight="1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>
      <c r="B82" s="53" t="s">
        <v>197</v>
      </c>
    </row>
    <row r="83" spans="1:34" ht="15" customHeight="1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>
      <c r="B88" s="53" t="s">
        <v>198</v>
      </c>
    </row>
    <row r="89" spans="1:34" ht="12" customHeight="1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>
      <c r="B91" s="230" t="s">
        <v>2016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/>
      <c r="AG91" s="231"/>
      <c r="AH91" s="142"/>
    </row>
    <row r="92" spans="1:34" ht="15" customHeight="1">
      <c r="B92" s="22" t="s">
        <v>2017</v>
      </c>
    </row>
    <row r="93" spans="1:34" ht="15" customHeight="1">
      <c r="B93" s="22" t="s">
        <v>2018</v>
      </c>
    </row>
    <row r="94" spans="1:34" ht="15" customHeight="1">
      <c r="B94" s="22" t="s">
        <v>2011</v>
      </c>
    </row>
    <row r="95" spans="1:34" ht="15" customHeight="1">
      <c r="B95" s="22" t="s">
        <v>2019</v>
      </c>
    </row>
    <row r="96" spans="1:34" ht="15" customHeight="1">
      <c r="B96" s="22" t="s">
        <v>2020</v>
      </c>
    </row>
    <row r="97" spans="2:2" ht="12" customHeight="1">
      <c r="B97" s="22" t="s">
        <v>1984</v>
      </c>
    </row>
    <row r="98" spans="2:2" ht="15" customHeight="1">
      <c r="B98" s="22" t="s">
        <v>2036</v>
      </c>
    </row>
    <row r="99" spans="2:2" ht="15" customHeight="1">
      <c r="B99" s="22" t="s">
        <v>1985</v>
      </c>
    </row>
    <row r="100" spans="2:2" ht="15" customHeight="1">
      <c r="B100" s="22" t="s">
        <v>2037</v>
      </c>
    </row>
    <row r="101" spans="2:2" ht="15" customHeight="1">
      <c r="B101" s="22" t="s">
        <v>2021</v>
      </c>
    </row>
    <row r="102" spans="2:2" ht="15" customHeight="1">
      <c r="B102" s="22" t="s">
        <v>2022</v>
      </c>
    </row>
    <row r="104" spans="2:2" ht="12" customHeight="1"/>
    <row r="110" spans="2:2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>
      <c r="A79" s="35"/>
      <c r="B79" s="208" t="s">
        <v>2126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229" t="s">
        <v>2041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183"/>
    </row>
    <row r="96" spans="1:34" ht="15" customHeight="1">
      <c r="A96" s="35"/>
      <c r="B96" s="37" t="s">
        <v>2227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2228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2128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2123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2129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2130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>
      <c r="A135" s="36" t="s">
        <v>2229</v>
      </c>
      <c r="B135" s="212" t="s">
        <v>2230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>
      <c r="A136" s="35"/>
      <c r="B136" s="213" t="s">
        <v>2231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2099</v>
      </c>
      <c r="AG137" s="37"/>
    </row>
    <row r="138" spans="1:33" ht="15" customHeight="1" thickBot="1">
      <c r="A138" s="35"/>
      <c r="B138" s="214" t="s">
        <v>2135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>
      <c r="A140" s="36" t="s">
        <v>2232</v>
      </c>
      <c r="B140" s="208" t="s">
        <v>2137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>
      <c r="A142" s="36" t="s">
        <v>2233</v>
      </c>
      <c r="B142" s="208" t="s">
        <v>2139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>
      <c r="A146" s="35"/>
      <c r="B146" s="208" t="s">
        <v>2140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>
      <c r="A147" s="36" t="s">
        <v>2234</v>
      </c>
      <c r="B147" s="206" t="s">
        <v>2142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>
      <c r="A148" s="36" t="s">
        <v>2235</v>
      </c>
      <c r="B148" s="206" t="s">
        <v>2144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>
      <c r="A149" s="36" t="s">
        <v>2236</v>
      </c>
      <c r="B149" s="206" t="s">
        <v>2146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>
      <c r="A151" s="35"/>
      <c r="B151" s="208" t="s">
        <v>2147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>
      <c r="A152" s="36" t="s">
        <v>2237</v>
      </c>
      <c r="B152" s="206" t="s">
        <v>2149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>
      <c r="A153" s="36" t="s">
        <v>2238</v>
      </c>
      <c r="B153" s="206" t="s">
        <v>2151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>
      <c r="A154" s="36" t="s">
        <v>2239</v>
      </c>
      <c r="B154" s="206" t="s">
        <v>2153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>
      <c r="A155" s="36" t="s">
        <v>2240</v>
      </c>
      <c r="B155" s="206" t="s">
        <v>2155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>
      <c r="A156" s="36" t="s">
        <v>2241</v>
      </c>
      <c r="B156" s="235" t="s">
        <v>2157</v>
      </c>
      <c r="C156" s="236">
        <v>2.3089230000000001</v>
      </c>
      <c r="D156" s="236">
        <v>2.247725</v>
      </c>
      <c r="E156" s="236">
        <v>2.2373949999999998</v>
      </c>
      <c r="F156" s="236">
        <v>2.2376680000000002</v>
      </c>
      <c r="G156" s="236">
        <v>2.28064</v>
      </c>
      <c r="H156" s="236">
        <v>2.3295210000000002</v>
      </c>
      <c r="I156" s="236">
        <v>2.3537729999999999</v>
      </c>
      <c r="J156" s="236">
        <v>2.3760940000000002</v>
      </c>
      <c r="K156" s="236">
        <v>2.4047079999999998</v>
      </c>
      <c r="L156" s="236">
        <v>2.4375520000000002</v>
      </c>
      <c r="M156" s="236">
        <v>2.5053640000000001</v>
      </c>
      <c r="N156" s="236">
        <v>2.5519940000000001</v>
      </c>
      <c r="O156" s="236">
        <v>2.593934</v>
      </c>
      <c r="P156" s="236">
        <v>2.647478</v>
      </c>
      <c r="Q156" s="236">
        <v>2.7100620000000002</v>
      </c>
      <c r="R156" s="236">
        <v>2.7737500000000002</v>
      </c>
      <c r="S156" s="236">
        <v>2.8402409999999998</v>
      </c>
      <c r="T156" s="236">
        <v>2.9036010000000001</v>
      </c>
      <c r="U156" s="236">
        <v>2.9663089999999999</v>
      </c>
      <c r="V156" s="236">
        <v>3.048111</v>
      </c>
      <c r="W156" s="236">
        <v>3.1233960000000001</v>
      </c>
      <c r="X156" s="236">
        <v>3.1878920000000002</v>
      </c>
      <c r="Y156" s="236">
        <v>3.2387679999999999</v>
      </c>
      <c r="Z156" s="236">
        <v>3.2749969999999999</v>
      </c>
      <c r="AA156" s="236">
        <v>3.3359510000000001</v>
      </c>
      <c r="AB156" s="236">
        <v>3.4057460000000002</v>
      </c>
      <c r="AC156" s="236">
        <v>3.462253</v>
      </c>
      <c r="AD156" s="236">
        <v>3.4993509999999999</v>
      </c>
      <c r="AE156" s="236">
        <v>3.622808</v>
      </c>
      <c r="AF156" s="237">
        <v>1.6218E-2</v>
      </c>
      <c r="AG156" s="37"/>
    </row>
    <row r="157" spans="1:33" ht="15" customHeight="1">
      <c r="A157" s="36" t="s">
        <v>2242</v>
      </c>
      <c r="B157" s="206" t="s">
        <v>2159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>
      <c r="A158" s="36" t="s">
        <v>2243</v>
      </c>
      <c r="B158" s="206" t="s">
        <v>2161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>
      <c r="A159" s="36" t="s">
        <v>2244</v>
      </c>
      <c r="B159" s="206" t="s">
        <v>2163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>
      <c r="A160" s="36" t="s">
        <v>2245</v>
      </c>
      <c r="B160" s="206" t="s">
        <v>2165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>
      <c r="A161" s="36" t="s">
        <v>2246</v>
      </c>
      <c r="B161" s="206" t="s">
        <v>2167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>
      <c r="A162" s="36" t="s">
        <v>2247</v>
      </c>
      <c r="B162" s="206" t="s">
        <v>2169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>
      <c r="A163" s="36" t="s">
        <v>2248</v>
      </c>
      <c r="B163" s="206" t="s">
        <v>2171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>
      <c r="A164" s="36" t="s">
        <v>2249</v>
      </c>
      <c r="B164" s="206" t="s">
        <v>2173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>
      <c r="A165" s="36" t="s">
        <v>2250</v>
      </c>
      <c r="B165" s="206" t="s">
        <v>2175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>
      <c r="A166" s="36" t="s">
        <v>2251</v>
      </c>
      <c r="B166" s="206" t="s">
        <v>2177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>
      <c r="A167" s="36" t="s">
        <v>2252</v>
      </c>
      <c r="B167" s="206" t="s">
        <v>2179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>
      <c r="A168" s="36" t="s">
        <v>2253</v>
      </c>
      <c r="B168" s="206" t="s">
        <v>2181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>
      <c r="A169" s="36" t="s">
        <v>2254</v>
      </c>
      <c r="B169" s="206" t="s">
        <v>2183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>
      <c r="A170" s="36" t="s">
        <v>2255</v>
      </c>
      <c r="B170" s="206" t="s">
        <v>2185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>
      <c r="A171" s="36" t="s">
        <v>2256</v>
      </c>
      <c r="B171" s="206" t="s">
        <v>2187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>
      <c r="A172" s="36" t="s">
        <v>2257</v>
      </c>
      <c r="B172" s="206" t="s">
        <v>2189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>
      <c r="A173" s="36" t="s">
        <v>2258</v>
      </c>
      <c r="B173" s="206" t="s">
        <v>2191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>
      <c r="A174" s="36" t="s">
        <v>2259</v>
      </c>
      <c r="B174" s="206" t="s">
        <v>2193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>
      <c r="A175" s="36" t="s">
        <v>2260</v>
      </c>
      <c r="B175" s="206" t="s">
        <v>2195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>
      <c r="A176" s="36" t="s">
        <v>2261</v>
      </c>
      <c r="B176" s="206" t="s">
        <v>2197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>
      <c r="A177" s="36" t="s">
        <v>2262</v>
      </c>
      <c r="B177" s="206" t="s">
        <v>2199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>
      <c r="A178" s="36" t="s">
        <v>2263</v>
      </c>
      <c r="B178" s="206" t="s">
        <v>2201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>
      <c r="A179" s="36" t="s">
        <v>2264</v>
      </c>
      <c r="B179" s="206" t="s">
        <v>2203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>
      <c r="A180" s="36" t="s">
        <v>2265</v>
      </c>
      <c r="B180" s="206" t="s">
        <v>2205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>
      <c r="A181" s="36" t="s">
        <v>2266</v>
      </c>
      <c r="B181" s="206" t="s">
        <v>2207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>
      <c r="A182" s="36" t="s">
        <v>2267</v>
      </c>
      <c r="B182" s="206" t="s">
        <v>2209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>
      <c r="A183" s="36" t="s">
        <v>2268</v>
      </c>
      <c r="B183" s="206" t="s">
        <v>2211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>
      <c r="A185" s="36" t="s">
        <v>2269</v>
      </c>
      <c r="B185" s="208" t="s">
        <v>2213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>
      <c r="A189" s="35"/>
      <c r="B189" s="37" t="s">
        <v>2214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>
      <c r="A190" s="35"/>
      <c r="B190" s="37" t="s">
        <v>2215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>
      <c r="A285" s="36" t="s">
        <v>2270</v>
      </c>
      <c r="B285" s="212" t="s">
        <v>2271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>
      <c r="A286" s="35"/>
      <c r="B286" s="213" t="s">
        <v>2272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2099</v>
      </c>
      <c r="AG287" s="37"/>
    </row>
    <row r="288" spans="1:33" ht="15" customHeight="1" thickBot="1">
      <c r="A288" s="35"/>
      <c r="B288" s="214" t="s">
        <v>2135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>
      <c r="A290" s="36" t="s">
        <v>2273</v>
      </c>
      <c r="B290" s="208" t="s">
        <v>2137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>
      <c r="A292" s="36" t="s">
        <v>2274</v>
      </c>
      <c r="B292" s="238" t="s">
        <v>2139</v>
      </c>
      <c r="C292" s="239">
        <v>20.233689999999999</v>
      </c>
      <c r="D292" s="239">
        <v>20.310682</v>
      </c>
      <c r="E292" s="239">
        <v>20.079644999999999</v>
      </c>
      <c r="F292" s="239">
        <v>19.943666</v>
      </c>
      <c r="G292" s="239">
        <v>19.919011999999999</v>
      </c>
      <c r="H292" s="239">
        <v>19.932255000000001</v>
      </c>
      <c r="I292" s="239">
        <v>19.943956</v>
      </c>
      <c r="J292" s="239">
        <v>19.916573</v>
      </c>
      <c r="K292" s="239">
        <v>19.853318999999999</v>
      </c>
      <c r="L292" s="239">
        <v>19.765791</v>
      </c>
      <c r="M292" s="239">
        <v>19.720676000000001</v>
      </c>
      <c r="N292" s="239">
        <v>19.712543</v>
      </c>
      <c r="O292" s="239">
        <v>19.742273000000001</v>
      </c>
      <c r="P292" s="239">
        <v>19.733695999999998</v>
      </c>
      <c r="Q292" s="239">
        <v>19.677813</v>
      </c>
      <c r="R292" s="239">
        <v>19.642545999999999</v>
      </c>
      <c r="S292" s="239">
        <v>19.611654000000001</v>
      </c>
      <c r="T292" s="239">
        <v>19.563572000000001</v>
      </c>
      <c r="U292" s="239">
        <v>19.536719999999999</v>
      </c>
      <c r="V292" s="239">
        <v>19.499813</v>
      </c>
      <c r="W292" s="239">
        <v>19.457367000000001</v>
      </c>
      <c r="X292" s="239">
        <v>19.398436</v>
      </c>
      <c r="Y292" s="239">
        <v>19.335647999999999</v>
      </c>
      <c r="Z292" s="239">
        <v>19.279888</v>
      </c>
      <c r="AA292" s="239">
        <v>19.234518000000001</v>
      </c>
      <c r="AB292" s="239">
        <v>19.201917999999999</v>
      </c>
      <c r="AC292" s="239">
        <v>19.162893</v>
      </c>
      <c r="AD292" s="239">
        <v>19.118357</v>
      </c>
      <c r="AE292" s="239">
        <v>19.085940999999998</v>
      </c>
      <c r="AF292" s="240">
        <v>-2.0830000000000002E-3</v>
      </c>
      <c r="AG292" s="37"/>
    </row>
    <row r="293" spans="1:33" ht="15" customHeight="1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>
      <c r="A296" s="35"/>
      <c r="B296" s="208" t="s">
        <v>2140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>
      <c r="A297" s="36" t="s">
        <v>2275</v>
      </c>
      <c r="B297" s="206" t="s">
        <v>2142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>
      <c r="A298" s="36" t="s">
        <v>2276</v>
      </c>
      <c r="B298" s="206" t="s">
        <v>2144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>
      <c r="A299" s="36" t="s">
        <v>2277</v>
      </c>
      <c r="B299" s="206" t="s">
        <v>2146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>
      <c r="A301" s="35"/>
      <c r="B301" s="208" t="s">
        <v>2147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>
      <c r="A302" s="36" t="s">
        <v>2278</v>
      </c>
      <c r="B302" s="206" t="s">
        <v>2149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>
      <c r="A303" s="36" t="s">
        <v>2279</v>
      </c>
      <c r="B303" s="206" t="s">
        <v>2151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>
      <c r="A304" s="36" t="s">
        <v>2280</v>
      </c>
      <c r="B304" s="206" t="s">
        <v>2153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>
      <c r="A305" s="36" t="s">
        <v>2281</v>
      </c>
      <c r="B305" s="206" t="s">
        <v>2155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>
      <c r="A306" s="36" t="s">
        <v>2282</v>
      </c>
      <c r="B306" s="206" t="s">
        <v>2157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>
      <c r="A307" s="36" t="s">
        <v>2283</v>
      </c>
      <c r="B307" s="206" t="s">
        <v>2159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>
      <c r="A308" s="36" t="s">
        <v>2284</v>
      </c>
      <c r="B308" s="206" t="s">
        <v>2161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>
      <c r="A309" s="36" t="s">
        <v>2285</v>
      </c>
      <c r="B309" s="206" t="s">
        <v>2163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>
      <c r="A310" s="36" t="s">
        <v>2286</v>
      </c>
      <c r="B310" s="206" t="s">
        <v>2165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>
      <c r="A311" s="36" t="s">
        <v>2287</v>
      </c>
      <c r="B311" s="206" t="s">
        <v>2167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>
      <c r="A312" s="36" t="s">
        <v>2288</v>
      </c>
      <c r="B312" s="206" t="s">
        <v>2169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>
      <c r="A313" s="36" t="s">
        <v>2289</v>
      </c>
      <c r="B313" s="206" t="s">
        <v>2171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>
      <c r="A314" s="36" t="s">
        <v>2290</v>
      </c>
      <c r="B314" s="206" t="s">
        <v>2173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>
      <c r="A315" s="36" t="s">
        <v>2291</v>
      </c>
      <c r="B315" s="206" t="s">
        <v>2175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>
      <c r="A316" s="36" t="s">
        <v>2292</v>
      </c>
      <c r="B316" s="206" t="s">
        <v>2177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>
      <c r="A317" s="36" t="s">
        <v>2293</v>
      </c>
      <c r="B317" s="206" t="s">
        <v>2179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>
      <c r="A318" s="36" t="s">
        <v>2294</v>
      </c>
      <c r="B318" s="206" t="s">
        <v>2181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>
      <c r="A319" s="36" t="s">
        <v>2295</v>
      </c>
      <c r="B319" s="206" t="s">
        <v>2183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>
      <c r="A320" s="36" t="s">
        <v>2296</v>
      </c>
      <c r="B320" s="206" t="s">
        <v>2185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>
      <c r="A321" s="36" t="s">
        <v>2297</v>
      </c>
      <c r="B321" s="206" t="s">
        <v>2187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>
      <c r="A322" s="36" t="s">
        <v>2298</v>
      </c>
      <c r="B322" s="206" t="s">
        <v>2189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>
      <c r="A323" s="36" t="s">
        <v>2299</v>
      </c>
      <c r="B323" s="206" t="s">
        <v>2191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>
      <c r="A324" s="36" t="s">
        <v>2300</v>
      </c>
      <c r="B324" s="206" t="s">
        <v>2193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>
      <c r="A325" s="36" t="s">
        <v>2301</v>
      </c>
      <c r="B325" s="206" t="s">
        <v>2195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>
      <c r="A326" s="36" t="s">
        <v>2302</v>
      </c>
      <c r="B326" s="206" t="s">
        <v>2197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>
      <c r="A327" s="36" t="s">
        <v>2303</v>
      </c>
      <c r="B327" s="206" t="s">
        <v>2199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>
      <c r="A328" s="36" t="s">
        <v>2304</v>
      </c>
      <c r="B328" s="206" t="s">
        <v>2201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>
      <c r="A329" s="36" t="s">
        <v>2305</v>
      </c>
      <c r="B329" s="206" t="s">
        <v>2203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>
      <c r="A330" s="36" t="s">
        <v>2306</v>
      </c>
      <c r="B330" s="206" t="s">
        <v>2205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>
      <c r="A331" s="36" t="s">
        <v>2307</v>
      </c>
      <c r="B331" s="206" t="s">
        <v>2207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>
      <c r="A332" s="36" t="s">
        <v>2308</v>
      </c>
      <c r="B332" s="206" t="s">
        <v>2209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>
      <c r="A333" s="36" t="s">
        <v>2309</v>
      </c>
      <c r="B333" s="206" t="s">
        <v>2211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>
      <c r="A335" s="36" t="s">
        <v>2310</v>
      </c>
      <c r="B335" s="208" t="s">
        <v>2213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>
      <c r="B339" s="37" t="s">
        <v>2214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>
      <c r="B340" s="37" t="s">
        <v>2215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>
      <c r="B378" s="228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  <c r="AA378" s="228"/>
      <c r="AB378" s="228"/>
      <c r="AC378" s="228"/>
      <c r="AD378" s="228"/>
      <c r="AE378" s="228"/>
      <c r="AF378" s="228"/>
      <c r="AG378" s="37"/>
    </row>
    <row r="379" spans="2:33" ht="12" customHeight="1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>
      <c r="A435" s="36" t="s">
        <v>2311</v>
      </c>
      <c r="B435" s="212" t="s">
        <v>2312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>
      <c r="A436" s="35"/>
      <c r="B436" s="213" t="s">
        <v>2313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2099</v>
      </c>
      <c r="AG437" s="37"/>
    </row>
    <row r="438" spans="1:33" ht="12" customHeight="1" thickBot="1">
      <c r="A438" s="35"/>
      <c r="B438" s="214" t="s">
        <v>2135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>
      <c r="A440" s="36" t="s">
        <v>2314</v>
      </c>
      <c r="B440" s="208" t="s">
        <v>2137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>
      <c r="A442" s="36" t="s">
        <v>2315</v>
      </c>
      <c r="B442" s="208" t="s">
        <v>2139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>
      <c r="A446" s="35"/>
      <c r="B446" s="208" t="s">
        <v>2140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>
      <c r="A447" s="36" t="s">
        <v>2316</v>
      </c>
      <c r="B447" s="206" t="s">
        <v>2142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>
      <c r="A448" s="36" t="s">
        <v>2317</v>
      </c>
      <c r="B448" s="206" t="s">
        <v>2144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>
      <c r="A449" s="36" t="s">
        <v>2318</v>
      </c>
      <c r="B449" s="206" t="s">
        <v>2146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>
      <c r="A451" s="35"/>
      <c r="B451" s="208" t="s">
        <v>2147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>
      <c r="A452" s="36" t="s">
        <v>2319</v>
      </c>
      <c r="B452" s="206" t="s">
        <v>2149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>
      <c r="A453" s="36" t="s">
        <v>2320</v>
      </c>
      <c r="B453" s="206" t="s">
        <v>2151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>
      <c r="A454" s="36" t="s">
        <v>2321</v>
      </c>
      <c r="B454" s="206" t="s">
        <v>2153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>
      <c r="A455" s="36" t="s">
        <v>2322</v>
      </c>
      <c r="B455" s="206" t="s">
        <v>2155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>
      <c r="A456" s="36" t="s">
        <v>2323</v>
      </c>
      <c r="B456" s="206" t="s">
        <v>2157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>
      <c r="A457" s="36" t="s">
        <v>2324</v>
      </c>
      <c r="B457" s="206" t="s">
        <v>2159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>
      <c r="A458" s="36" t="s">
        <v>2325</v>
      </c>
      <c r="B458" s="206" t="s">
        <v>2161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>
      <c r="A459" s="36" t="s">
        <v>2326</v>
      </c>
      <c r="B459" s="206" t="s">
        <v>2163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>
      <c r="A460" s="36" t="s">
        <v>2327</v>
      </c>
      <c r="B460" s="206" t="s">
        <v>2165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>
      <c r="A461" s="36" t="s">
        <v>2328</v>
      </c>
      <c r="B461" s="206" t="s">
        <v>2167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>
      <c r="A462" s="36" t="s">
        <v>2329</v>
      </c>
      <c r="B462" s="206" t="s">
        <v>2169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>
      <c r="A463" s="36" t="s">
        <v>2330</v>
      </c>
      <c r="B463" s="206" t="s">
        <v>2171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>
      <c r="A464" s="36" t="s">
        <v>2331</v>
      </c>
      <c r="B464" s="206" t="s">
        <v>2173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>
      <c r="A465" s="36" t="s">
        <v>2332</v>
      </c>
      <c r="B465" s="206" t="s">
        <v>2175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>
      <c r="A466" s="36" t="s">
        <v>2333</v>
      </c>
      <c r="B466" s="206" t="s">
        <v>2177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>
      <c r="A467" s="36" t="s">
        <v>2334</v>
      </c>
      <c r="B467" s="206" t="s">
        <v>2179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>
      <c r="A468" s="36" t="s">
        <v>2335</v>
      </c>
      <c r="B468" s="206" t="s">
        <v>2181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>
      <c r="A469" s="36" t="s">
        <v>2336</v>
      </c>
      <c r="B469" s="206" t="s">
        <v>2183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>
      <c r="A470" s="36" t="s">
        <v>2337</v>
      </c>
      <c r="B470" s="206" t="s">
        <v>2185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>
      <c r="A471" s="36" t="s">
        <v>2338</v>
      </c>
      <c r="B471" s="206" t="s">
        <v>2187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>
      <c r="A472" s="36" t="s">
        <v>2339</v>
      </c>
      <c r="B472" s="206" t="s">
        <v>2189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>
      <c r="A473" s="36" t="s">
        <v>2340</v>
      </c>
      <c r="B473" s="206" t="s">
        <v>2191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>
      <c r="A474" s="36" t="s">
        <v>2341</v>
      </c>
      <c r="B474" s="206" t="s">
        <v>2193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>
      <c r="A475" s="36" t="s">
        <v>2342</v>
      </c>
      <c r="B475" s="206" t="s">
        <v>2195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>
      <c r="A476" s="36" t="s">
        <v>2343</v>
      </c>
      <c r="B476" s="206" t="s">
        <v>2197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>
      <c r="A477" s="36" t="s">
        <v>2344</v>
      </c>
      <c r="B477" s="206" t="s">
        <v>2199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>
      <c r="A478" s="36" t="s">
        <v>2345</v>
      </c>
      <c r="B478" s="206" t="s">
        <v>2201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>
      <c r="A479" s="36" t="s">
        <v>2346</v>
      </c>
      <c r="B479" s="206" t="s">
        <v>2203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>
      <c r="A480" s="36" t="s">
        <v>2347</v>
      </c>
      <c r="B480" s="206" t="s">
        <v>2205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>
      <c r="A481" s="36" t="s">
        <v>2348</v>
      </c>
      <c r="B481" s="206" t="s">
        <v>2207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>
      <c r="A482" s="36" t="s">
        <v>2349</v>
      </c>
      <c r="B482" s="206" t="s">
        <v>2209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>
      <c r="A483" s="36" t="s">
        <v>2350</v>
      </c>
      <c r="B483" s="206" t="s">
        <v>2211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>
      <c r="A485" s="36" t="s">
        <v>2351</v>
      </c>
      <c r="B485" s="208" t="s">
        <v>2213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>
      <c r="A489" s="35"/>
      <c r="B489" s="37" t="s">
        <v>2214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>
      <c r="A490" s="35"/>
      <c r="B490" s="37" t="s">
        <v>2215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>
      <c r="B560" s="228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8"/>
      <c r="W560" s="228"/>
      <c r="X560" s="228"/>
      <c r="Y560" s="228"/>
      <c r="Z560" s="228"/>
      <c r="AA560" s="228"/>
      <c r="AB560" s="228"/>
      <c r="AC560" s="228"/>
      <c r="AD560" s="228"/>
      <c r="AE560" s="228"/>
      <c r="AF560" s="228"/>
      <c r="AG560" s="37"/>
    </row>
    <row r="561" spans="2:33" ht="15" customHeight="1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>
      <c r="A585" s="36" t="s">
        <v>2352</v>
      </c>
      <c r="B585" s="212" t="s">
        <v>2353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>
      <c r="A586" s="35"/>
      <c r="B586" s="213" t="s">
        <v>2354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2099</v>
      </c>
      <c r="AG587" s="37"/>
    </row>
    <row r="588" spans="1:33" ht="12" customHeight="1" thickBot="1">
      <c r="A588" s="35"/>
      <c r="B588" s="214" t="s">
        <v>2135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>
      <c r="A590" s="36" t="s">
        <v>2355</v>
      </c>
      <c r="B590" s="208" t="s">
        <v>2137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>
      <c r="A592" s="36" t="s">
        <v>2356</v>
      </c>
      <c r="B592" s="208" t="s">
        <v>2139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>
      <c r="A596" s="35"/>
      <c r="B596" s="208" t="s">
        <v>2140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>
      <c r="A597" s="36" t="s">
        <v>2357</v>
      </c>
      <c r="B597" s="206" t="s">
        <v>2142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>
      <c r="A598" s="36" t="s">
        <v>2358</v>
      </c>
      <c r="B598" s="206" t="s">
        <v>2144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>
      <c r="A599" s="36" t="s">
        <v>2359</v>
      </c>
      <c r="B599" s="206" t="s">
        <v>2146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>
      <c r="A601" s="35"/>
      <c r="B601" s="208" t="s">
        <v>2147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>
      <c r="A602" s="36" t="s">
        <v>2360</v>
      </c>
      <c r="B602" s="206" t="s">
        <v>2149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>
      <c r="A603" s="36" t="s">
        <v>2361</v>
      </c>
      <c r="B603" s="206" t="s">
        <v>2151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>
      <c r="A604" s="36" t="s">
        <v>2362</v>
      </c>
      <c r="B604" s="206" t="s">
        <v>2153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>
      <c r="A605" s="36" t="s">
        <v>2363</v>
      </c>
      <c r="B605" s="206" t="s">
        <v>2155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>
      <c r="A606" s="36" t="s">
        <v>2364</v>
      </c>
      <c r="B606" s="206" t="s">
        <v>2157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>
      <c r="A607" s="36" t="s">
        <v>2365</v>
      </c>
      <c r="B607" s="206" t="s">
        <v>2159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>
      <c r="A608" s="36" t="s">
        <v>2366</v>
      </c>
      <c r="B608" s="206" t="s">
        <v>2161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>
      <c r="A609" s="36" t="s">
        <v>2367</v>
      </c>
      <c r="B609" s="206" t="s">
        <v>2163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>
      <c r="A610" s="36" t="s">
        <v>2368</v>
      </c>
      <c r="B610" s="206" t="s">
        <v>2165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>
      <c r="A611" s="36" t="s">
        <v>2369</v>
      </c>
      <c r="B611" s="206" t="s">
        <v>2167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>
      <c r="A612" s="36" t="s">
        <v>2370</v>
      </c>
      <c r="B612" s="206" t="s">
        <v>2169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>
      <c r="A613" s="36" t="s">
        <v>2371</v>
      </c>
      <c r="B613" s="206" t="s">
        <v>2171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>
      <c r="A614" s="36" t="s">
        <v>2372</v>
      </c>
      <c r="B614" s="206" t="s">
        <v>2173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>
      <c r="A615" s="36" t="s">
        <v>2373</v>
      </c>
      <c r="B615" s="206" t="s">
        <v>2175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>
      <c r="A616" s="36" t="s">
        <v>2374</v>
      </c>
      <c r="B616" s="206" t="s">
        <v>2177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>
      <c r="A617" s="36" t="s">
        <v>2375</v>
      </c>
      <c r="B617" s="206" t="s">
        <v>2179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>
      <c r="A618" s="36" t="s">
        <v>2376</v>
      </c>
      <c r="B618" s="206" t="s">
        <v>2181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>
      <c r="A619" s="36" t="s">
        <v>2377</v>
      </c>
      <c r="B619" s="206" t="s">
        <v>2183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>
      <c r="A620" s="36" t="s">
        <v>2378</v>
      </c>
      <c r="B620" s="206" t="s">
        <v>2185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>
      <c r="A621" s="36" t="s">
        <v>2379</v>
      </c>
      <c r="B621" s="206" t="s">
        <v>2187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>
      <c r="A622" s="36" t="s">
        <v>2380</v>
      </c>
      <c r="B622" s="206" t="s">
        <v>2189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>
      <c r="A623" s="36" t="s">
        <v>2381</v>
      </c>
      <c r="B623" s="206" t="s">
        <v>2191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>
      <c r="A624" s="36" t="s">
        <v>2382</v>
      </c>
      <c r="B624" s="206" t="s">
        <v>2193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>
      <c r="A625" s="36" t="s">
        <v>2383</v>
      </c>
      <c r="B625" s="206" t="s">
        <v>2195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>
      <c r="A626" s="36" t="s">
        <v>2384</v>
      </c>
      <c r="B626" s="206" t="s">
        <v>2197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>
      <c r="A627" s="36" t="s">
        <v>2385</v>
      </c>
      <c r="B627" s="206" t="s">
        <v>2199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>
      <c r="A628" s="36" t="s">
        <v>2386</v>
      </c>
      <c r="B628" s="206" t="s">
        <v>2201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>
      <c r="A629" s="36" t="s">
        <v>2387</v>
      </c>
      <c r="B629" s="206" t="s">
        <v>2203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>
      <c r="A630" s="36" t="s">
        <v>2388</v>
      </c>
      <c r="B630" s="206" t="s">
        <v>2205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>
      <c r="A631" s="36" t="s">
        <v>2389</v>
      </c>
      <c r="B631" s="206" t="s">
        <v>2207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>
      <c r="A632" s="36" t="s">
        <v>2390</v>
      </c>
      <c r="B632" s="206" t="s">
        <v>2209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>
      <c r="A633" s="36" t="s">
        <v>2391</v>
      </c>
      <c r="B633" s="206" t="s">
        <v>2211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>
      <c r="A635" s="36" t="s">
        <v>2392</v>
      </c>
      <c r="B635" s="208" t="s">
        <v>2213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>
      <c r="A639" s="35"/>
      <c r="B639" s="37" t="s">
        <v>2214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>
      <c r="A640" s="35"/>
      <c r="B640" s="37" t="s">
        <v>2215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>
      <c r="B652" s="228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8"/>
      <c r="W652" s="228"/>
      <c r="X652" s="228"/>
      <c r="Y652" s="228"/>
      <c r="Z652" s="228"/>
      <c r="AA652" s="228"/>
      <c r="AB652" s="228"/>
      <c r="AC652" s="228"/>
      <c r="AD652" s="228"/>
      <c r="AE652" s="228"/>
      <c r="AF652" s="228"/>
      <c r="AG652" s="37"/>
    </row>
    <row r="653" spans="2:33" ht="15" customHeight="1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>
      <c r="A728" s="35"/>
      <c r="B728" s="228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8"/>
      <c r="W728" s="228"/>
      <c r="X728" s="228"/>
      <c r="Y728" s="228"/>
      <c r="Z728" s="228"/>
      <c r="AA728" s="228"/>
      <c r="AB728" s="228"/>
      <c r="AC728" s="228"/>
      <c r="AD728" s="228"/>
      <c r="AE728" s="228"/>
      <c r="AF728" s="228"/>
      <c r="AG728" s="37"/>
    </row>
    <row r="729" spans="1:33" ht="15" customHeight="1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>
      <c r="A735" s="36" t="s">
        <v>2393</v>
      </c>
      <c r="B735" s="212" t="s">
        <v>2394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>
      <c r="A736" s="35"/>
      <c r="B736" s="213" t="s">
        <v>2395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2099</v>
      </c>
      <c r="AG737" s="37"/>
    </row>
    <row r="738" spans="1:33" ht="12" customHeight="1" thickBot="1">
      <c r="A738" s="35"/>
      <c r="B738" s="214" t="s">
        <v>2135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>
      <c r="A740" s="36" t="s">
        <v>2396</v>
      </c>
      <c r="B740" s="208" t="s">
        <v>2137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>
      <c r="A742" s="36" t="s">
        <v>2397</v>
      </c>
      <c r="B742" s="208" t="s">
        <v>2139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>
      <c r="A746" s="35"/>
      <c r="B746" s="208" t="s">
        <v>2140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>
      <c r="A747" s="36" t="s">
        <v>2398</v>
      </c>
      <c r="B747" s="206" t="s">
        <v>2142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>
      <c r="A748" s="36" t="s">
        <v>2399</v>
      </c>
      <c r="B748" s="206" t="s">
        <v>2144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>
      <c r="A749" s="36" t="s">
        <v>2400</v>
      </c>
      <c r="B749" s="206" t="s">
        <v>2146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>
      <c r="A751" s="35"/>
      <c r="B751" s="208" t="s">
        <v>2147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>
      <c r="A752" s="36" t="s">
        <v>2401</v>
      </c>
      <c r="B752" s="206" t="s">
        <v>2149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>
      <c r="A753" s="36" t="s">
        <v>2402</v>
      </c>
      <c r="B753" s="206" t="s">
        <v>2151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>
      <c r="A754" s="36" t="s">
        <v>2403</v>
      </c>
      <c r="B754" s="206" t="s">
        <v>2153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>
      <c r="A755" s="36" t="s">
        <v>2404</v>
      </c>
      <c r="B755" s="206" t="s">
        <v>2155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>
      <c r="A756" s="36" t="s">
        <v>2405</v>
      </c>
      <c r="B756" s="206" t="s">
        <v>2157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>
      <c r="A757" s="36" t="s">
        <v>2406</v>
      </c>
      <c r="B757" s="206" t="s">
        <v>2159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>
      <c r="A758" s="36" t="s">
        <v>2407</v>
      </c>
      <c r="B758" s="206" t="s">
        <v>2161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>
      <c r="A759" s="36" t="s">
        <v>2408</v>
      </c>
      <c r="B759" s="206" t="s">
        <v>2163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>
      <c r="A760" s="36" t="s">
        <v>2409</v>
      </c>
      <c r="B760" s="206" t="s">
        <v>2165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>
      <c r="A761" s="36" t="s">
        <v>2410</v>
      </c>
      <c r="B761" s="206" t="s">
        <v>2167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>
      <c r="A762" s="36" t="s">
        <v>2411</v>
      </c>
      <c r="B762" s="206" t="s">
        <v>2169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>
      <c r="A763" s="36" t="s">
        <v>2412</v>
      </c>
      <c r="B763" s="206" t="s">
        <v>2171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>
      <c r="A764" s="36" t="s">
        <v>2413</v>
      </c>
      <c r="B764" s="206" t="s">
        <v>2173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>
      <c r="A765" s="36" t="s">
        <v>2414</v>
      </c>
      <c r="B765" s="206" t="s">
        <v>2175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>
      <c r="A766" s="36" t="s">
        <v>2415</v>
      </c>
      <c r="B766" s="206" t="s">
        <v>2177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>
      <c r="A767" s="36" t="s">
        <v>2416</v>
      </c>
      <c r="B767" s="206" t="s">
        <v>2179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>
      <c r="A768" s="36" t="s">
        <v>2417</v>
      </c>
      <c r="B768" s="206" t="s">
        <v>2181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>
      <c r="A769" s="36" t="s">
        <v>2418</v>
      </c>
      <c r="B769" s="206" t="s">
        <v>2183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>
      <c r="A770" s="36" t="s">
        <v>2419</v>
      </c>
      <c r="B770" s="206" t="s">
        <v>2185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>
      <c r="A771" s="36" t="s">
        <v>2420</v>
      </c>
      <c r="B771" s="206" t="s">
        <v>2187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>
      <c r="A772" s="36" t="s">
        <v>2421</v>
      </c>
      <c r="B772" s="206" t="s">
        <v>2189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>
      <c r="A773" s="36" t="s">
        <v>2422</v>
      </c>
      <c r="B773" s="206" t="s">
        <v>2191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>
      <c r="A774" s="36" t="s">
        <v>2423</v>
      </c>
      <c r="B774" s="206" t="s">
        <v>2193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>
      <c r="A775" s="36" t="s">
        <v>2424</v>
      </c>
      <c r="B775" s="206" t="s">
        <v>2195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>
      <c r="A776" s="36" t="s">
        <v>2425</v>
      </c>
      <c r="B776" s="206" t="s">
        <v>2197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>
      <c r="A777" s="36" t="s">
        <v>2426</v>
      </c>
      <c r="B777" s="206" t="s">
        <v>2199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>
      <c r="A778" s="36" t="s">
        <v>2427</v>
      </c>
      <c r="B778" s="206" t="s">
        <v>2201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>
      <c r="A779" s="36" t="s">
        <v>2428</v>
      </c>
      <c r="B779" s="206" t="s">
        <v>2203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>
      <c r="A780" s="36" t="s">
        <v>2429</v>
      </c>
      <c r="B780" s="206" t="s">
        <v>2205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>
      <c r="A781" s="36" t="s">
        <v>2430</v>
      </c>
      <c r="B781" s="206" t="s">
        <v>2207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>
      <c r="A782" s="36" t="s">
        <v>2431</v>
      </c>
      <c r="B782" s="206" t="s">
        <v>2209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>
      <c r="A783" s="36" t="s">
        <v>2432</v>
      </c>
      <c r="B783" s="206" t="s">
        <v>2211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>
      <c r="A785" s="36" t="s">
        <v>2433</v>
      </c>
      <c r="B785" s="208" t="s">
        <v>2213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>
      <c r="A789" s="35"/>
      <c r="B789" s="37" t="s">
        <v>2214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>
      <c r="A790" s="35"/>
      <c r="B790" s="37" t="s">
        <v>2215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>
      <c r="B819" s="228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8"/>
      <c r="Y819" s="228"/>
      <c r="Z819" s="228"/>
      <c r="AA819" s="228"/>
      <c r="AB819" s="228"/>
      <c r="AC819" s="228"/>
      <c r="AD819" s="228"/>
      <c r="AE819" s="228"/>
      <c r="AF819" s="228"/>
      <c r="AG819" s="37"/>
    </row>
    <row r="820" spans="2:33" ht="15" customHeight="1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>
      <c r="A885" s="36" t="s">
        <v>2434</v>
      </c>
      <c r="B885" s="212" t="s">
        <v>2435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>
      <c r="A886" s="35"/>
      <c r="B886" s="213" t="s">
        <v>2436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2099</v>
      </c>
      <c r="AG887" s="37"/>
    </row>
    <row r="888" spans="1:33" ht="15" customHeight="1" thickBot="1">
      <c r="A888" s="35"/>
      <c r="B888" s="214" t="s">
        <v>2135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>
      <c r="A890" s="36" t="s">
        <v>2437</v>
      </c>
      <c r="B890" s="208" t="s">
        <v>2137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>
      <c r="A892" s="36" t="s">
        <v>2438</v>
      </c>
      <c r="B892" s="208" t="s">
        <v>2139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>
      <c r="A896" s="35"/>
      <c r="B896" s="208" t="s">
        <v>2140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>
      <c r="A897" s="36" t="s">
        <v>2439</v>
      </c>
      <c r="B897" s="235" t="s">
        <v>2142</v>
      </c>
      <c r="C897" s="236">
        <v>25.827797</v>
      </c>
      <c r="D897" s="236">
        <v>25.46632</v>
      </c>
      <c r="E897" s="236">
        <v>25.566723</v>
      </c>
      <c r="F897" s="236">
        <v>25.770250000000001</v>
      </c>
      <c r="G897" s="236">
        <v>26.039459000000001</v>
      </c>
      <c r="H897" s="236">
        <v>26.254384999999999</v>
      </c>
      <c r="I897" s="236">
        <v>26.444796</v>
      </c>
      <c r="J897" s="236">
        <v>26.565020000000001</v>
      </c>
      <c r="K897" s="236">
        <v>26.645147000000001</v>
      </c>
      <c r="L897" s="236">
        <v>26.718616000000001</v>
      </c>
      <c r="M897" s="236">
        <v>26.792679</v>
      </c>
      <c r="N897" s="236">
        <v>26.813309</v>
      </c>
      <c r="O897" s="236">
        <v>26.797998</v>
      </c>
      <c r="P897" s="236">
        <v>26.808287</v>
      </c>
      <c r="Q897" s="236">
        <v>26.777788000000001</v>
      </c>
      <c r="R897" s="236">
        <v>26.790700999999999</v>
      </c>
      <c r="S897" s="236">
        <v>26.820152</v>
      </c>
      <c r="T897" s="236">
        <v>26.861013</v>
      </c>
      <c r="U897" s="236">
        <v>26.912051999999999</v>
      </c>
      <c r="V897" s="236">
        <v>26.961288</v>
      </c>
      <c r="W897" s="236">
        <v>26.995920000000002</v>
      </c>
      <c r="X897" s="236">
        <v>27.025535999999999</v>
      </c>
      <c r="Y897" s="236">
        <v>27.047543000000001</v>
      </c>
      <c r="Z897" s="236">
        <v>27.075700999999999</v>
      </c>
      <c r="AA897" s="236">
        <v>27.095956999999999</v>
      </c>
      <c r="AB897" s="236">
        <v>27.108882999999999</v>
      </c>
      <c r="AC897" s="236">
        <v>27.111287999999998</v>
      </c>
      <c r="AD897" s="236">
        <v>27.11478</v>
      </c>
      <c r="AE897" s="236">
        <v>27.121179999999999</v>
      </c>
      <c r="AF897" s="237">
        <v>1.7470000000000001E-3</v>
      </c>
      <c r="AG897" s="37"/>
    </row>
    <row r="898" spans="1:33" ht="15" customHeight="1">
      <c r="A898" s="36" t="s">
        <v>2440</v>
      </c>
      <c r="B898" s="206" t="s">
        <v>2144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>
      <c r="A899" s="36" t="s">
        <v>2441</v>
      </c>
      <c r="B899" s="206" t="s">
        <v>2146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>
      <c r="A901" s="35"/>
      <c r="B901" s="208" t="s">
        <v>2147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>
      <c r="A902" s="36" t="s">
        <v>2442</v>
      </c>
      <c r="B902" s="206" t="s">
        <v>2149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>
      <c r="A903" s="36" t="s">
        <v>2443</v>
      </c>
      <c r="B903" s="206" t="s">
        <v>2151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>
      <c r="A904" s="36" t="s">
        <v>2444</v>
      </c>
      <c r="B904" s="206" t="s">
        <v>2153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>
      <c r="A905" s="36" t="s">
        <v>2445</v>
      </c>
      <c r="B905" s="206" t="s">
        <v>2155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>
      <c r="A906" s="36" t="s">
        <v>2446</v>
      </c>
      <c r="B906" s="206" t="s">
        <v>2157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>
      <c r="A907" s="36" t="s">
        <v>2447</v>
      </c>
      <c r="B907" s="206" t="s">
        <v>2159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>
      <c r="A908" s="36" t="s">
        <v>2448</v>
      </c>
      <c r="B908" s="206" t="s">
        <v>2161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>
      <c r="A909" s="36" t="s">
        <v>2449</v>
      </c>
      <c r="B909" s="206" t="s">
        <v>2163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>
      <c r="A910" s="36" t="s">
        <v>2450</v>
      </c>
      <c r="B910" s="206" t="s">
        <v>2165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>
      <c r="A911" s="36" t="s">
        <v>2451</v>
      </c>
      <c r="B911" s="206" t="s">
        <v>2167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>
      <c r="A912" s="36" t="s">
        <v>2452</v>
      </c>
      <c r="B912" s="206" t="s">
        <v>2169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>
      <c r="A913" s="36" t="s">
        <v>2453</v>
      </c>
      <c r="B913" s="206" t="s">
        <v>2171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>
      <c r="A914" s="36" t="s">
        <v>2454</v>
      </c>
      <c r="B914" s="206" t="s">
        <v>2173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>
      <c r="A915" s="36" t="s">
        <v>2455</v>
      </c>
      <c r="B915" s="206" t="s">
        <v>2175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>
      <c r="A916" s="36" t="s">
        <v>2456</v>
      </c>
      <c r="B916" s="206" t="s">
        <v>2177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>
      <c r="A917" s="36" t="s">
        <v>2457</v>
      </c>
      <c r="B917" s="206" t="s">
        <v>2179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>
      <c r="A918" s="36" t="s">
        <v>2458</v>
      </c>
      <c r="B918" s="206" t="s">
        <v>2181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>
      <c r="A919" s="36" t="s">
        <v>2459</v>
      </c>
      <c r="B919" s="206" t="s">
        <v>2183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>
      <c r="A920" s="36" t="s">
        <v>2460</v>
      </c>
      <c r="B920" s="206" t="s">
        <v>2185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>
      <c r="A921" s="36" t="s">
        <v>2461</v>
      </c>
      <c r="B921" s="206" t="s">
        <v>2187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>
      <c r="A922" s="36" t="s">
        <v>2462</v>
      </c>
      <c r="B922" s="206" t="s">
        <v>2189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>
      <c r="A923" s="36" t="s">
        <v>2463</v>
      </c>
      <c r="B923" s="206" t="s">
        <v>2191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>
      <c r="A924" s="36" t="s">
        <v>2464</v>
      </c>
      <c r="B924" s="206" t="s">
        <v>2193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>
      <c r="A925" s="36" t="s">
        <v>2465</v>
      </c>
      <c r="B925" s="206" t="s">
        <v>2195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>
      <c r="A926" s="36" t="s">
        <v>2466</v>
      </c>
      <c r="B926" s="206" t="s">
        <v>2197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>
      <c r="A927" s="36" t="s">
        <v>2467</v>
      </c>
      <c r="B927" s="206" t="s">
        <v>2199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>
      <c r="A928" s="36" t="s">
        <v>2468</v>
      </c>
      <c r="B928" s="206" t="s">
        <v>2201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>
      <c r="A929" s="36" t="s">
        <v>2469</v>
      </c>
      <c r="B929" s="206" t="s">
        <v>2203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>
      <c r="A930" s="36" t="s">
        <v>2470</v>
      </c>
      <c r="B930" s="206" t="s">
        <v>2205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>
      <c r="A931" s="36" t="s">
        <v>2471</v>
      </c>
      <c r="B931" s="206" t="s">
        <v>2207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>
      <c r="A932" s="36" t="s">
        <v>2472</v>
      </c>
      <c r="B932" s="206" t="s">
        <v>2209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>
      <c r="A933" s="36" t="s">
        <v>2473</v>
      </c>
      <c r="B933" s="206" t="s">
        <v>2211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>
      <c r="A935" s="36" t="s">
        <v>2474</v>
      </c>
      <c r="B935" s="208" t="s">
        <v>2213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>
      <c r="A939" s="35"/>
      <c r="B939" s="37" t="s">
        <v>2214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>
      <c r="A940" s="35"/>
      <c r="B940" s="37" t="s">
        <v>2215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>
      <c r="B983" s="228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  <c r="AA983" s="228"/>
      <c r="AB983" s="228"/>
      <c r="AC983" s="228"/>
      <c r="AD983" s="228"/>
      <c r="AE983" s="228"/>
      <c r="AF983" s="228"/>
      <c r="AG983" s="37"/>
    </row>
    <row r="984" spans="2:33" ht="15" customHeight="1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>
      <c r="A1035" s="36" t="s">
        <v>2475</v>
      </c>
      <c r="B1035" s="212" t="s">
        <v>2476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>
      <c r="A1036" s="35"/>
      <c r="B1036" s="213" t="s">
        <v>2477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2099</v>
      </c>
      <c r="AG1037" s="37"/>
    </row>
    <row r="1038" spans="1:33" ht="15" customHeight="1" thickBot="1">
      <c r="A1038" s="35"/>
      <c r="B1038" s="214" t="s">
        <v>2135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>
      <c r="A1040" s="36" t="s">
        <v>2478</v>
      </c>
      <c r="B1040" s="208" t="s">
        <v>2137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>
      <c r="A1042" s="36" t="s">
        <v>2479</v>
      </c>
      <c r="B1042" s="208" t="s">
        <v>2139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>
      <c r="A1046" s="35"/>
      <c r="B1046" s="208" t="s">
        <v>2140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>
      <c r="A1047" s="36" t="s">
        <v>2480</v>
      </c>
      <c r="B1047" s="206" t="s">
        <v>2142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>
      <c r="A1048" s="36" t="s">
        <v>2481</v>
      </c>
      <c r="B1048" s="206" t="s">
        <v>2144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>
      <c r="A1049" s="36" t="s">
        <v>2482</v>
      </c>
      <c r="B1049" s="206" t="s">
        <v>2146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>
      <c r="A1051" s="35"/>
      <c r="B1051" s="208" t="s">
        <v>2147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>
      <c r="A1052" s="36" t="s">
        <v>2483</v>
      </c>
      <c r="B1052" s="206" t="s">
        <v>2149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>
      <c r="A1053" s="36" t="s">
        <v>2484</v>
      </c>
      <c r="B1053" s="206" t="s">
        <v>2151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>
      <c r="A1054" s="36" t="s">
        <v>2485</v>
      </c>
      <c r="B1054" s="206" t="s">
        <v>2153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>
      <c r="A1055" s="36" t="s">
        <v>2486</v>
      </c>
      <c r="B1055" s="206" t="s">
        <v>2155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>
      <c r="A1056" s="36" t="s">
        <v>2487</v>
      </c>
      <c r="B1056" s="206" t="s">
        <v>2157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>
      <c r="A1057" s="36" t="s">
        <v>2488</v>
      </c>
      <c r="B1057" s="206" t="s">
        <v>2159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>
      <c r="A1058" s="36" t="s">
        <v>2489</v>
      </c>
      <c r="B1058" s="206" t="s">
        <v>2161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>
      <c r="A1059" s="36" t="s">
        <v>2490</v>
      </c>
      <c r="B1059" s="206" t="s">
        <v>2163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>
      <c r="A1060" s="36" t="s">
        <v>2491</v>
      </c>
      <c r="B1060" s="206" t="s">
        <v>2165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>
      <c r="A1061" s="36" t="s">
        <v>2492</v>
      </c>
      <c r="B1061" s="206" t="s">
        <v>2167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>
      <c r="A1062" s="36" t="s">
        <v>2493</v>
      </c>
      <c r="B1062" s="206" t="s">
        <v>2169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>
      <c r="A1063" s="36" t="s">
        <v>2494</v>
      </c>
      <c r="B1063" s="206" t="s">
        <v>2171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>
      <c r="A1064" s="36" t="s">
        <v>2495</v>
      </c>
      <c r="B1064" s="206" t="s">
        <v>2173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>
      <c r="A1065" s="36" t="s">
        <v>2496</v>
      </c>
      <c r="B1065" s="206" t="s">
        <v>2175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>
      <c r="A1066" s="36" t="s">
        <v>2497</v>
      </c>
      <c r="B1066" s="206" t="s">
        <v>2177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>
      <c r="A1067" s="36" t="s">
        <v>2498</v>
      </c>
      <c r="B1067" s="206" t="s">
        <v>2179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>
      <c r="A1068" s="36" t="s">
        <v>2499</v>
      </c>
      <c r="B1068" s="206" t="s">
        <v>2181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>
      <c r="A1069" s="36" t="s">
        <v>2500</v>
      </c>
      <c r="B1069" s="206" t="s">
        <v>2183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>
      <c r="A1070" s="36" t="s">
        <v>2501</v>
      </c>
      <c r="B1070" s="206" t="s">
        <v>2185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>
      <c r="A1071" s="36" t="s">
        <v>2502</v>
      </c>
      <c r="B1071" s="206" t="s">
        <v>2187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>
      <c r="A1072" s="36" t="s">
        <v>2503</v>
      </c>
      <c r="B1072" s="206" t="s">
        <v>2189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>
      <c r="A1073" s="36" t="s">
        <v>2504</v>
      </c>
      <c r="B1073" s="206" t="s">
        <v>2191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>
      <c r="A1074" s="36" t="s">
        <v>2505</v>
      </c>
      <c r="B1074" s="206" t="s">
        <v>2193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>
      <c r="A1075" s="36" t="s">
        <v>2506</v>
      </c>
      <c r="B1075" s="206" t="s">
        <v>2195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>
      <c r="A1076" s="36" t="s">
        <v>2507</v>
      </c>
      <c r="B1076" s="206" t="s">
        <v>2197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>
      <c r="A1077" s="36" t="s">
        <v>2508</v>
      </c>
      <c r="B1077" s="206" t="s">
        <v>2199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>
      <c r="A1078" s="36" t="s">
        <v>2509</v>
      </c>
      <c r="B1078" s="206" t="s">
        <v>2201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>
      <c r="A1079" s="36" t="s">
        <v>2510</v>
      </c>
      <c r="B1079" s="206" t="s">
        <v>2203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>
      <c r="A1080" s="36" t="s">
        <v>2511</v>
      </c>
      <c r="B1080" s="206" t="s">
        <v>2205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>
      <c r="A1081" s="36" t="s">
        <v>2512</v>
      </c>
      <c r="B1081" s="206" t="s">
        <v>2207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>
      <c r="A1082" s="36" t="s">
        <v>2513</v>
      </c>
      <c r="B1082" s="235" t="s">
        <v>2209</v>
      </c>
      <c r="C1082" s="236">
        <v>11.155306</v>
      </c>
      <c r="D1082" s="236">
        <v>11.232468000000001</v>
      </c>
      <c r="E1082" s="236">
        <v>11.418899</v>
      </c>
      <c r="F1082" s="236">
        <v>11.772729</v>
      </c>
      <c r="G1082" s="236">
        <v>12.124594999999999</v>
      </c>
      <c r="H1082" s="236">
        <v>12.44957</v>
      </c>
      <c r="I1082" s="236">
        <v>12.756942</v>
      </c>
      <c r="J1082" s="236">
        <v>13.020205000000001</v>
      </c>
      <c r="K1082" s="236">
        <v>13.255988</v>
      </c>
      <c r="L1082" s="236">
        <v>13.424469999999999</v>
      </c>
      <c r="M1082" s="236">
        <v>13.791549</v>
      </c>
      <c r="N1082" s="236">
        <v>14.275321999999999</v>
      </c>
      <c r="O1082" s="236">
        <v>14.735467</v>
      </c>
      <c r="P1082" s="236">
        <v>15.228156</v>
      </c>
      <c r="Q1082" s="236">
        <v>15.727231</v>
      </c>
      <c r="R1082" s="236">
        <v>16.258001</v>
      </c>
      <c r="S1082" s="236">
        <v>16.838384999999999</v>
      </c>
      <c r="T1082" s="236">
        <v>17.421755000000001</v>
      </c>
      <c r="U1082" s="236">
        <v>18.007158</v>
      </c>
      <c r="V1082" s="236">
        <v>18.613240999999999</v>
      </c>
      <c r="W1082" s="236">
        <v>19.210747000000001</v>
      </c>
      <c r="X1082" s="236">
        <v>19.844539999999999</v>
      </c>
      <c r="Y1082" s="236">
        <v>20.476295</v>
      </c>
      <c r="Z1082" s="236">
        <v>21.097967000000001</v>
      </c>
      <c r="AA1082" s="236">
        <v>21.740034000000001</v>
      </c>
      <c r="AB1082" s="236">
        <v>22.413015000000001</v>
      </c>
      <c r="AC1082" s="236">
        <v>23.099865000000001</v>
      </c>
      <c r="AD1082" s="236">
        <v>23.780638</v>
      </c>
      <c r="AE1082" s="236">
        <v>24.580249999999999</v>
      </c>
      <c r="AF1082" s="237">
        <v>2.8617E-2</v>
      </c>
      <c r="AG1082" s="37"/>
    </row>
    <row r="1083" spans="1:33" ht="15" customHeight="1">
      <c r="A1083" s="36" t="s">
        <v>2514</v>
      </c>
      <c r="B1083" s="206" t="s">
        <v>2211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>
      <c r="A1085" s="36" t="s">
        <v>2515</v>
      </c>
      <c r="B1085" s="208" t="s">
        <v>2213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>
      <c r="B1089" s="37" t="s">
        <v>2214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>
      <c r="B1090" s="37" t="s">
        <v>2215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>
      <c r="B1179" s="228"/>
      <c r="C1179" s="228"/>
      <c r="D1179" s="228"/>
      <c r="E1179" s="228"/>
      <c r="F1179" s="228"/>
      <c r="G1179" s="228"/>
      <c r="H1179" s="228"/>
      <c r="I1179" s="228"/>
      <c r="J1179" s="228"/>
      <c r="K1179" s="228"/>
      <c r="L1179" s="228"/>
      <c r="M1179" s="228"/>
      <c r="N1179" s="228"/>
      <c r="O1179" s="228"/>
      <c r="P1179" s="228"/>
      <c r="Q1179" s="228"/>
      <c r="R1179" s="228"/>
      <c r="S1179" s="228"/>
      <c r="T1179" s="228"/>
      <c r="U1179" s="228"/>
      <c r="V1179" s="228"/>
      <c r="W1179" s="228"/>
      <c r="X1179" s="228"/>
      <c r="Y1179" s="228"/>
      <c r="Z1179" s="228"/>
      <c r="AA1179" s="228"/>
      <c r="AB1179" s="228"/>
      <c r="AC1179" s="228"/>
      <c r="AD1179" s="228"/>
      <c r="AE1179" s="228"/>
      <c r="AF1179" s="228"/>
      <c r="AG1179" s="37"/>
    </row>
    <row r="1180" spans="2:33" ht="15" customHeight="1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>
      <c r="A1185" s="36" t="s">
        <v>2516</v>
      </c>
      <c r="B1185" s="212" t="s">
        <v>2517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>
      <c r="A1186" s="35"/>
      <c r="B1186" s="213" t="s">
        <v>2518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2099</v>
      </c>
      <c r="AG1187" s="37"/>
    </row>
    <row r="1188" spans="1:33" ht="15" customHeight="1" thickBot="1">
      <c r="A1188" s="35"/>
      <c r="B1188" s="214" t="s">
        <v>2135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>
      <c r="A1190" s="36" t="s">
        <v>2519</v>
      </c>
      <c r="B1190" s="208" t="s">
        <v>2137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>
      <c r="A1192" s="36" t="s">
        <v>2520</v>
      </c>
      <c r="B1192" s="208" t="s">
        <v>2139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>
      <c r="A1196" s="35"/>
      <c r="B1196" s="208" t="s">
        <v>2140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>
      <c r="A1197" s="36" t="s">
        <v>2521</v>
      </c>
      <c r="B1197" s="206" t="s">
        <v>2142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>
      <c r="A1198" s="36" t="s">
        <v>2522</v>
      </c>
      <c r="B1198" s="206" t="s">
        <v>2144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>
      <c r="A1199" s="36" t="s">
        <v>2523</v>
      </c>
      <c r="B1199" s="206" t="s">
        <v>2146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>
      <c r="A1201" s="35"/>
      <c r="B1201" s="208" t="s">
        <v>2147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>
      <c r="A1202" s="36" t="s">
        <v>2524</v>
      </c>
      <c r="B1202" s="206" t="s">
        <v>2149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>
      <c r="A1203" s="36" t="s">
        <v>2525</v>
      </c>
      <c r="B1203" s="206" t="s">
        <v>2151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>
      <c r="A1204" s="36" t="s">
        <v>2526</v>
      </c>
      <c r="B1204" s="206" t="s">
        <v>2153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>
      <c r="A1205" s="36" t="s">
        <v>2527</v>
      </c>
      <c r="B1205" s="206" t="s">
        <v>2155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>
      <c r="A1206" s="36" t="s">
        <v>2528</v>
      </c>
      <c r="B1206" s="206" t="s">
        <v>2157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>
      <c r="A1207" s="36" t="s">
        <v>2529</v>
      </c>
      <c r="B1207" s="206" t="s">
        <v>2159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>
      <c r="A1208" s="36" t="s">
        <v>2530</v>
      </c>
      <c r="B1208" s="206" t="s">
        <v>2161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>
      <c r="A1209" s="36" t="s">
        <v>2531</v>
      </c>
      <c r="B1209" s="206" t="s">
        <v>2163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>
      <c r="A1210" s="36" t="s">
        <v>2532</v>
      </c>
      <c r="B1210" s="206" t="s">
        <v>2165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>
      <c r="A1211" s="36" t="s">
        <v>2533</v>
      </c>
      <c r="B1211" s="206" t="s">
        <v>2167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>
      <c r="A1212" s="36" t="s">
        <v>2534</v>
      </c>
      <c r="B1212" s="206" t="s">
        <v>2169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>
      <c r="A1213" s="36" t="s">
        <v>2535</v>
      </c>
      <c r="B1213" s="206" t="s">
        <v>2171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>
      <c r="A1214" s="36" t="s">
        <v>2536</v>
      </c>
      <c r="B1214" s="206" t="s">
        <v>2173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>
      <c r="A1215" s="36" t="s">
        <v>2537</v>
      </c>
      <c r="B1215" s="206" t="s">
        <v>2175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>
      <c r="A1216" s="36" t="s">
        <v>2538</v>
      </c>
      <c r="B1216" s="206" t="s">
        <v>2177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>
      <c r="A1217" s="36" t="s">
        <v>2539</v>
      </c>
      <c r="B1217" s="206" t="s">
        <v>2179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>
      <c r="A1218" s="36" t="s">
        <v>2540</v>
      </c>
      <c r="B1218" s="206" t="s">
        <v>2181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>
      <c r="A1219" s="36" t="s">
        <v>2541</v>
      </c>
      <c r="B1219" s="206" t="s">
        <v>2183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>
      <c r="A1220" s="36" t="s">
        <v>2542</v>
      </c>
      <c r="B1220" s="206" t="s">
        <v>2185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>
      <c r="A1221" s="36" t="s">
        <v>2543</v>
      </c>
      <c r="B1221" s="206" t="s">
        <v>2187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>
      <c r="A1222" s="36" t="s">
        <v>2544</v>
      </c>
      <c r="B1222" s="206" t="s">
        <v>2189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>
      <c r="A1223" s="36" t="s">
        <v>2545</v>
      </c>
      <c r="B1223" s="206" t="s">
        <v>2191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>
      <c r="A1224" s="36" t="s">
        <v>2546</v>
      </c>
      <c r="B1224" s="206" t="s">
        <v>2193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>
      <c r="A1225" s="36" t="s">
        <v>2547</v>
      </c>
      <c r="B1225" s="206" t="s">
        <v>2195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>
      <c r="A1226" s="36" t="s">
        <v>2548</v>
      </c>
      <c r="B1226" s="206" t="s">
        <v>2197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>
      <c r="A1227" s="36" t="s">
        <v>2549</v>
      </c>
      <c r="B1227" s="206" t="s">
        <v>2199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>
      <c r="A1228" s="36" t="s">
        <v>2550</v>
      </c>
      <c r="B1228" s="206" t="s">
        <v>2201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>
      <c r="A1229" s="36" t="s">
        <v>2551</v>
      </c>
      <c r="B1229" s="206" t="s">
        <v>2203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>
      <c r="A1230" s="36" t="s">
        <v>2552</v>
      </c>
      <c r="B1230" s="206" t="s">
        <v>2205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>
      <c r="A1231" s="36" t="s">
        <v>2553</v>
      </c>
      <c r="B1231" s="206" t="s">
        <v>2207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>
      <c r="A1232" s="36" t="s">
        <v>2554</v>
      </c>
      <c r="B1232" s="206" t="s">
        <v>2209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>
      <c r="A1233" s="36" t="s">
        <v>2555</v>
      </c>
      <c r="B1233" s="206" t="s">
        <v>2211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>
      <c r="A1235" s="36" t="s">
        <v>2556</v>
      </c>
      <c r="B1235" s="208" t="s">
        <v>2213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>
      <c r="A1239" s="35"/>
      <c r="B1239" s="37" t="s">
        <v>2214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>
      <c r="A1240" s="35"/>
      <c r="B1240" s="37" t="s">
        <v>2215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>
      <c r="B1313" s="228"/>
      <c r="C1313" s="228"/>
      <c r="D1313" s="228"/>
      <c r="E1313" s="228"/>
      <c r="F1313" s="228"/>
      <c r="G1313" s="228"/>
      <c r="H1313" s="228"/>
      <c r="I1313" s="228"/>
      <c r="J1313" s="228"/>
      <c r="K1313" s="228"/>
      <c r="L1313" s="228"/>
      <c r="M1313" s="228"/>
      <c r="N1313" s="228"/>
      <c r="O1313" s="228"/>
      <c r="P1313" s="228"/>
      <c r="Q1313" s="228"/>
      <c r="R1313" s="228"/>
      <c r="S1313" s="228"/>
      <c r="T1313" s="228"/>
      <c r="U1313" s="228"/>
      <c r="V1313" s="228"/>
      <c r="W1313" s="228"/>
      <c r="X1313" s="228"/>
      <c r="Y1313" s="228"/>
      <c r="Z1313" s="228"/>
      <c r="AA1313" s="228"/>
      <c r="AB1313" s="228"/>
      <c r="AC1313" s="228"/>
      <c r="AD1313" s="228"/>
      <c r="AE1313" s="228"/>
      <c r="AF1313" s="228"/>
      <c r="AG1313" s="37"/>
    </row>
    <row r="1314" spans="2:33" ht="12" customHeight="1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>
      <c r="A1335" s="36" t="s">
        <v>2557</v>
      </c>
      <c r="B1335" s="212" t="s">
        <v>2558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>
      <c r="A1336" s="35"/>
      <c r="B1336" s="213" t="s">
        <v>2559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2099</v>
      </c>
      <c r="AG1337" s="37"/>
    </row>
    <row r="1338" spans="1:33" ht="15" customHeight="1" thickBot="1">
      <c r="A1338" s="35"/>
      <c r="B1338" s="214" t="s">
        <v>2135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>
      <c r="A1340" s="36" t="s">
        <v>2560</v>
      </c>
      <c r="B1340" s="208" t="s">
        <v>2137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>
      <c r="A1342" s="36" t="s">
        <v>2561</v>
      </c>
      <c r="B1342" s="208" t="s">
        <v>2139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>
      <c r="A1346" s="35"/>
      <c r="B1346" s="208" t="s">
        <v>2140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>
      <c r="A1347" s="36" t="s">
        <v>2562</v>
      </c>
      <c r="B1347" s="206" t="s">
        <v>2142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>
      <c r="A1348" s="36" t="s">
        <v>2563</v>
      </c>
      <c r="B1348" s="206" t="s">
        <v>2144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>
      <c r="A1349" s="36" t="s">
        <v>2564</v>
      </c>
      <c r="B1349" s="206" t="s">
        <v>2146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>
      <c r="A1351" s="35"/>
      <c r="B1351" s="208" t="s">
        <v>2147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>
      <c r="A1352" s="36" t="s">
        <v>2565</v>
      </c>
      <c r="B1352" s="206" t="s">
        <v>2149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>
      <c r="A1353" s="36" t="s">
        <v>2566</v>
      </c>
      <c r="B1353" s="206" t="s">
        <v>2151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>
      <c r="A1354" s="36" t="s">
        <v>2567</v>
      </c>
      <c r="B1354" s="206" t="s">
        <v>2153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>
      <c r="A1355" s="36" t="s">
        <v>2568</v>
      </c>
      <c r="B1355" s="206" t="s">
        <v>2155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>
      <c r="A1356" s="36" t="s">
        <v>2569</v>
      </c>
      <c r="B1356" s="206" t="s">
        <v>2157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>
      <c r="A1357" s="36" t="s">
        <v>2570</v>
      </c>
      <c r="B1357" s="206" t="s">
        <v>2159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>
      <c r="A1358" s="36" t="s">
        <v>2571</v>
      </c>
      <c r="B1358" s="206" t="s">
        <v>2161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>
      <c r="A1359" s="36" t="s">
        <v>2572</v>
      </c>
      <c r="B1359" s="206" t="s">
        <v>2163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>
      <c r="A1360" s="36" t="s">
        <v>2573</v>
      </c>
      <c r="B1360" s="206" t="s">
        <v>2165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>
      <c r="A1361" s="36" t="s">
        <v>2574</v>
      </c>
      <c r="B1361" s="206" t="s">
        <v>2167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>
      <c r="A1362" s="36" t="s">
        <v>2575</v>
      </c>
      <c r="B1362" s="206" t="s">
        <v>2169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>
      <c r="A1363" s="36" t="s">
        <v>2576</v>
      </c>
      <c r="B1363" s="206" t="s">
        <v>2171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>
      <c r="A1364" s="36" t="s">
        <v>2577</v>
      </c>
      <c r="B1364" s="206" t="s">
        <v>2173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>
      <c r="A1365" s="36" t="s">
        <v>2578</v>
      </c>
      <c r="B1365" s="206" t="s">
        <v>2175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>
      <c r="A1366" s="36" t="s">
        <v>2579</v>
      </c>
      <c r="B1366" s="206" t="s">
        <v>2177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>
      <c r="A1367" s="36" t="s">
        <v>2580</v>
      </c>
      <c r="B1367" s="206" t="s">
        <v>2179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>
      <c r="A1368" s="36" t="s">
        <v>2581</v>
      </c>
      <c r="B1368" s="206" t="s">
        <v>2181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>
      <c r="A1369" s="36" t="s">
        <v>2582</v>
      </c>
      <c r="B1369" s="206" t="s">
        <v>2183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>
      <c r="A1370" s="36" t="s">
        <v>2583</v>
      </c>
      <c r="B1370" s="206" t="s">
        <v>2185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>
      <c r="A1371" s="36" t="s">
        <v>2584</v>
      </c>
      <c r="B1371" s="206" t="s">
        <v>2187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>
      <c r="A1372" s="36" t="s">
        <v>2585</v>
      </c>
      <c r="B1372" s="206" t="s">
        <v>2189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>
      <c r="A1373" s="36" t="s">
        <v>2586</v>
      </c>
      <c r="B1373" s="206" t="s">
        <v>2191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>
      <c r="A1374" s="36" t="s">
        <v>2587</v>
      </c>
      <c r="B1374" s="206" t="s">
        <v>2193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>
      <c r="A1375" s="36" t="s">
        <v>2588</v>
      </c>
      <c r="B1375" s="206" t="s">
        <v>2195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>
      <c r="A1376" s="36" t="s">
        <v>2589</v>
      </c>
      <c r="B1376" s="206" t="s">
        <v>2197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>
      <c r="A1377" s="36" t="s">
        <v>2590</v>
      </c>
      <c r="B1377" s="206" t="s">
        <v>2199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>
      <c r="A1378" s="36" t="s">
        <v>2591</v>
      </c>
      <c r="B1378" s="206" t="s">
        <v>2201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>
      <c r="A1379" s="36" t="s">
        <v>2592</v>
      </c>
      <c r="B1379" s="206" t="s">
        <v>2203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>
      <c r="A1380" s="36" t="s">
        <v>2593</v>
      </c>
      <c r="B1380" s="206" t="s">
        <v>2205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>
      <c r="A1381" s="36" t="s">
        <v>2594</v>
      </c>
      <c r="B1381" s="206" t="s">
        <v>2207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>
      <c r="A1382" s="36" t="s">
        <v>2595</v>
      </c>
      <c r="B1382" s="206" t="s">
        <v>2209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>
      <c r="A1383" s="36" t="s">
        <v>2596</v>
      </c>
      <c r="B1383" s="206" t="s">
        <v>2211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>
      <c r="A1385" s="36" t="s">
        <v>2597</v>
      </c>
      <c r="B1385" s="208" t="s">
        <v>2213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>
      <c r="A1389" s="35"/>
      <c r="B1389" s="37" t="s">
        <v>2214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>
      <c r="A1390" s="35"/>
      <c r="B1390" s="37" t="s">
        <v>2215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27"/>
      <c r="C1431" s="227"/>
      <c r="D1431" s="227"/>
      <c r="E1431" s="227"/>
      <c r="F1431" s="227"/>
      <c r="G1431" s="227"/>
      <c r="H1431" s="227"/>
      <c r="I1431" s="227"/>
      <c r="J1431" s="227"/>
      <c r="K1431" s="227"/>
      <c r="L1431" s="227"/>
      <c r="M1431" s="227"/>
      <c r="N1431" s="227"/>
      <c r="O1431" s="227"/>
      <c r="P1431" s="227"/>
      <c r="Q1431" s="227"/>
      <c r="R1431" s="227"/>
      <c r="S1431" s="227"/>
      <c r="T1431" s="227"/>
      <c r="U1431" s="227"/>
      <c r="V1431" s="227"/>
      <c r="W1431" s="227"/>
      <c r="X1431" s="227"/>
      <c r="Y1431" s="227"/>
      <c r="Z1431" s="227"/>
      <c r="AA1431" s="227"/>
      <c r="AB1431" s="227"/>
      <c r="AC1431" s="227"/>
      <c r="AD1431" s="227"/>
      <c r="AE1431" s="227"/>
      <c r="AF1431" s="227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27"/>
      <c r="C1535" s="227"/>
      <c r="D1535" s="227"/>
      <c r="E1535" s="227"/>
      <c r="F1535" s="227"/>
      <c r="G1535" s="227"/>
      <c r="H1535" s="227"/>
      <c r="I1535" s="227"/>
      <c r="J1535" s="227"/>
      <c r="K1535" s="227"/>
      <c r="L1535" s="227"/>
      <c r="M1535" s="227"/>
      <c r="N1535" s="227"/>
      <c r="O1535" s="227"/>
      <c r="P1535" s="227"/>
      <c r="Q1535" s="227"/>
      <c r="R1535" s="227"/>
      <c r="S1535" s="227"/>
      <c r="T1535" s="227"/>
      <c r="U1535" s="227"/>
      <c r="V1535" s="227"/>
      <c r="W1535" s="227"/>
      <c r="X1535" s="227"/>
      <c r="Y1535" s="227"/>
      <c r="Z1535" s="227"/>
      <c r="AA1535" s="227"/>
      <c r="AB1535" s="227"/>
      <c r="AC1535" s="227"/>
      <c r="AD1535" s="227"/>
      <c r="AE1535" s="227"/>
      <c r="AF1535" s="227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27"/>
      <c r="C1628" s="227"/>
      <c r="D1628" s="227"/>
      <c r="E1628" s="227"/>
      <c r="F1628" s="227"/>
      <c r="G1628" s="227"/>
      <c r="H1628" s="227"/>
      <c r="I1628" s="227"/>
      <c r="J1628" s="227"/>
      <c r="K1628" s="227"/>
      <c r="L1628" s="227"/>
      <c r="M1628" s="227"/>
      <c r="N1628" s="227"/>
      <c r="O1628" s="227"/>
      <c r="P1628" s="227"/>
      <c r="Q1628" s="227"/>
      <c r="R1628" s="227"/>
      <c r="S1628" s="227"/>
      <c r="T1628" s="227"/>
      <c r="U1628" s="227"/>
      <c r="V1628" s="227"/>
      <c r="W1628" s="227"/>
      <c r="X1628" s="227"/>
      <c r="Y1628" s="227"/>
      <c r="Z1628" s="227"/>
      <c r="AA1628" s="227"/>
      <c r="AB1628" s="227"/>
      <c r="AC1628" s="227"/>
      <c r="AD1628" s="227"/>
      <c r="AE1628" s="227"/>
      <c r="AF1628" s="227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27"/>
      <c r="C1778" s="227"/>
      <c r="D1778" s="227"/>
      <c r="E1778" s="227"/>
      <c r="F1778" s="227"/>
      <c r="G1778" s="227"/>
      <c r="H1778" s="227"/>
      <c r="I1778" s="227"/>
      <c r="J1778" s="227"/>
      <c r="K1778" s="227"/>
      <c r="L1778" s="227"/>
      <c r="M1778" s="227"/>
      <c r="N1778" s="227"/>
      <c r="O1778" s="227"/>
      <c r="P1778" s="227"/>
      <c r="Q1778" s="227"/>
      <c r="R1778" s="227"/>
      <c r="S1778" s="227"/>
      <c r="T1778" s="227"/>
      <c r="U1778" s="227"/>
      <c r="V1778" s="227"/>
      <c r="W1778" s="227"/>
      <c r="X1778" s="227"/>
      <c r="Y1778" s="227"/>
      <c r="Z1778" s="227"/>
      <c r="AA1778" s="227"/>
      <c r="AB1778" s="227"/>
      <c r="AC1778" s="227"/>
      <c r="AD1778" s="227"/>
      <c r="AE1778" s="227"/>
      <c r="AF1778" s="227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27"/>
      <c r="C1928" s="227"/>
      <c r="D1928" s="227"/>
      <c r="E1928" s="227"/>
      <c r="F1928" s="227"/>
      <c r="G1928" s="227"/>
      <c r="H1928" s="227"/>
      <c r="I1928" s="227"/>
      <c r="J1928" s="227"/>
      <c r="K1928" s="227"/>
      <c r="L1928" s="227"/>
      <c r="M1928" s="227"/>
      <c r="N1928" s="227"/>
      <c r="O1928" s="227"/>
      <c r="P1928" s="227"/>
      <c r="Q1928" s="227"/>
      <c r="R1928" s="227"/>
      <c r="S1928" s="227"/>
      <c r="T1928" s="227"/>
      <c r="U1928" s="227"/>
      <c r="V1928" s="227"/>
      <c r="W1928" s="227"/>
      <c r="X1928" s="227"/>
      <c r="Y1928" s="227"/>
      <c r="Z1928" s="227"/>
      <c r="AA1928" s="227"/>
      <c r="AB1928" s="227"/>
      <c r="AC1928" s="227"/>
      <c r="AD1928" s="227"/>
      <c r="AE1928" s="227"/>
      <c r="AF1928" s="227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27"/>
      <c r="C2078" s="227"/>
      <c r="D2078" s="227"/>
      <c r="E2078" s="227"/>
      <c r="F2078" s="227"/>
      <c r="G2078" s="227"/>
      <c r="H2078" s="227"/>
      <c r="I2078" s="227"/>
      <c r="J2078" s="227"/>
      <c r="K2078" s="227"/>
      <c r="L2078" s="227"/>
      <c r="M2078" s="227"/>
      <c r="N2078" s="227"/>
      <c r="O2078" s="227"/>
      <c r="P2078" s="227"/>
      <c r="Q2078" s="227"/>
      <c r="R2078" s="227"/>
      <c r="S2078" s="227"/>
      <c r="T2078" s="227"/>
      <c r="U2078" s="227"/>
      <c r="V2078" s="227"/>
      <c r="W2078" s="227"/>
      <c r="X2078" s="227"/>
      <c r="Y2078" s="227"/>
      <c r="Z2078" s="227"/>
      <c r="AA2078" s="227"/>
      <c r="AB2078" s="227"/>
      <c r="AC2078" s="227"/>
      <c r="AD2078" s="227"/>
      <c r="AE2078" s="227"/>
      <c r="AF2078" s="227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27"/>
      <c r="C2228" s="227"/>
      <c r="D2228" s="227"/>
      <c r="E2228" s="227"/>
      <c r="F2228" s="227"/>
      <c r="G2228" s="227"/>
      <c r="H2228" s="227"/>
      <c r="I2228" s="227"/>
      <c r="J2228" s="227"/>
      <c r="K2228" s="227"/>
      <c r="L2228" s="227"/>
      <c r="M2228" s="227"/>
      <c r="N2228" s="227"/>
      <c r="O2228" s="227"/>
      <c r="P2228" s="227"/>
      <c r="Q2228" s="227"/>
      <c r="R2228" s="227"/>
      <c r="S2228" s="227"/>
      <c r="T2228" s="227"/>
      <c r="U2228" s="227"/>
      <c r="V2228" s="227"/>
      <c r="W2228" s="227"/>
      <c r="X2228" s="227"/>
      <c r="Y2228" s="227"/>
      <c r="Z2228" s="227"/>
      <c r="AA2228" s="227"/>
      <c r="AB2228" s="227"/>
      <c r="AC2228" s="227"/>
      <c r="AD2228" s="227"/>
      <c r="AE2228" s="227"/>
      <c r="AF2228" s="227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27"/>
      <c r="C2378" s="227"/>
      <c r="D2378" s="227"/>
      <c r="E2378" s="227"/>
      <c r="F2378" s="227"/>
      <c r="G2378" s="227"/>
      <c r="H2378" s="227"/>
      <c r="I2378" s="227"/>
      <c r="J2378" s="227"/>
      <c r="K2378" s="227"/>
      <c r="L2378" s="227"/>
      <c r="M2378" s="227"/>
      <c r="N2378" s="227"/>
      <c r="O2378" s="227"/>
      <c r="P2378" s="227"/>
      <c r="Q2378" s="227"/>
      <c r="R2378" s="227"/>
      <c r="S2378" s="227"/>
      <c r="T2378" s="227"/>
      <c r="U2378" s="227"/>
      <c r="V2378" s="227"/>
      <c r="W2378" s="227"/>
      <c r="X2378" s="227"/>
      <c r="Y2378" s="227"/>
      <c r="Z2378" s="227"/>
      <c r="AA2378" s="227"/>
      <c r="AB2378" s="227"/>
      <c r="AC2378" s="227"/>
      <c r="AD2378" s="227"/>
      <c r="AE2378" s="227"/>
      <c r="AF2378" s="227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27"/>
      <c r="C2528" s="227"/>
      <c r="D2528" s="227"/>
      <c r="E2528" s="227"/>
      <c r="F2528" s="227"/>
      <c r="G2528" s="227"/>
      <c r="H2528" s="227"/>
      <c r="I2528" s="227"/>
      <c r="J2528" s="227"/>
      <c r="K2528" s="227"/>
      <c r="L2528" s="227"/>
      <c r="M2528" s="227"/>
      <c r="N2528" s="227"/>
      <c r="O2528" s="227"/>
      <c r="P2528" s="227"/>
      <c r="Q2528" s="227"/>
      <c r="R2528" s="227"/>
      <c r="S2528" s="227"/>
      <c r="T2528" s="227"/>
      <c r="U2528" s="227"/>
      <c r="V2528" s="227"/>
      <c r="W2528" s="227"/>
      <c r="X2528" s="227"/>
      <c r="Y2528" s="227"/>
      <c r="Z2528" s="227"/>
      <c r="AA2528" s="227"/>
      <c r="AB2528" s="227"/>
      <c r="AC2528" s="227"/>
      <c r="AD2528" s="227"/>
      <c r="AE2528" s="227"/>
      <c r="AF2528" s="227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27"/>
      <c r="C2678" s="227"/>
      <c r="D2678" s="227"/>
      <c r="E2678" s="227"/>
      <c r="F2678" s="227"/>
      <c r="G2678" s="227"/>
      <c r="H2678" s="227"/>
      <c r="I2678" s="227"/>
      <c r="J2678" s="227"/>
      <c r="K2678" s="227"/>
      <c r="L2678" s="227"/>
      <c r="M2678" s="227"/>
      <c r="N2678" s="227"/>
      <c r="O2678" s="227"/>
      <c r="P2678" s="227"/>
      <c r="Q2678" s="227"/>
      <c r="R2678" s="227"/>
      <c r="S2678" s="227"/>
      <c r="T2678" s="227"/>
      <c r="U2678" s="227"/>
      <c r="V2678" s="227"/>
      <c r="W2678" s="227"/>
      <c r="X2678" s="227"/>
      <c r="Y2678" s="227"/>
      <c r="Z2678" s="227"/>
      <c r="AA2678" s="227"/>
      <c r="AB2678" s="227"/>
      <c r="AC2678" s="227"/>
      <c r="AD2678" s="227"/>
      <c r="AE2678" s="227"/>
      <c r="AF2678" s="227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27"/>
      <c r="C2828" s="227"/>
      <c r="D2828" s="227"/>
      <c r="E2828" s="227"/>
      <c r="F2828" s="227"/>
      <c r="G2828" s="227"/>
      <c r="H2828" s="227"/>
      <c r="I2828" s="227"/>
      <c r="J2828" s="227"/>
      <c r="K2828" s="227"/>
      <c r="L2828" s="227"/>
      <c r="M2828" s="227"/>
      <c r="N2828" s="227"/>
      <c r="O2828" s="227"/>
      <c r="P2828" s="227"/>
      <c r="Q2828" s="227"/>
      <c r="R2828" s="227"/>
      <c r="S2828" s="227"/>
      <c r="T2828" s="227"/>
      <c r="U2828" s="227"/>
      <c r="V2828" s="227"/>
      <c r="W2828" s="227"/>
      <c r="X2828" s="227"/>
      <c r="Y2828" s="227"/>
      <c r="Z2828" s="227"/>
      <c r="AA2828" s="227"/>
      <c r="AB2828" s="227"/>
      <c r="AC2828" s="227"/>
      <c r="AD2828" s="227"/>
      <c r="AE2828" s="227"/>
      <c r="AF2828" s="227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948</v>
      </c>
      <c r="B10" s="52" t="s">
        <v>947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904</v>
      </c>
    </row>
    <row r="17" spans="1:33" ht="15" customHeight="1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/>
    <row r="29" spans="1:33" ht="12" customHeight="1">
      <c r="B29" s="53" t="s">
        <v>902</v>
      </c>
    </row>
    <row r="30" spans="1:33" ht="12" customHeight="1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/>
    <row r="40" spans="1:33" ht="12" customHeight="1">
      <c r="B40" s="53" t="s">
        <v>901</v>
      </c>
    </row>
    <row r="41" spans="1:33" ht="15" customHeight="1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>
      <c r="B57" s="53" t="s">
        <v>357</v>
      </c>
    </row>
    <row r="58" spans="1:33" ht="12" customHeight="1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>
      <c r="B62" s="53" t="s">
        <v>457</v>
      </c>
    </row>
    <row r="63" spans="1:33" ht="15" customHeight="1">
      <c r="B63" s="53" t="s">
        <v>456</v>
      </c>
    </row>
    <row r="64" spans="1:33" ht="15" customHeight="1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>
      <c r="B68" s="53" t="s">
        <v>184</v>
      </c>
    </row>
    <row r="69" spans="1:33" ht="15" customHeight="1">
      <c r="B69" s="53" t="s">
        <v>185</v>
      </c>
    </row>
    <row r="70" spans="1:33" ht="15" customHeight="1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/>
    <row r="76" spans="1:33" ht="15" customHeight="1">
      <c r="B76" s="53" t="s">
        <v>899</v>
      </c>
    </row>
    <row r="78" spans="1:33" ht="15" customHeight="1">
      <c r="B78" s="53" t="s">
        <v>898</v>
      </c>
    </row>
    <row r="79" spans="1:33" ht="15" customHeight="1">
      <c r="B79" s="53" t="s">
        <v>194</v>
      </c>
    </row>
    <row r="80" spans="1:33" ht="12" customHeight="1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>
      <c r="B85" s="53" t="s">
        <v>197</v>
      </c>
    </row>
    <row r="86" spans="1:34" ht="15" customHeight="1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>
      <c r="B91" s="53" t="s">
        <v>198</v>
      </c>
    </row>
    <row r="92" spans="1:34" ht="15" customHeight="1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/>
    <row r="95" spans="1:34" ht="15" customHeight="1">
      <c r="B95" s="230" t="s">
        <v>2041</v>
      </c>
      <c r="C95" s="231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142"/>
    </row>
    <row r="96" spans="1:34" ht="15" customHeight="1">
      <c r="B96" s="22" t="s">
        <v>2042</v>
      </c>
    </row>
    <row r="97" spans="2:2" ht="12" customHeight="1">
      <c r="B97" s="22" t="s">
        <v>2043</v>
      </c>
    </row>
    <row r="98" spans="2:2" ht="15" customHeight="1">
      <c r="B98" s="22" t="s">
        <v>2025</v>
      </c>
    </row>
    <row r="99" spans="2:2" ht="15" customHeight="1">
      <c r="B99" s="22" t="s">
        <v>2011</v>
      </c>
    </row>
    <row r="100" spans="2:2" ht="15" customHeight="1">
      <c r="B100" s="22" t="s">
        <v>2044</v>
      </c>
    </row>
    <row r="101" spans="2:2" ht="15" customHeight="1">
      <c r="B101" s="22" t="s">
        <v>2027</v>
      </c>
    </row>
    <row r="102" spans="2:2" ht="15" customHeight="1">
      <c r="B102" s="22" t="s">
        <v>1984</v>
      </c>
    </row>
    <row r="103" spans="2:2" ht="15" customHeight="1">
      <c r="B103" s="22" t="s">
        <v>2034</v>
      </c>
    </row>
    <row r="104" spans="2:2" ht="12" customHeight="1">
      <c r="B104" s="22" t="s">
        <v>368</v>
      </c>
    </row>
    <row r="105" spans="2:2" ht="15" customHeight="1">
      <c r="B105" s="22" t="s">
        <v>2012</v>
      </c>
    </row>
    <row r="106" spans="2:2" ht="15" customHeight="1">
      <c r="B106" s="22" t="s">
        <v>2021</v>
      </c>
    </row>
    <row r="107" spans="2:2" ht="15" customHeight="1">
      <c r="B107" s="22" t="s">
        <v>2022</v>
      </c>
    </row>
    <row r="110" spans="2:2" ht="12" customHeight="1"/>
    <row r="114" ht="12" customHeight="1"/>
    <row r="120" ht="12" customHeight="1"/>
    <row r="125" ht="12" customHeight="1"/>
    <row r="147" spans="2:33" ht="15" customHeight="1">
      <c r="B147" s="224"/>
      <c r="C147" s="224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4"/>
      <c r="C283" s="224"/>
      <c r="D283" s="224"/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  <c r="AA283" s="224"/>
      <c r="AB283" s="224"/>
      <c r="AC283" s="224"/>
      <c r="AD283" s="224"/>
      <c r="AE283" s="224"/>
      <c r="AF283" s="224"/>
      <c r="AG283" s="224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4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  <c r="AA368" s="224"/>
      <c r="AB368" s="224"/>
      <c r="AC368" s="224"/>
      <c r="AD368" s="224"/>
      <c r="AE368" s="224"/>
      <c r="AF368" s="224"/>
      <c r="AG368" s="224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4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  <c r="AA551" s="224"/>
      <c r="AB551" s="224"/>
      <c r="AC551" s="224"/>
      <c r="AD551" s="224"/>
      <c r="AE551" s="224"/>
      <c r="AF551" s="224"/>
      <c r="AG551" s="224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4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  <c r="AA643" s="224"/>
      <c r="AB643" s="224"/>
      <c r="AC643" s="224"/>
      <c r="AD643" s="224"/>
      <c r="AE643" s="224"/>
      <c r="AF643" s="224"/>
      <c r="AG643" s="224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4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  <c r="AA810" s="224"/>
      <c r="AB810" s="224"/>
      <c r="AC810" s="224"/>
      <c r="AD810" s="224"/>
      <c r="AE810" s="224"/>
      <c r="AF810" s="224"/>
      <c r="AG810" s="224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4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  <c r="AA888" s="224"/>
      <c r="AB888" s="224"/>
      <c r="AC888" s="224"/>
      <c r="AD888" s="224"/>
      <c r="AE888" s="224"/>
      <c r="AF888" s="224"/>
      <c r="AG888" s="224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4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  <c r="AA973" s="224"/>
      <c r="AB973" s="224"/>
      <c r="AC973" s="224"/>
      <c r="AD973" s="224"/>
      <c r="AE973" s="224"/>
      <c r="AF973" s="224"/>
      <c r="AG973" s="224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4"/>
      <c r="C1073" s="224"/>
      <c r="D1073" s="224"/>
      <c r="E1073" s="224"/>
      <c r="F1073" s="224"/>
      <c r="G1073" s="224"/>
      <c r="H1073" s="224"/>
      <c r="I1073" s="224"/>
      <c r="J1073" s="224"/>
      <c r="K1073" s="224"/>
      <c r="L1073" s="224"/>
      <c r="M1073" s="224"/>
      <c r="N1073" s="224"/>
      <c r="O1073" s="224"/>
      <c r="P1073" s="224"/>
      <c r="Q1073" s="224"/>
      <c r="R1073" s="224"/>
      <c r="S1073" s="224"/>
      <c r="T1073" s="224"/>
      <c r="U1073" s="224"/>
      <c r="V1073" s="224"/>
      <c r="W1073" s="224"/>
      <c r="X1073" s="224"/>
      <c r="Y1073" s="224"/>
      <c r="Z1073" s="224"/>
      <c r="AA1073" s="224"/>
      <c r="AB1073" s="224"/>
      <c r="AC1073" s="224"/>
      <c r="AD1073" s="224"/>
      <c r="AE1073" s="224"/>
      <c r="AF1073" s="224"/>
      <c r="AG1073" s="224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4"/>
      <c r="C1145" s="224"/>
      <c r="D1145" s="224"/>
      <c r="E1145" s="224"/>
      <c r="F1145" s="224"/>
      <c r="G1145" s="224"/>
      <c r="H1145" s="224"/>
      <c r="I1145" s="224"/>
      <c r="J1145" s="224"/>
      <c r="K1145" s="224"/>
      <c r="L1145" s="224"/>
      <c r="M1145" s="224"/>
      <c r="N1145" s="224"/>
      <c r="O1145" s="224"/>
      <c r="P1145" s="224"/>
      <c r="Q1145" s="224"/>
      <c r="R1145" s="224"/>
      <c r="S1145" s="224"/>
      <c r="T1145" s="224"/>
      <c r="U1145" s="224"/>
      <c r="V1145" s="224"/>
      <c r="W1145" s="224"/>
      <c r="X1145" s="224"/>
      <c r="Y1145" s="224"/>
      <c r="Z1145" s="224"/>
      <c r="AA1145" s="224"/>
      <c r="AB1145" s="224"/>
      <c r="AC1145" s="224"/>
      <c r="AD1145" s="224"/>
      <c r="AE1145" s="224"/>
      <c r="AF1145" s="224"/>
      <c r="AG1145" s="224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4"/>
      <c r="C1279" s="224"/>
      <c r="D1279" s="224"/>
      <c r="E1279" s="224"/>
      <c r="F1279" s="224"/>
      <c r="G1279" s="224"/>
      <c r="H1279" s="224"/>
      <c r="I1279" s="224"/>
      <c r="J1279" s="224"/>
      <c r="K1279" s="224"/>
      <c r="L1279" s="224"/>
      <c r="M1279" s="224"/>
      <c r="N1279" s="224"/>
      <c r="O1279" s="224"/>
      <c r="P1279" s="224"/>
      <c r="Q1279" s="224"/>
      <c r="R1279" s="224"/>
      <c r="S1279" s="224"/>
      <c r="T1279" s="224"/>
      <c r="U1279" s="224"/>
      <c r="V1279" s="224"/>
      <c r="W1279" s="224"/>
      <c r="X1279" s="224"/>
      <c r="Y1279" s="224"/>
      <c r="Z1279" s="224"/>
      <c r="AA1279" s="224"/>
      <c r="AB1279" s="224"/>
      <c r="AC1279" s="224"/>
      <c r="AD1279" s="224"/>
      <c r="AE1279" s="224"/>
      <c r="AF1279" s="224"/>
      <c r="AG1279" s="224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4"/>
      <c r="C1397" s="224"/>
      <c r="D1397" s="224"/>
      <c r="E1397" s="224"/>
      <c r="F1397" s="224"/>
      <c r="G1397" s="224"/>
      <c r="H1397" s="224"/>
      <c r="I1397" s="224"/>
      <c r="J1397" s="224"/>
      <c r="K1397" s="224"/>
      <c r="L1397" s="224"/>
      <c r="M1397" s="224"/>
      <c r="N1397" s="224"/>
      <c r="O1397" s="224"/>
      <c r="P1397" s="224"/>
      <c r="Q1397" s="224"/>
      <c r="R1397" s="224"/>
      <c r="S1397" s="224"/>
      <c r="T1397" s="224"/>
      <c r="U1397" s="224"/>
      <c r="V1397" s="224"/>
      <c r="W1397" s="224"/>
      <c r="X1397" s="224"/>
      <c r="Y1397" s="224"/>
      <c r="Z1397" s="224"/>
      <c r="AA1397" s="224"/>
      <c r="AB1397" s="224"/>
      <c r="AC1397" s="224"/>
      <c r="AD1397" s="224"/>
      <c r="AE1397" s="224"/>
      <c r="AF1397" s="224"/>
      <c r="AG1397" s="224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4"/>
      <c r="C1501" s="224"/>
      <c r="D1501" s="224"/>
      <c r="E1501" s="224"/>
      <c r="F1501" s="224"/>
      <c r="G1501" s="224"/>
      <c r="H1501" s="224"/>
      <c r="I1501" s="224"/>
      <c r="J1501" s="224"/>
      <c r="K1501" s="224"/>
      <c r="L1501" s="224"/>
      <c r="M1501" s="224"/>
      <c r="N1501" s="224"/>
      <c r="O1501" s="224"/>
      <c r="P1501" s="224"/>
      <c r="Q1501" s="224"/>
      <c r="R1501" s="224"/>
      <c r="S1501" s="224"/>
      <c r="T1501" s="224"/>
      <c r="U1501" s="224"/>
      <c r="V1501" s="224"/>
      <c r="W1501" s="224"/>
      <c r="X1501" s="224"/>
      <c r="Y1501" s="224"/>
      <c r="Z1501" s="224"/>
      <c r="AA1501" s="224"/>
      <c r="AB1501" s="224"/>
      <c r="AC1501" s="224"/>
      <c r="AD1501" s="224"/>
      <c r="AE1501" s="224"/>
      <c r="AF1501" s="224"/>
      <c r="AG1501" s="224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 thickBot="1">
      <c r="A1" s="35"/>
      <c r="B1" s="210" t="s">
        <v>2094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201" t="s">
        <v>52</v>
      </c>
      <c r="D3" s="201" t="s">
        <v>2095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201" t="s">
        <v>53</v>
      </c>
      <c r="D4" s="201" t="s">
        <v>2096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201" t="s">
        <v>54</v>
      </c>
      <c r="D5" s="201" t="s">
        <v>2097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201" t="s">
        <v>55</v>
      </c>
      <c r="D6" s="186"/>
      <c r="E6" s="201" t="s">
        <v>2098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211</v>
      </c>
      <c r="B10" s="212" t="s">
        <v>2598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2099</v>
      </c>
      <c r="AG12" s="37"/>
    </row>
    <row r="13" spans="1:33" ht="15" customHeight="1" thickBot="1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>
      <c r="A73" s="36" t="s">
        <v>286</v>
      </c>
      <c r="B73" s="206" t="s">
        <v>2599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>
      <c r="A81" s="36" t="s">
        <v>300</v>
      </c>
      <c r="B81" s="206" t="s">
        <v>2599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>
      <c r="A89" s="36" t="s">
        <v>309</v>
      </c>
      <c r="B89" s="206" t="s">
        <v>2599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>
      <c r="A115" s="36" t="s">
        <v>2600</v>
      </c>
      <c r="B115" s="206" t="s">
        <v>2601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>
      <c r="A117" s="36" t="s">
        <v>344</v>
      </c>
      <c r="B117" s="238" t="s">
        <v>345</v>
      </c>
      <c r="C117" s="239">
        <v>27986.478515999999</v>
      </c>
      <c r="D117" s="239">
        <v>28032.220702999999</v>
      </c>
      <c r="E117" s="239">
        <v>27776.765625</v>
      </c>
      <c r="F117" s="239">
        <v>27465.828125</v>
      </c>
      <c r="G117" s="239">
        <v>27255.169922000001</v>
      </c>
      <c r="H117" s="239">
        <v>27052.175781000002</v>
      </c>
      <c r="I117" s="239">
        <v>26819.683593999998</v>
      </c>
      <c r="J117" s="239">
        <v>26592.78125</v>
      </c>
      <c r="K117" s="239">
        <v>26361.335938</v>
      </c>
      <c r="L117" s="239">
        <v>26163.675781000002</v>
      </c>
      <c r="M117" s="239">
        <v>26008.943359000001</v>
      </c>
      <c r="N117" s="239">
        <v>25899.167968999998</v>
      </c>
      <c r="O117" s="239">
        <v>25803.771484000001</v>
      </c>
      <c r="P117" s="239">
        <v>25706.130859000001</v>
      </c>
      <c r="Q117" s="239">
        <v>25600.619140999999</v>
      </c>
      <c r="R117" s="239">
        <v>25535.832031000002</v>
      </c>
      <c r="S117" s="239">
        <v>25495.666015999999</v>
      </c>
      <c r="T117" s="239">
        <v>25451.617188</v>
      </c>
      <c r="U117" s="239">
        <v>25462.876952999999</v>
      </c>
      <c r="V117" s="239">
        <v>25488.181640999999</v>
      </c>
      <c r="W117" s="239">
        <v>25533.677734000001</v>
      </c>
      <c r="X117" s="239">
        <v>25586.275390999999</v>
      </c>
      <c r="Y117" s="239">
        <v>25660.166015999999</v>
      </c>
      <c r="Z117" s="239">
        <v>25746.871093999998</v>
      </c>
      <c r="AA117" s="239">
        <v>25871.171875</v>
      </c>
      <c r="AB117" s="239">
        <v>26021.988281000002</v>
      </c>
      <c r="AC117" s="239">
        <v>26178.046875</v>
      </c>
      <c r="AD117" s="239">
        <v>26334.755859000001</v>
      </c>
      <c r="AE117" s="239">
        <v>26541.847656000002</v>
      </c>
      <c r="AF117" s="240">
        <v>-1.8910000000000001E-3</v>
      </c>
      <c r="AG117" s="37"/>
      <c r="AH117" s="35"/>
    </row>
    <row r="118" spans="1:34" ht="15" customHeight="1" thickBot="1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>
      <c r="A119" s="35"/>
      <c r="B119" s="229" t="s">
        <v>2602</v>
      </c>
      <c r="C119" s="226"/>
      <c r="D119" s="226"/>
      <c r="E119" s="226"/>
      <c r="F119" s="226"/>
      <c r="G119" s="226"/>
      <c r="H119" s="226"/>
      <c r="I119" s="226"/>
      <c r="J119" s="226"/>
      <c r="K119" s="226"/>
      <c r="L119" s="226"/>
      <c r="M119" s="226"/>
      <c r="N119" s="226"/>
      <c r="O119" s="226"/>
      <c r="P119" s="226"/>
      <c r="Q119" s="226"/>
      <c r="R119" s="226"/>
      <c r="S119" s="226"/>
      <c r="T119" s="226"/>
      <c r="U119" s="226"/>
      <c r="V119" s="226"/>
      <c r="W119" s="226"/>
      <c r="X119" s="226"/>
      <c r="Y119" s="226"/>
      <c r="Z119" s="226"/>
      <c r="AA119" s="226"/>
      <c r="AB119" s="226"/>
      <c r="AC119" s="226"/>
      <c r="AD119" s="226"/>
      <c r="AE119" s="226"/>
      <c r="AF119" s="226"/>
      <c r="AG119" s="226"/>
      <c r="AH119" s="183"/>
    </row>
    <row r="120" spans="1:34" ht="15" customHeight="1">
      <c r="A120" s="35"/>
      <c r="B120" s="37" t="s">
        <v>2110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>
      <c r="A127" s="35"/>
      <c r="B127" s="37" t="s">
        <v>2603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>
      <c r="B228" s="143"/>
    </row>
    <row r="229" spans="1:33" ht="15" customHeight="1">
      <c r="B229" s="22"/>
    </row>
    <row r="230" spans="1:33" ht="15" customHeight="1">
      <c r="B230" s="22"/>
    </row>
    <row r="231" spans="1:33" ht="15" customHeight="1">
      <c r="B231" s="22"/>
    </row>
    <row r="232" spans="1:33" ht="15" customHeight="1">
      <c r="B232" s="22"/>
    </row>
    <row r="233" spans="1:33" ht="15" customHeight="1">
      <c r="B233" s="22"/>
    </row>
    <row r="234" spans="1:33" ht="15" customHeight="1">
      <c r="B234" s="22"/>
    </row>
    <row r="235" spans="1:33" ht="15" customHeight="1">
      <c r="B235" s="22"/>
    </row>
    <row r="236" spans="1:33" ht="15" customHeight="1">
      <c r="B236" s="22"/>
    </row>
    <row r="248" ht="12" customHeight="1"/>
    <row r="252" ht="12" customHeight="1"/>
    <row r="255" ht="12" customHeight="1"/>
    <row r="258" spans="2:32" ht="15" customHeight="1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</row>
    <row r="267" spans="2:32" ht="12" customHeight="1"/>
    <row r="268" spans="2:32" ht="12" customHeight="1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10" ht="12" customHeight="1"/>
    <row r="327" ht="12" customHeight="1"/>
    <row r="329" ht="12" customHeight="1"/>
    <row r="338" spans="2:32" ht="15" customHeight="1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>
      <c r="B339" s="227"/>
      <c r="C339" s="227"/>
      <c r="D339" s="227"/>
      <c r="E339" s="227"/>
      <c r="F339" s="227"/>
      <c r="G339" s="227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27"/>
      <c r="AB339" s="227"/>
      <c r="AC339" s="227"/>
      <c r="AD339" s="227"/>
      <c r="AE339" s="227"/>
      <c r="AF339" s="227"/>
    </row>
    <row r="346" spans="2:32" ht="12" customHeight="1"/>
    <row r="347" spans="2:32" ht="12" customHeight="1"/>
    <row r="348" spans="2:32" ht="12" customHeight="1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85" ht="12" customHeight="1"/>
    <row r="402" ht="12" customHeight="1"/>
    <row r="405" ht="12" customHeight="1"/>
    <row r="411" ht="12" customHeight="1"/>
    <row r="428" ht="12" customHeight="1"/>
    <row r="431" ht="12" customHeight="1"/>
    <row r="435" ht="12" customHeight="1"/>
    <row r="446" ht="12" customHeight="1"/>
    <row r="449" spans="2:32" ht="12" customHeight="1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>
      <c r="B452" s="227"/>
      <c r="C452" s="227"/>
      <c r="D452" s="227"/>
      <c r="E452" s="227"/>
      <c r="F452" s="227"/>
      <c r="G452" s="227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27"/>
      <c r="AB452" s="227"/>
      <c r="AC452" s="227"/>
      <c r="AD452" s="227"/>
      <c r="AE452" s="227"/>
      <c r="AF452" s="227"/>
    </row>
    <row r="460" spans="2:32" ht="12" customHeight="1"/>
    <row r="461" spans="2:32" ht="12" customHeight="1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10" ht="12" customHeight="1"/>
    <row r="527" ht="12" customHeight="1"/>
    <row r="529" ht="12" customHeight="1"/>
    <row r="535" ht="12" customHeight="1"/>
    <row r="552" ht="12" customHeight="1"/>
    <row r="554" ht="12" customHeight="1"/>
    <row r="562" spans="2:32" ht="12" customHeight="1"/>
    <row r="563" spans="2:32" ht="12" customHeight="1"/>
    <row r="564" spans="2:32" ht="12" customHeight="1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>
      <c r="B565" s="227"/>
      <c r="C565" s="227"/>
      <c r="D565" s="227"/>
      <c r="E565" s="227"/>
      <c r="F565" s="227"/>
      <c r="G565" s="227"/>
      <c r="H565" s="227"/>
      <c r="I565" s="227"/>
      <c r="J565" s="227"/>
      <c r="K565" s="227"/>
      <c r="L565" s="227"/>
      <c r="M565" s="227"/>
      <c r="N565" s="227"/>
      <c r="O565" s="227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  <c r="AA565" s="227"/>
      <c r="AB565" s="227"/>
      <c r="AC565" s="227"/>
      <c r="AD565" s="227"/>
      <c r="AE565" s="227"/>
      <c r="AF565" s="227"/>
    </row>
    <row r="566" spans="2:32" ht="12" customHeight="1"/>
    <row r="567" spans="2:32" ht="12" customHeight="1"/>
    <row r="568" spans="2:32" ht="12" customHeight="1"/>
    <row r="569" spans="2:32" ht="12" customHeight="1"/>
    <row r="570" spans="2:32" ht="12" customHeight="1"/>
    <row r="571" spans="2:32" ht="12" customHeight="1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/>
    <row r="600" ht="12" customHeight="1"/>
    <row r="602" ht="12" customHeight="1"/>
    <row r="607" ht="12" customHeight="1"/>
    <row r="623" ht="12" customHeight="1"/>
    <row r="625" ht="12" customHeight="1"/>
    <row r="627" ht="12" customHeight="1"/>
    <row r="630" ht="12" customHeight="1"/>
    <row r="632" ht="12" customHeight="1"/>
    <row r="633" ht="12" customHeight="1"/>
    <row r="635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spans="2:32" ht="12" customHeight="1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/>
    <row r="660" spans="2:32" ht="12" customHeight="1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/>
    <row r="662" spans="2:32" ht="12" customHeight="1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</row>
    <row r="664" spans="2:32" ht="12" customHeight="1"/>
    <row r="665" spans="2:32" ht="12" customHeight="1"/>
    <row r="666" spans="2:32" ht="12" customHeight="1"/>
    <row r="667" spans="2:32" ht="12" customHeight="1"/>
    <row r="668" spans="2:32" ht="12" customHeight="1"/>
    <row r="669" spans="2:32" ht="12" customHeight="1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/>
    <row r="674" ht="12" customHeight="1"/>
    <row r="682" ht="12" customHeight="1"/>
    <row r="698" ht="12" customHeight="1"/>
    <row r="703" ht="12" customHeight="1"/>
    <row r="716" ht="12" customHeight="1"/>
    <row r="717" ht="12" customHeight="1"/>
    <row r="718" ht="12" customHeight="1"/>
    <row r="719" ht="12" customHeight="1"/>
    <row r="720" ht="12" customHeight="1"/>
    <row r="721" spans="2:32" ht="12" customHeight="1"/>
    <row r="722" spans="2:32" ht="12" customHeight="1"/>
    <row r="723" spans="2:32" ht="12" customHeight="1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/>
    <row r="725" spans="2:32" ht="12" customHeight="1"/>
    <row r="726" spans="2:32" ht="12" customHeight="1"/>
    <row r="727" spans="2:32" ht="12" customHeight="1"/>
    <row r="728" spans="2:32" ht="12" customHeight="1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/>
    <row r="730" spans="2:32" ht="12" customHeight="1"/>
    <row r="731" spans="2:32" ht="12" customHeight="1"/>
    <row r="732" spans="2:32" ht="12" customHeight="1"/>
    <row r="733" spans="2:32" ht="12" customHeight="1"/>
    <row r="734" spans="2:32" ht="12" customHeight="1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</row>
    <row r="736" spans="2:32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68" ht="12" customHeight="1"/>
    <row r="780" ht="12" customHeight="1"/>
    <row r="784" ht="12" customHeight="1"/>
    <row r="796" ht="12" customHeight="1"/>
    <row r="810" ht="12" customHeight="1"/>
    <row r="814" ht="12" customHeight="1"/>
    <row r="825" ht="12" customHeight="1"/>
    <row r="835" ht="12" customHeight="1"/>
    <row r="847" ht="12" customHeight="1"/>
    <row r="858" ht="12" customHeight="1"/>
    <row r="870" ht="12" customHeight="1"/>
    <row r="881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6" spans="2:32" ht="15" customHeight="1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  <c r="AA911" s="227"/>
      <c r="AB911" s="227"/>
      <c r="AC911" s="227"/>
      <c r="AD911" s="227"/>
      <c r="AE911" s="227"/>
      <c r="AF911" s="227"/>
    </row>
    <row r="927" ht="12" customHeight="1"/>
    <row r="929" ht="12" customHeight="1"/>
    <row r="935" ht="12" customHeight="1"/>
    <row r="952" ht="12" customHeight="1"/>
    <row r="954" ht="12" customHeight="1"/>
    <row r="956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spans="2:32" ht="12" customHeight="1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  <c r="AA994" s="227"/>
      <c r="AB994" s="227"/>
      <c r="AC994" s="227"/>
      <c r="AD994" s="227"/>
      <c r="AE994" s="227"/>
      <c r="AF994" s="227"/>
    </row>
    <row r="995" spans="2:32" ht="12" customHeight="1"/>
    <row r="996" spans="2:32" ht="12" customHeight="1"/>
    <row r="997" spans="2:32" ht="12" customHeight="1"/>
    <row r="998" spans="2:32" ht="12" customHeight="1"/>
    <row r="999" spans="2:32" ht="12" customHeight="1"/>
    <row r="1001" spans="2:32" ht="15" customHeight="1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/>
    <row r="1027" ht="12" customHeight="1"/>
    <row r="1030" ht="12" customHeight="1"/>
    <row r="1036" ht="12" customHeight="1"/>
    <row r="1053" ht="12" customHeight="1"/>
    <row r="1056" ht="12" customHeight="1"/>
    <row r="1058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spans="2:32" ht="12" customHeight="1"/>
    <row r="1090" spans="2:32" ht="12" customHeight="1"/>
    <row r="1091" spans="2:32" ht="12" customHeight="1"/>
    <row r="1092" spans="2:32" ht="12" customHeight="1"/>
    <row r="1093" spans="2:32" ht="12" customHeight="1"/>
    <row r="1094" spans="2:32" ht="12" customHeight="1"/>
    <row r="1095" spans="2:32" ht="12" customHeight="1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>
      <c r="B1096" s="227"/>
      <c r="C1096" s="227"/>
      <c r="D1096" s="227"/>
      <c r="E1096" s="227"/>
      <c r="F1096" s="227"/>
      <c r="G1096" s="227"/>
      <c r="H1096" s="227"/>
      <c r="I1096" s="227"/>
      <c r="J1096" s="227"/>
      <c r="K1096" s="227"/>
      <c r="L1096" s="227"/>
      <c r="M1096" s="227"/>
      <c r="N1096" s="227"/>
      <c r="O1096" s="227"/>
      <c r="P1096" s="227"/>
      <c r="Q1096" s="227"/>
      <c r="R1096" s="227"/>
      <c r="S1096" s="227"/>
      <c r="T1096" s="227"/>
      <c r="U1096" s="227"/>
      <c r="V1096" s="227"/>
      <c r="W1096" s="227"/>
      <c r="X1096" s="227"/>
      <c r="Y1096" s="227"/>
      <c r="Z1096" s="227"/>
      <c r="AA1096" s="227"/>
      <c r="AB1096" s="227"/>
      <c r="AC1096" s="227"/>
      <c r="AD1096" s="227"/>
      <c r="AE1096" s="227"/>
      <c r="AF1096" s="227"/>
    </row>
    <row r="1097" spans="2:32" ht="12" customHeight="1"/>
    <row r="1098" spans="2:32" ht="12" customHeight="1"/>
    <row r="1099" spans="2:32" ht="12" customHeight="1"/>
    <row r="1103" spans="2:32" ht="15" customHeight="1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/>
    <row r="1127" ht="12" customHeight="1"/>
    <row r="1129" ht="12" customHeight="1"/>
    <row r="1135" ht="12" customHeight="1"/>
    <row r="1152" ht="12" customHeight="1"/>
    <row r="1154" ht="12" customHeight="1"/>
    <row r="1156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spans="2:32" ht="12" customHeight="1"/>
    <row r="1186" spans="2:32" ht="12" customHeight="1"/>
    <row r="1187" spans="2:32" ht="12" customHeight="1"/>
    <row r="1188" spans="2:32" ht="12" customHeight="1"/>
    <row r="1189" spans="2:32" ht="12" customHeight="1"/>
    <row r="1190" spans="2:32" ht="12" customHeight="1"/>
    <row r="1191" spans="2:32" ht="12" customHeight="1"/>
    <row r="1192" spans="2:32" ht="12" customHeight="1"/>
    <row r="1193" spans="2:32" ht="12" customHeight="1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>
      <c r="B1194" s="227"/>
      <c r="C1194" s="227"/>
      <c r="D1194" s="227"/>
      <c r="E1194" s="227"/>
      <c r="F1194" s="227"/>
      <c r="G1194" s="227"/>
      <c r="H1194" s="227"/>
      <c r="I1194" s="227"/>
      <c r="J1194" s="227"/>
      <c r="K1194" s="227"/>
      <c r="L1194" s="227"/>
      <c r="M1194" s="227"/>
      <c r="N1194" s="227"/>
      <c r="O1194" s="227"/>
      <c r="P1194" s="227"/>
      <c r="Q1194" s="227"/>
      <c r="R1194" s="227"/>
      <c r="S1194" s="227"/>
      <c r="T1194" s="227"/>
      <c r="U1194" s="227"/>
      <c r="V1194" s="227"/>
      <c r="W1194" s="227"/>
      <c r="X1194" s="227"/>
      <c r="Y1194" s="227"/>
      <c r="Z1194" s="227"/>
      <c r="AA1194" s="227"/>
      <c r="AB1194" s="227"/>
      <c r="AC1194" s="227"/>
      <c r="AD1194" s="227"/>
      <c r="AE1194" s="227"/>
      <c r="AF1194" s="227"/>
    </row>
    <row r="1195" spans="2:32" ht="12" customHeight="1"/>
    <row r="1196" spans="2:32" ht="12" customHeight="1"/>
    <row r="1197" spans="2:32" ht="12" customHeight="1"/>
    <row r="1198" spans="2:32" ht="12" customHeight="1"/>
    <row r="1199" spans="2:32" ht="12" customHeight="1"/>
    <row r="1210" ht="12" customHeight="1"/>
    <row r="1227" ht="12" customHeight="1"/>
    <row r="1229" ht="12" customHeight="1"/>
    <row r="1235" ht="12" customHeight="1"/>
    <row r="1252" ht="12" customHeight="1"/>
    <row r="1254" ht="12" customHeight="1"/>
    <row r="1256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spans="2:32" ht="12" customHeight="1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/>
    <row r="1283" spans="2:32" ht="12" customHeight="1"/>
    <row r="1284" spans="2:32" ht="12" customHeight="1"/>
    <row r="1285" spans="2:32" ht="12" customHeight="1"/>
    <row r="1286" spans="2:32" ht="12" customHeight="1"/>
    <row r="1287" spans="2:32" ht="12" customHeight="1"/>
    <row r="1288" spans="2:32" ht="12" customHeight="1"/>
    <row r="1289" spans="2:32" ht="12" customHeight="1"/>
    <row r="1290" spans="2:32" ht="12" customHeight="1"/>
    <row r="1291" spans="2:32" ht="12" customHeight="1"/>
    <row r="1292" spans="2:32" ht="12" customHeight="1"/>
    <row r="1293" spans="2:32" ht="12" customHeight="1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>
      <c r="B1294" s="227"/>
      <c r="C1294" s="227"/>
      <c r="D1294" s="227"/>
      <c r="E1294" s="227"/>
      <c r="F1294" s="227"/>
      <c r="G1294" s="227"/>
      <c r="H1294" s="227"/>
      <c r="I1294" s="227"/>
      <c r="J1294" s="227"/>
      <c r="K1294" s="227"/>
      <c r="L1294" s="227"/>
      <c r="M1294" s="227"/>
      <c r="N1294" s="227"/>
      <c r="O1294" s="227"/>
      <c r="P1294" s="227"/>
      <c r="Q1294" s="227"/>
      <c r="R1294" s="227"/>
      <c r="S1294" s="227"/>
      <c r="T1294" s="227"/>
      <c r="U1294" s="227"/>
      <c r="V1294" s="227"/>
      <c r="W1294" s="227"/>
      <c r="X1294" s="227"/>
      <c r="Y1294" s="227"/>
      <c r="Z1294" s="227"/>
      <c r="AA1294" s="227"/>
      <c r="AB1294" s="227"/>
      <c r="AC1294" s="227"/>
      <c r="AD1294" s="227"/>
      <c r="AE1294" s="227"/>
      <c r="AF1294" s="227"/>
    </row>
    <row r="1295" spans="2:32" ht="12" customHeight="1"/>
    <row r="1296" spans="2:32" ht="12" customHeight="1"/>
    <row r="1297" ht="12" customHeight="1"/>
    <row r="1298" ht="12" customHeight="1"/>
    <row r="1299" ht="12" customHeight="1"/>
    <row r="1306" ht="12" customHeight="1"/>
    <row r="1311" ht="12" customHeight="1"/>
    <row r="1315" ht="12" customHeight="1"/>
    <row r="1331" ht="12" customHeight="1"/>
    <row r="1362" ht="12" customHeight="1"/>
    <row r="1378" ht="12" customHeight="1"/>
    <row r="1397" ht="12" customHeight="1"/>
    <row r="1452" ht="12" customHeight="1"/>
    <row r="1464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84" ht="12" customHeight="1"/>
    <row r="1585" spans="2:32" ht="12" customHeight="1"/>
    <row r="1589" spans="2:32" ht="15" customHeight="1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>
      <c r="B1590" s="227"/>
      <c r="C1590" s="227"/>
      <c r="D1590" s="227"/>
      <c r="E1590" s="227"/>
      <c r="F1590" s="227"/>
      <c r="G1590" s="227"/>
      <c r="H1590" s="227"/>
      <c r="I1590" s="227"/>
      <c r="J1590" s="227"/>
      <c r="K1590" s="227"/>
      <c r="L1590" s="227"/>
      <c r="M1590" s="227"/>
      <c r="N1590" s="227"/>
      <c r="O1590" s="227"/>
      <c r="P1590" s="227"/>
      <c r="Q1590" s="227"/>
      <c r="R1590" s="227"/>
      <c r="S1590" s="227"/>
      <c r="T1590" s="227"/>
      <c r="U1590" s="227"/>
      <c r="V1590" s="227"/>
      <c r="W1590" s="227"/>
      <c r="X1590" s="227"/>
      <c r="Y1590" s="227"/>
      <c r="Z1590" s="227"/>
      <c r="AA1590" s="227"/>
      <c r="AB1590" s="227"/>
      <c r="AC1590" s="227"/>
      <c r="AD1590" s="227"/>
      <c r="AE1590" s="227"/>
      <c r="AF1590" s="227"/>
    </row>
    <row r="1599" spans="2:32" ht="15" customHeight="1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/>
    <row r="1641" ht="12" customHeight="1"/>
    <row r="1696" ht="12" customHeight="1"/>
    <row r="1697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31" ht="12" customHeight="1"/>
    <row r="1767" ht="12" customHeight="1"/>
    <row r="1812" spans="2:32" ht="15" customHeight="1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>
      <c r="B1813" s="227"/>
      <c r="C1813" s="227"/>
      <c r="D1813" s="227"/>
      <c r="E1813" s="227"/>
      <c r="F1813" s="227"/>
      <c r="G1813" s="227"/>
      <c r="H1813" s="227"/>
      <c r="I1813" s="227"/>
      <c r="J1813" s="227"/>
      <c r="K1813" s="227"/>
      <c r="L1813" s="227"/>
      <c r="M1813" s="227"/>
      <c r="N1813" s="227"/>
      <c r="O1813" s="227"/>
      <c r="P1813" s="227"/>
      <c r="Q1813" s="227"/>
      <c r="R1813" s="227"/>
      <c r="S1813" s="227"/>
      <c r="T1813" s="227"/>
      <c r="U1813" s="227"/>
      <c r="V1813" s="227"/>
      <c r="W1813" s="227"/>
      <c r="X1813" s="227"/>
      <c r="Y1813" s="227"/>
      <c r="Z1813" s="227"/>
      <c r="AA1813" s="227"/>
      <c r="AB1813" s="227"/>
      <c r="AC1813" s="227"/>
      <c r="AD1813" s="227"/>
      <c r="AE1813" s="227"/>
      <c r="AF1813" s="227"/>
    </row>
    <row r="1814" spans="2:32" ht="15" customHeight="1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/>
    <row r="1885" ht="12" customHeight="1"/>
    <row r="1887" ht="12" customHeight="1"/>
    <row r="1923" ht="12" customHeight="1"/>
    <row r="1959" ht="12" customHeight="1"/>
    <row r="1960" ht="12" customHeight="1"/>
    <row r="1961" ht="12" customHeight="1"/>
    <row r="1970" ht="12" customHeight="1"/>
    <row r="1979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28" ht="12" customHeight="1"/>
    <row r="2029" ht="12" customHeight="1"/>
    <row r="2030" ht="12" customHeight="1"/>
    <row r="2031" ht="12" customHeight="1"/>
    <row r="20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089" spans="2:32" ht="15" customHeight="1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>
      <c r="B2090" s="227"/>
      <c r="C2090" s="227"/>
      <c r="D2090" s="227"/>
      <c r="E2090" s="227"/>
      <c r="F2090" s="227"/>
      <c r="G2090" s="227"/>
      <c r="H2090" s="227"/>
      <c r="I2090" s="227"/>
      <c r="J2090" s="227"/>
      <c r="K2090" s="227"/>
      <c r="L2090" s="227"/>
      <c r="M2090" s="227"/>
      <c r="N2090" s="227"/>
      <c r="O2090" s="227"/>
      <c r="P2090" s="227"/>
      <c r="Q2090" s="227"/>
      <c r="R2090" s="227"/>
      <c r="S2090" s="227"/>
      <c r="T2090" s="227"/>
      <c r="U2090" s="227"/>
      <c r="V2090" s="227"/>
      <c r="W2090" s="227"/>
      <c r="X2090" s="227"/>
      <c r="Y2090" s="227"/>
      <c r="Z2090" s="227"/>
      <c r="AA2090" s="227"/>
      <c r="AB2090" s="227"/>
      <c r="AC2090" s="227"/>
      <c r="AD2090" s="227"/>
      <c r="AE2090" s="227"/>
      <c r="AF2090" s="227"/>
    </row>
    <row r="2144" ht="12" customHeight="1"/>
    <row r="2234" ht="12" customHeight="1"/>
    <row r="2327" ht="12" customHeight="1"/>
    <row r="2328" ht="12" customHeight="1"/>
    <row r="2329" ht="12" customHeight="1"/>
    <row r="2330" ht="12" customHeight="1"/>
    <row r="2331" ht="12" customHeight="1"/>
    <row r="2332" ht="12" customHeight="1"/>
    <row r="2333" ht="12" customHeight="1"/>
    <row r="2334" ht="12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72" ht="12" customHeight="1"/>
    <row r="2390" ht="12" customHeight="1"/>
    <row r="2408" ht="12" customHeight="1"/>
    <row r="2424" spans="2:32" ht="15" customHeight="1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>
      <c r="B2425" s="227"/>
      <c r="C2425" s="227"/>
      <c r="D2425" s="227"/>
      <c r="E2425" s="227"/>
      <c r="F2425" s="227"/>
      <c r="G2425" s="227"/>
      <c r="H2425" s="227"/>
      <c r="I2425" s="227"/>
      <c r="J2425" s="227"/>
      <c r="K2425" s="227"/>
      <c r="L2425" s="227"/>
      <c r="M2425" s="227"/>
      <c r="N2425" s="227"/>
      <c r="O2425" s="227"/>
      <c r="P2425" s="227"/>
      <c r="Q2425" s="227"/>
      <c r="R2425" s="227"/>
      <c r="S2425" s="227"/>
      <c r="T2425" s="227"/>
      <c r="U2425" s="227"/>
      <c r="V2425" s="227"/>
      <c r="W2425" s="227"/>
      <c r="X2425" s="227"/>
      <c r="Y2425" s="227"/>
      <c r="Z2425" s="227"/>
      <c r="AA2425" s="227"/>
      <c r="AB2425" s="227"/>
      <c r="AC2425" s="227"/>
      <c r="AD2425" s="227"/>
      <c r="AE2425" s="227"/>
      <c r="AF2425" s="227"/>
    </row>
    <row r="2426" spans="2:32" ht="12" customHeight="1"/>
    <row r="2444" ht="12" customHeight="1"/>
    <row r="2462" ht="12" customHeight="1"/>
    <row r="2463" ht="12" customHeight="1"/>
    <row r="2481" ht="12" customHeight="1"/>
    <row r="2499" ht="12" customHeight="1"/>
    <row r="2517" ht="12" customHeight="1"/>
    <row r="2518" ht="12" customHeight="1"/>
    <row r="2536" ht="12" customHeight="1"/>
    <row r="2554" ht="12" customHeight="1"/>
    <row r="2572" ht="12" customHeight="1"/>
    <row r="2590" ht="12" customHeight="1"/>
    <row r="2608" ht="12" customHeight="1"/>
    <row r="2626" ht="12" customHeight="1"/>
    <row r="2647" ht="12" customHeight="1"/>
    <row r="2648" ht="12" customHeight="1"/>
    <row r="2649" ht="12" customHeight="1"/>
    <row r="2650" ht="12" customHeight="1"/>
    <row r="2651" ht="12" customHeight="1"/>
    <row r="2652" ht="12" customHeight="1"/>
    <row r="2653" ht="12" customHeight="1"/>
    <row r="2654" ht="12" customHeight="1"/>
    <row r="2655" ht="12" customHeight="1"/>
    <row r="2656" ht="12" customHeight="1"/>
    <row r="2657" ht="12" customHeight="1"/>
    <row r="2658" ht="12" customHeight="1"/>
    <row r="2659" ht="12" customHeight="1"/>
    <row r="2660" ht="12" customHeight="1"/>
    <row r="2661" ht="12" customHeight="1"/>
    <row r="2662" ht="12" customHeight="1"/>
    <row r="2663" ht="12" customHeight="1"/>
    <row r="2664" ht="12" customHeight="1"/>
    <row r="2665" ht="12" customHeight="1"/>
    <row r="2666" ht="12" customHeight="1"/>
    <row r="2667" ht="12" customHeight="1"/>
    <row r="2668" ht="12" customHeight="1"/>
    <row r="2669" ht="12" customHeight="1"/>
    <row r="2670" ht="12" customHeight="1"/>
    <row r="2671" ht="12" customHeight="1"/>
    <row r="2672" ht="12" customHeight="1"/>
    <row r="2673" ht="12" customHeight="1"/>
    <row r="2674" ht="12" customHeight="1"/>
    <row r="2697" ht="12" customHeight="1"/>
    <row r="2715" ht="12" customHeight="1"/>
    <row r="2733" ht="12" customHeight="1"/>
    <row r="2744" spans="2:32" ht="15" customHeight="1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>
      <c r="B2745" s="227"/>
      <c r="C2745" s="227"/>
      <c r="D2745" s="227"/>
      <c r="E2745" s="227"/>
      <c r="F2745" s="227"/>
      <c r="G2745" s="227"/>
      <c r="H2745" s="227"/>
      <c r="I2745" s="227"/>
      <c r="J2745" s="227"/>
      <c r="K2745" s="227"/>
      <c r="L2745" s="227"/>
      <c r="M2745" s="227"/>
      <c r="N2745" s="227"/>
      <c r="O2745" s="227"/>
      <c r="P2745" s="227"/>
      <c r="Q2745" s="227"/>
      <c r="R2745" s="227"/>
      <c r="S2745" s="227"/>
      <c r="T2745" s="227"/>
      <c r="U2745" s="227"/>
      <c r="V2745" s="227"/>
      <c r="W2745" s="227"/>
      <c r="X2745" s="227"/>
      <c r="Y2745" s="227"/>
      <c r="Z2745" s="227"/>
      <c r="AA2745" s="227"/>
      <c r="AB2745" s="227"/>
      <c r="AC2745" s="227"/>
      <c r="AD2745" s="227"/>
      <c r="AE2745" s="227"/>
      <c r="AF2745" s="227"/>
    </row>
    <row r="2747" spans="2:32" ht="15" customHeight="1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/>
    <row r="2804" ht="12" customHeight="1"/>
    <row r="2839" ht="12" customHeight="1"/>
    <row r="2857" ht="12" customHeight="1"/>
    <row r="2875" ht="12" customHeight="1"/>
    <row r="2893" ht="12" customHeight="1"/>
    <row r="2911" ht="12" customHeight="1"/>
    <row r="2929" ht="12" customHeight="1"/>
    <row r="2947" ht="12" customHeight="1"/>
    <row r="2965" ht="12" customHeight="1"/>
    <row r="2973" ht="12" customHeight="1"/>
    <row r="2974" ht="12" customHeight="1"/>
    <row r="2975" ht="12" customHeight="1"/>
    <row r="2976" ht="12" customHeight="1"/>
    <row r="2977" ht="12" customHeight="1"/>
    <row r="2978" ht="12" customHeight="1"/>
    <row r="2979" ht="12" customHeight="1"/>
    <row r="2980" ht="12" customHeight="1"/>
    <row r="2981" ht="12" customHeight="1"/>
    <row r="2982" ht="12" customHeight="1"/>
    <row r="2983" ht="12" customHeight="1"/>
    <row r="2984" ht="12" customHeight="1"/>
    <row r="2985" ht="12" customHeight="1"/>
    <row r="2986" ht="12" customHeight="1"/>
    <row r="2987" ht="12" customHeight="1"/>
    <row r="2988" ht="12" customHeight="1"/>
    <row r="2989" ht="12" customHeight="1"/>
    <row r="2990" ht="12" customHeight="1"/>
    <row r="2991" ht="12" customHeight="1"/>
    <row r="2992" ht="12" customHeight="1"/>
    <row r="2993" ht="12" customHeight="1"/>
    <row r="2994" ht="12" customHeight="1"/>
    <row r="2995" ht="12" customHeight="1"/>
    <row r="2996" ht="12" customHeight="1"/>
    <row r="2997" ht="12" customHeight="1"/>
    <row r="2998" ht="12" customHeight="1"/>
    <row r="2999" ht="12" customHeight="1"/>
    <row r="3022" ht="12" customHeight="1"/>
    <row r="3040" ht="12" customHeight="1"/>
    <row r="3058" ht="12" customHeight="1"/>
    <row r="3075" spans="2:32" ht="15" customHeight="1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>
      <c r="B3076" s="227"/>
      <c r="C3076" s="227"/>
      <c r="D3076" s="227"/>
      <c r="E3076" s="227"/>
      <c r="F3076" s="227"/>
      <c r="G3076" s="227"/>
      <c r="H3076" s="227"/>
      <c r="I3076" s="227"/>
      <c r="J3076" s="227"/>
      <c r="K3076" s="227"/>
      <c r="L3076" s="227"/>
      <c r="M3076" s="227"/>
      <c r="N3076" s="227"/>
      <c r="O3076" s="227"/>
      <c r="P3076" s="227"/>
      <c r="Q3076" s="227"/>
      <c r="R3076" s="227"/>
      <c r="S3076" s="227"/>
      <c r="T3076" s="227"/>
      <c r="U3076" s="227"/>
      <c r="V3076" s="227"/>
      <c r="W3076" s="227"/>
      <c r="X3076" s="227"/>
      <c r="Y3076" s="227"/>
      <c r="Z3076" s="227"/>
      <c r="AA3076" s="227"/>
      <c r="AB3076" s="227"/>
      <c r="AC3076" s="227"/>
      <c r="AD3076" s="227"/>
      <c r="AE3076" s="227"/>
      <c r="AF3076" s="227"/>
    </row>
    <row r="3079" spans="2:32" ht="15" customHeight="1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/>
    <row r="3129" ht="12" customHeight="1"/>
    <row r="3147" ht="12" customHeight="1"/>
    <row r="3165" ht="12" customHeight="1"/>
    <row r="3166" ht="12" customHeight="1"/>
    <row r="3184" ht="12" customHeight="1"/>
    <row r="3202" ht="12" customHeight="1"/>
    <row r="3220" ht="12" customHeight="1"/>
    <row r="3238" ht="12" customHeight="1"/>
    <row r="3256" ht="12" customHeight="1"/>
    <row r="3274" ht="12" customHeight="1"/>
    <row r="3294" ht="12" customHeight="1"/>
    <row r="3295" ht="12" customHeight="1"/>
    <row r="3296" ht="12" customHeight="1"/>
    <row r="3297" ht="12" customHeight="1"/>
    <row r="3298" ht="12" customHeight="1"/>
    <row r="3299" ht="12" customHeight="1"/>
    <row r="3300" ht="12" customHeight="1"/>
    <row r="3301" ht="12" customHeight="1"/>
    <row r="3302" ht="12" customHeight="1"/>
    <row r="3303" ht="12" customHeight="1"/>
    <row r="3304" ht="12" customHeight="1"/>
    <row r="3305" ht="12" customHeight="1"/>
    <row r="3306" ht="12" customHeight="1"/>
    <row r="3307" ht="12" customHeight="1"/>
    <row r="3308" ht="12" customHeight="1"/>
    <row r="3309" ht="12" customHeight="1"/>
    <row r="3310" ht="12" customHeight="1"/>
    <row r="3311" ht="12" customHeight="1"/>
    <row r="3312" ht="12" customHeight="1"/>
    <row r="3313" ht="12" customHeight="1"/>
    <row r="3314" ht="12" customHeight="1"/>
    <row r="3315" ht="12" customHeight="1"/>
    <row r="3316" ht="12" customHeight="1"/>
    <row r="3317" ht="12" customHeight="1"/>
    <row r="3318" ht="12" customHeight="1"/>
    <row r="3319" ht="12" customHeight="1"/>
    <row r="3320" ht="12" customHeight="1"/>
    <row r="3321" ht="12" customHeight="1"/>
    <row r="3322" ht="12" customHeight="1"/>
    <row r="3323" ht="12" customHeight="1"/>
    <row r="3324" ht="12" customHeight="1"/>
    <row r="3335" ht="12" customHeight="1"/>
    <row r="3352" ht="12" customHeight="1"/>
    <row r="3355" ht="12" customHeight="1"/>
    <row r="3361" ht="12" customHeight="1"/>
    <row r="3378" ht="12" customHeight="1"/>
    <row r="3381" ht="12" customHeight="1"/>
    <row r="3385" ht="12" customHeight="1"/>
    <row r="3393" spans="2:32" ht="15" customHeight="1">
      <c r="B3393" s="227"/>
      <c r="C3393" s="227"/>
      <c r="D3393" s="227"/>
      <c r="E3393" s="227"/>
      <c r="F3393" s="227"/>
      <c r="G3393" s="227"/>
      <c r="H3393" s="227"/>
      <c r="I3393" s="227"/>
      <c r="J3393" s="227"/>
      <c r="K3393" s="227"/>
      <c r="L3393" s="227"/>
      <c r="M3393" s="227"/>
      <c r="N3393" s="227"/>
      <c r="O3393" s="227"/>
      <c r="P3393" s="227"/>
      <c r="Q3393" s="227"/>
      <c r="R3393" s="227"/>
      <c r="S3393" s="227"/>
      <c r="T3393" s="227"/>
      <c r="U3393" s="227"/>
      <c r="V3393" s="227"/>
      <c r="W3393" s="227"/>
      <c r="X3393" s="227"/>
      <c r="Y3393" s="227"/>
      <c r="Z3393" s="227"/>
      <c r="AA3393" s="227"/>
      <c r="AB3393" s="227"/>
      <c r="AC3393" s="227"/>
      <c r="AD3393" s="227"/>
      <c r="AE3393" s="227"/>
      <c r="AF3393" s="227"/>
    </row>
    <row r="3394" spans="2:32" ht="15" customHeight="1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/>
    <row r="3411" ht="12" customHeight="1"/>
    <row r="3412" ht="12" customHeight="1"/>
    <row r="3413" ht="12" customHeight="1"/>
    <row r="3414" ht="12" customHeight="1"/>
    <row r="3415" ht="12" customHeight="1"/>
    <row r="3416" ht="12" customHeight="1"/>
    <row r="3417" ht="12" customHeight="1"/>
    <row r="3418" ht="12" customHeight="1"/>
    <row r="3419" ht="12" customHeight="1"/>
    <row r="3420" ht="12" customHeight="1"/>
    <row r="3421" ht="12" customHeight="1"/>
    <row r="3422" ht="12" customHeight="1"/>
    <row r="3423" ht="12" customHeight="1"/>
    <row r="3424" ht="12" customHeight="1"/>
    <row r="3425" ht="12" customHeight="1"/>
    <row r="3426" ht="12" customHeight="1"/>
    <row r="3427" ht="12" customHeight="1"/>
    <row r="3428" ht="12" customHeight="1"/>
    <row r="3429" ht="12" customHeight="1"/>
    <row r="3430" ht="12" customHeight="1"/>
    <row r="3431" ht="12" customHeight="1"/>
    <row r="3432" ht="12" customHeight="1"/>
    <row r="3433" ht="12" customHeight="1"/>
    <row r="3434" ht="12" customHeight="1"/>
    <row r="3435" ht="12" customHeight="1"/>
    <row r="3436" ht="12" customHeight="1"/>
    <row r="3437" ht="12" customHeight="1"/>
    <row r="3438" ht="12" customHeight="1"/>
    <row r="3439" ht="12" customHeight="1"/>
    <row r="3440" ht="12" customHeight="1"/>
    <row r="3441" ht="12" customHeight="1"/>
    <row r="3442" ht="12" customHeight="1"/>
    <row r="3443" ht="12" customHeight="1"/>
    <row r="3444" ht="12" customHeight="1"/>
    <row r="3445" ht="12" customHeight="1"/>
    <row r="3446" ht="12" customHeight="1"/>
    <row r="3447" ht="12" customHeight="1"/>
    <row r="3448" ht="12" customHeight="1"/>
    <row r="3449" ht="12" customHeight="1"/>
    <row r="3460" ht="12" customHeight="1"/>
    <row r="3477" ht="12" customHeight="1"/>
    <row r="3480" ht="12" customHeight="1"/>
    <row r="3486" ht="12" customHeight="1"/>
    <row r="3496" spans="2:32" ht="15" customHeight="1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>
      <c r="B3502" s="227"/>
      <c r="C3502" s="227"/>
      <c r="D3502" s="227"/>
      <c r="E3502" s="227"/>
      <c r="F3502" s="227"/>
      <c r="G3502" s="227"/>
      <c r="H3502" s="227"/>
      <c r="I3502" s="227"/>
      <c r="J3502" s="227"/>
      <c r="K3502" s="227"/>
      <c r="L3502" s="227"/>
      <c r="M3502" s="227"/>
      <c r="N3502" s="227"/>
      <c r="O3502" s="227"/>
      <c r="P3502" s="227"/>
      <c r="Q3502" s="227"/>
      <c r="R3502" s="227"/>
      <c r="S3502" s="227"/>
      <c r="T3502" s="227"/>
      <c r="U3502" s="227"/>
      <c r="V3502" s="227"/>
      <c r="W3502" s="227"/>
      <c r="X3502" s="227"/>
      <c r="Y3502" s="227"/>
      <c r="Z3502" s="227"/>
      <c r="AA3502" s="227"/>
      <c r="AB3502" s="227"/>
      <c r="AC3502" s="227"/>
      <c r="AD3502" s="227"/>
      <c r="AE3502" s="227"/>
      <c r="AF3502" s="227"/>
    </row>
    <row r="3503" spans="2:32" ht="12" customHeight="1"/>
    <row r="3506" ht="12" customHeight="1"/>
    <row r="3510" ht="12" customHeight="1"/>
    <row r="3521" ht="12" customHeight="1"/>
    <row r="3524" ht="12" customHeight="1"/>
    <row r="3535" ht="12" customHeight="1"/>
    <row r="3536" ht="12" customHeight="1"/>
    <row r="3537" ht="12" customHeight="1"/>
    <row r="3538" ht="12" customHeight="1"/>
    <row r="3539" ht="12" customHeight="1"/>
    <row r="3540" ht="12" customHeight="1"/>
    <row r="3541" ht="12" customHeight="1"/>
    <row r="3542" ht="12" customHeight="1"/>
    <row r="3543" ht="12" customHeight="1"/>
    <row r="3544" ht="12" customHeight="1"/>
    <row r="3545" ht="12" customHeight="1"/>
    <row r="3546" ht="12" customHeight="1"/>
    <row r="3547" ht="12" customHeight="1"/>
    <row r="3548" ht="12" customHeight="1"/>
    <row r="3549" ht="12" customHeight="1"/>
    <row r="3550" ht="12" customHeight="1"/>
    <row r="3551" ht="12" customHeight="1"/>
    <row r="3552" ht="12" customHeight="1"/>
    <row r="3553" ht="12" customHeight="1"/>
    <row r="3554" ht="12" customHeight="1"/>
    <row r="3555" ht="12" customHeight="1"/>
    <row r="3556" ht="12" customHeight="1"/>
    <row r="3557" ht="12" customHeight="1"/>
    <row r="3558" ht="12" customHeight="1"/>
    <row r="3559" ht="12" customHeight="1"/>
    <row r="3560" ht="12" customHeight="1"/>
    <row r="3561" ht="12" customHeight="1"/>
    <row r="3562" ht="12" customHeight="1"/>
    <row r="3563" ht="12" customHeight="1"/>
    <row r="3564" ht="12" customHeight="1"/>
    <row r="3565" ht="12" customHeight="1"/>
    <row r="3566" ht="12" customHeight="1"/>
    <row r="3567" ht="12" customHeight="1"/>
    <row r="3568" ht="12" customHeight="1"/>
    <row r="3569" ht="12" customHeight="1"/>
    <row r="3570" ht="12" customHeight="1"/>
    <row r="3571" ht="12" customHeight="1"/>
    <row r="3572" ht="12" customHeight="1"/>
    <row r="3573" ht="12" customHeight="1"/>
    <row r="3574" ht="12" customHeight="1"/>
    <row r="3585" ht="12" customHeight="1"/>
    <row r="3602" ht="12" customHeight="1"/>
    <row r="3605" ht="12" customHeight="1"/>
    <row r="3611" ht="12" customHeight="1"/>
    <row r="3621" spans="2:32" ht="15" customHeight="1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>
      <c r="B3627" s="227"/>
      <c r="C3627" s="227"/>
      <c r="D3627" s="227"/>
      <c r="E3627" s="227"/>
      <c r="F3627" s="227"/>
      <c r="G3627" s="227"/>
      <c r="H3627" s="227"/>
      <c r="I3627" s="227"/>
      <c r="J3627" s="227"/>
      <c r="K3627" s="227"/>
      <c r="L3627" s="227"/>
      <c r="M3627" s="227"/>
      <c r="N3627" s="227"/>
      <c r="O3627" s="227"/>
      <c r="P3627" s="227"/>
      <c r="Q3627" s="227"/>
      <c r="R3627" s="227"/>
      <c r="S3627" s="227"/>
      <c r="T3627" s="227"/>
      <c r="U3627" s="227"/>
      <c r="V3627" s="227"/>
      <c r="W3627" s="227"/>
      <c r="X3627" s="227"/>
      <c r="Y3627" s="227"/>
      <c r="Z3627" s="227"/>
      <c r="AA3627" s="227"/>
      <c r="AB3627" s="227"/>
      <c r="AC3627" s="227"/>
      <c r="AD3627" s="227"/>
      <c r="AE3627" s="227"/>
      <c r="AF3627" s="227"/>
    </row>
    <row r="3628" spans="2:32" ht="12" customHeight="1"/>
    <row r="3631" spans="2:32" ht="12" customHeight="1"/>
    <row r="3635" ht="12" customHeight="1"/>
    <row r="3646" ht="12" customHeight="1"/>
    <row r="3649" ht="12" customHeight="1"/>
    <row r="3660" ht="12" customHeight="1"/>
    <row r="3661" ht="12" customHeight="1"/>
    <row r="3662" ht="12" customHeight="1"/>
    <row r="3663" ht="12" customHeight="1"/>
    <row r="3664" ht="12" customHeight="1"/>
    <row r="3665" ht="12" customHeight="1"/>
    <row r="3666" ht="12" customHeight="1"/>
    <row r="3667" ht="12" customHeight="1"/>
    <row r="3668" ht="12" customHeight="1"/>
    <row r="3669" ht="12" customHeight="1"/>
    <row r="3670" ht="12" customHeight="1"/>
    <row r="3671" ht="12" customHeight="1"/>
    <row r="3672" ht="12" customHeight="1"/>
    <row r="3673" ht="12" customHeight="1"/>
    <row r="3674" ht="12" customHeight="1"/>
    <row r="3675" ht="12" customHeight="1"/>
    <row r="3676" ht="12" customHeight="1"/>
    <row r="3677" ht="12" customHeight="1"/>
    <row r="3678" ht="12" customHeight="1"/>
    <row r="3679" ht="12" customHeight="1"/>
    <row r="3680" ht="12" customHeight="1"/>
    <row r="3681" ht="12" customHeight="1"/>
    <row r="3682" ht="12" customHeight="1"/>
    <row r="3683" ht="12" customHeight="1"/>
    <row r="3684" ht="12" customHeight="1"/>
    <row r="3685" ht="12" customHeight="1"/>
    <row r="3686" ht="12" customHeight="1"/>
    <row r="3687" ht="12" customHeight="1"/>
    <row r="3688" ht="12" customHeight="1"/>
    <row r="3689" ht="12" customHeight="1"/>
    <row r="3690" ht="12" customHeight="1"/>
    <row r="3691" ht="12" customHeight="1"/>
    <row r="3692" ht="12" customHeight="1"/>
    <row r="3693" ht="12" customHeight="1"/>
    <row r="3694" ht="12" customHeight="1"/>
    <row r="3695" ht="12" customHeight="1"/>
    <row r="3696" ht="12" customHeight="1"/>
    <row r="3697" ht="12" customHeight="1"/>
    <row r="3698" ht="12" customHeight="1"/>
    <row r="3699" ht="12" customHeight="1"/>
    <row r="3710" ht="12" customHeight="1"/>
    <row r="3727" ht="12" customHeight="1"/>
    <row r="3730" ht="12" customHeight="1"/>
    <row r="3736" ht="12" customHeight="1"/>
    <row r="3746" spans="2:32" ht="15" customHeight="1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>
      <c r="B3752" s="227"/>
      <c r="C3752" s="227"/>
      <c r="D3752" s="227"/>
      <c r="E3752" s="227"/>
      <c r="F3752" s="227"/>
      <c r="G3752" s="227"/>
      <c r="H3752" s="227"/>
      <c r="I3752" s="227"/>
      <c r="J3752" s="227"/>
      <c r="K3752" s="227"/>
      <c r="L3752" s="227"/>
      <c r="M3752" s="227"/>
      <c r="N3752" s="227"/>
      <c r="O3752" s="227"/>
      <c r="P3752" s="227"/>
      <c r="Q3752" s="227"/>
      <c r="R3752" s="227"/>
      <c r="S3752" s="227"/>
      <c r="T3752" s="227"/>
      <c r="U3752" s="227"/>
      <c r="V3752" s="227"/>
      <c r="W3752" s="227"/>
      <c r="X3752" s="227"/>
      <c r="Y3752" s="227"/>
      <c r="Z3752" s="227"/>
      <c r="AA3752" s="227"/>
      <c r="AB3752" s="227"/>
      <c r="AC3752" s="227"/>
      <c r="AD3752" s="227"/>
      <c r="AE3752" s="227"/>
      <c r="AF3752" s="227"/>
    </row>
    <row r="3753" spans="2:32" ht="12" customHeight="1"/>
    <row r="3756" spans="2:32" ht="12" customHeight="1"/>
    <row r="3760" spans="2:32" ht="12" customHeight="1"/>
    <row r="3771" ht="12" customHeight="1"/>
    <row r="3774" ht="12" customHeight="1"/>
    <row r="3785" ht="12" customHeight="1"/>
    <row r="3786" ht="12" customHeight="1"/>
    <row r="3787" ht="12" customHeight="1"/>
    <row r="3788" ht="12" customHeight="1"/>
    <row r="3789" ht="12" customHeight="1"/>
    <row r="3790" ht="12" customHeight="1"/>
    <row r="3791" ht="12" customHeight="1"/>
    <row r="3792" ht="12" customHeight="1"/>
    <row r="3793" ht="12" customHeight="1"/>
    <row r="3794" ht="12" customHeight="1"/>
    <row r="3795" ht="12" customHeight="1"/>
    <row r="3796" ht="12" customHeight="1"/>
    <row r="3797" ht="12" customHeight="1"/>
    <row r="3798" ht="12" customHeight="1"/>
    <row r="3799" ht="12" customHeight="1"/>
    <row r="3800" ht="12" customHeight="1"/>
    <row r="3801" ht="12" customHeight="1"/>
    <row r="3802" ht="12" customHeight="1"/>
    <row r="3803" ht="12" customHeight="1"/>
    <row r="3804" ht="12" customHeight="1"/>
    <row r="3805" ht="12" customHeight="1"/>
    <row r="3806" ht="12" customHeight="1"/>
    <row r="3807" ht="12" customHeight="1"/>
    <row r="3808" ht="12" customHeight="1"/>
    <row r="3809" ht="12" customHeight="1"/>
    <row r="3810" ht="12" customHeight="1"/>
    <row r="3811" ht="12" customHeight="1"/>
    <row r="3812" ht="12" customHeight="1"/>
    <row r="3813" ht="12" customHeight="1"/>
    <row r="3814" ht="12" customHeight="1"/>
    <row r="3815" ht="12" customHeight="1"/>
    <row r="3816" ht="12" customHeight="1"/>
    <row r="3817" ht="12" customHeight="1"/>
    <row r="3818" ht="12" customHeight="1"/>
    <row r="3819" ht="12" customHeight="1"/>
    <row r="3820" ht="12" customHeight="1"/>
    <row r="3821" ht="12" customHeight="1"/>
    <row r="3822" ht="12" customHeight="1"/>
    <row r="3823" ht="12" customHeight="1"/>
    <row r="3824" ht="12" customHeight="1"/>
    <row r="3835" ht="12" customHeight="1"/>
    <row r="3852" ht="12" customHeight="1"/>
    <row r="3855" ht="12" customHeight="1"/>
    <row r="3861" ht="12" customHeight="1"/>
    <row r="3874" spans="2:32" ht="15" customHeight="1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>
      <c r="B3877" s="227"/>
      <c r="C3877" s="227"/>
      <c r="D3877" s="227"/>
      <c r="E3877" s="227"/>
      <c r="F3877" s="227"/>
      <c r="G3877" s="227"/>
      <c r="H3877" s="227"/>
      <c r="I3877" s="227"/>
      <c r="J3877" s="227"/>
      <c r="K3877" s="227"/>
      <c r="L3877" s="227"/>
      <c r="M3877" s="227"/>
      <c r="N3877" s="227"/>
      <c r="O3877" s="227"/>
      <c r="P3877" s="227"/>
      <c r="Q3877" s="227"/>
      <c r="R3877" s="227"/>
      <c r="S3877" s="227"/>
      <c r="T3877" s="227"/>
      <c r="U3877" s="227"/>
      <c r="V3877" s="227"/>
      <c r="W3877" s="227"/>
      <c r="X3877" s="227"/>
      <c r="Y3877" s="227"/>
      <c r="Z3877" s="227"/>
      <c r="AA3877" s="227"/>
      <c r="AB3877" s="227"/>
      <c r="AC3877" s="227"/>
      <c r="AD3877" s="227"/>
      <c r="AE3877" s="227"/>
      <c r="AF3877" s="227"/>
    </row>
    <row r="3878" spans="2:32" ht="12" customHeight="1"/>
    <row r="3881" spans="2:32" ht="12" customHeight="1"/>
    <row r="3885" spans="2:32" ht="12" customHeight="1"/>
    <row r="3886" spans="2:32" ht="15" customHeight="1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/>
    <row r="3899" ht="12" customHeight="1"/>
    <row r="3910" ht="12" customHeight="1"/>
    <row r="3911" ht="12" customHeight="1"/>
    <row r="3912" ht="12" customHeight="1"/>
    <row r="3913" ht="12" customHeight="1"/>
    <row r="3914" ht="12" customHeight="1"/>
    <row r="3915" ht="12" customHeight="1"/>
    <row r="3916" ht="12" customHeight="1"/>
    <row r="3917" ht="12" customHeight="1"/>
    <row r="3918" ht="12" customHeight="1"/>
    <row r="3919" ht="12" customHeight="1"/>
    <row r="3920" ht="12" customHeight="1"/>
    <row r="3921" ht="12" customHeight="1"/>
    <row r="3922" ht="12" customHeight="1"/>
    <row r="3923" ht="12" customHeight="1"/>
    <row r="3924" ht="12" customHeight="1"/>
    <row r="3925" ht="12" customHeight="1"/>
    <row r="3926" ht="12" customHeight="1"/>
    <row r="3927" ht="12" customHeight="1"/>
    <row r="3928" ht="12" customHeight="1"/>
    <row r="3929" ht="12" customHeight="1"/>
    <row r="3930" ht="12" customHeight="1"/>
    <row r="3931" ht="12" customHeight="1"/>
    <row r="3932" ht="12" customHeight="1"/>
    <row r="3933" ht="12" customHeight="1"/>
    <row r="3934" ht="12" customHeight="1"/>
    <row r="3935" ht="12" customHeight="1"/>
    <row r="3936" ht="12" customHeight="1"/>
    <row r="3937" ht="12" customHeight="1"/>
    <row r="3938" ht="12" customHeight="1"/>
    <row r="3939" ht="12" customHeight="1"/>
    <row r="3940" ht="12" customHeight="1"/>
    <row r="3941" ht="12" customHeight="1"/>
    <row r="3942" ht="12" customHeight="1"/>
    <row r="3943" ht="12" customHeight="1"/>
    <row r="3944" ht="12" customHeight="1"/>
    <row r="3945" ht="12" customHeight="1"/>
    <row r="3946" ht="12" customHeight="1"/>
    <row r="3947" ht="12" customHeight="1"/>
    <row r="3948" ht="12" customHeight="1"/>
    <row r="3949" ht="12" customHeight="1"/>
    <row r="3960" ht="12" customHeight="1"/>
    <row r="3977" ht="12" customHeight="1"/>
    <row r="3980" ht="12" customHeight="1"/>
    <row r="3986" ht="12" customHeight="1"/>
    <row r="4001" spans="2:32" ht="15" customHeight="1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>
      <c r="B4002" s="227"/>
      <c r="C4002" s="227"/>
      <c r="D4002" s="227"/>
      <c r="E4002" s="227"/>
      <c r="F4002" s="227"/>
      <c r="G4002" s="227"/>
      <c r="H4002" s="227"/>
      <c r="I4002" s="227"/>
      <c r="J4002" s="227"/>
      <c r="K4002" s="227"/>
      <c r="L4002" s="227"/>
      <c r="M4002" s="227"/>
      <c r="N4002" s="227"/>
      <c r="O4002" s="227"/>
      <c r="P4002" s="227"/>
      <c r="Q4002" s="227"/>
      <c r="R4002" s="227"/>
      <c r="S4002" s="227"/>
      <c r="T4002" s="227"/>
      <c r="U4002" s="227"/>
      <c r="V4002" s="227"/>
      <c r="W4002" s="227"/>
      <c r="X4002" s="227"/>
      <c r="Y4002" s="227"/>
      <c r="Z4002" s="227"/>
      <c r="AA4002" s="227"/>
      <c r="AB4002" s="227"/>
      <c r="AC4002" s="227"/>
      <c r="AD4002" s="227"/>
      <c r="AE4002" s="227"/>
      <c r="AF4002" s="227"/>
    </row>
    <row r="4003" spans="2:32" ht="12" customHeight="1"/>
    <row r="4006" spans="2:32" ht="12" customHeight="1"/>
    <row r="4010" spans="2:32" ht="12" customHeight="1"/>
    <row r="4011" spans="2:32" ht="15" customHeight="1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/>
    <row r="4024" ht="12" customHeight="1"/>
    <row r="4035" ht="12" customHeight="1"/>
    <row r="4036" ht="12" customHeight="1"/>
    <row r="4037" ht="12" customHeight="1"/>
    <row r="4038" ht="12" customHeight="1"/>
    <row r="4039" ht="12" customHeight="1"/>
    <row r="4040" ht="12" customHeight="1"/>
    <row r="4041" ht="12" customHeight="1"/>
    <row r="4042" ht="12" customHeight="1"/>
    <row r="4043" ht="12" customHeight="1"/>
    <row r="4044" ht="12" customHeight="1"/>
    <row r="4045" ht="12" customHeight="1"/>
    <row r="4046" ht="12" customHeight="1"/>
    <row r="4047" ht="12" customHeight="1"/>
    <row r="4048" ht="12" customHeight="1"/>
    <row r="4049" ht="12" customHeight="1"/>
    <row r="4050" ht="12" customHeight="1"/>
    <row r="4051" ht="12" customHeight="1"/>
    <row r="4052" ht="12" customHeight="1"/>
    <row r="4053" ht="12" customHeight="1"/>
    <row r="4054" ht="12" customHeight="1"/>
    <row r="4055" ht="12" customHeight="1"/>
    <row r="4056" ht="12" customHeight="1"/>
    <row r="4057" ht="12" customHeight="1"/>
    <row r="4058" ht="12" customHeight="1"/>
    <row r="4059" ht="12" customHeight="1"/>
    <row r="4060" ht="12" customHeight="1"/>
    <row r="4061" ht="12" customHeight="1"/>
    <row r="4062" ht="12" customHeight="1"/>
    <row r="4063" ht="12" customHeight="1"/>
    <row r="4064" ht="12" customHeight="1"/>
    <row r="4065" ht="12" customHeight="1"/>
    <row r="4066" ht="12" customHeight="1"/>
    <row r="4067" ht="12" customHeight="1"/>
    <row r="4068" ht="12" customHeight="1"/>
    <row r="4069" ht="12" customHeight="1"/>
    <row r="4070" ht="12" customHeight="1"/>
    <row r="4071" ht="12" customHeight="1"/>
    <row r="4072" ht="12" customHeight="1"/>
    <row r="4073" ht="12" customHeight="1"/>
    <row r="4074" ht="12" customHeight="1"/>
    <row r="4085" ht="12" customHeight="1"/>
    <row r="4102" ht="12" customHeight="1"/>
    <row r="4105" ht="12" customHeight="1"/>
    <row r="4111" ht="12" customHeight="1"/>
    <row r="4121" spans="2:32" ht="15" customHeight="1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>
      <c r="B4127" s="227"/>
      <c r="C4127" s="227"/>
      <c r="D4127" s="227"/>
      <c r="E4127" s="227"/>
      <c r="F4127" s="227"/>
      <c r="G4127" s="227"/>
      <c r="H4127" s="227"/>
      <c r="I4127" s="227"/>
      <c r="J4127" s="227"/>
      <c r="K4127" s="227"/>
      <c r="L4127" s="227"/>
      <c r="M4127" s="227"/>
      <c r="N4127" s="227"/>
      <c r="O4127" s="227"/>
      <c r="P4127" s="227"/>
      <c r="Q4127" s="227"/>
      <c r="R4127" s="227"/>
      <c r="S4127" s="227"/>
      <c r="T4127" s="227"/>
      <c r="U4127" s="227"/>
      <c r="V4127" s="227"/>
      <c r="W4127" s="227"/>
      <c r="X4127" s="227"/>
      <c r="Y4127" s="227"/>
      <c r="Z4127" s="227"/>
      <c r="AA4127" s="227"/>
      <c r="AB4127" s="227"/>
      <c r="AC4127" s="227"/>
      <c r="AD4127" s="227"/>
      <c r="AE4127" s="227"/>
      <c r="AF4127" s="227"/>
    </row>
    <row r="4128" spans="2:32" ht="12" customHeight="1"/>
    <row r="4131" ht="12" customHeight="1"/>
    <row r="4135" ht="12" customHeight="1"/>
    <row r="4146" ht="12" customHeight="1"/>
    <row r="4149" ht="12" customHeight="1"/>
    <row r="4160" ht="12" customHeight="1"/>
    <row r="4161" ht="12" customHeight="1"/>
    <row r="4162" ht="12" customHeight="1"/>
    <row r="4163" ht="12" customHeight="1"/>
    <row r="4164" ht="12" customHeight="1"/>
    <row r="4165" ht="12" customHeight="1"/>
    <row r="4166" ht="12" customHeight="1"/>
    <row r="4167" ht="12" customHeight="1"/>
    <row r="4168" ht="12" customHeight="1"/>
    <row r="4169" ht="12" customHeight="1"/>
    <row r="4170" ht="12" customHeight="1"/>
    <row r="4171" ht="12" customHeight="1"/>
    <row r="4172" ht="12" customHeight="1"/>
    <row r="4173" ht="12" customHeight="1"/>
    <row r="4174" ht="12" customHeight="1"/>
    <row r="4175" ht="12" customHeight="1"/>
    <row r="4176" ht="12" customHeight="1"/>
    <row r="4177" ht="12" customHeight="1"/>
    <row r="4178" ht="12" customHeight="1"/>
    <row r="4179" ht="12" customHeight="1"/>
    <row r="4180" ht="12" customHeight="1"/>
    <row r="4181" ht="12" customHeight="1"/>
    <row r="4182" ht="12" customHeight="1"/>
    <row r="4183" ht="12" customHeight="1"/>
    <row r="4184" ht="12" customHeight="1"/>
    <row r="4185" ht="12" customHeight="1"/>
    <row r="4186" ht="12" customHeight="1"/>
    <row r="4187" ht="12" customHeight="1"/>
    <row r="4188" ht="12" customHeight="1"/>
    <row r="4189" ht="12" customHeight="1"/>
    <row r="4190" ht="12" customHeight="1"/>
    <row r="4191" ht="12" customHeight="1"/>
    <row r="4192" ht="12" customHeight="1"/>
    <row r="4193" ht="12" customHeight="1"/>
    <row r="4194" ht="12" customHeight="1"/>
    <row r="4195" ht="12" customHeight="1"/>
    <row r="4196" ht="12" customHeight="1"/>
    <row r="4197" ht="12" customHeight="1"/>
    <row r="4198" ht="12" customHeight="1"/>
    <row r="4199" ht="12" customHeight="1"/>
    <row r="4210" ht="12" customHeight="1"/>
    <row r="4227" ht="12" customHeight="1"/>
    <row r="4230" ht="12" customHeight="1"/>
    <row r="4236" ht="12" customHeight="1"/>
    <row r="4246" spans="2:32" ht="15" customHeight="1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>
      <c r="B4252" s="227"/>
      <c r="C4252" s="227"/>
      <c r="D4252" s="227"/>
      <c r="E4252" s="227"/>
      <c r="F4252" s="227"/>
      <c r="G4252" s="227"/>
      <c r="H4252" s="227"/>
      <c r="I4252" s="227"/>
      <c r="J4252" s="227"/>
      <c r="K4252" s="227"/>
      <c r="L4252" s="227"/>
      <c r="M4252" s="227"/>
      <c r="N4252" s="227"/>
      <c r="O4252" s="227"/>
      <c r="P4252" s="227"/>
      <c r="Q4252" s="227"/>
      <c r="R4252" s="227"/>
      <c r="S4252" s="227"/>
      <c r="T4252" s="227"/>
      <c r="U4252" s="227"/>
      <c r="V4252" s="227"/>
      <c r="W4252" s="227"/>
      <c r="X4252" s="227"/>
      <c r="Y4252" s="227"/>
      <c r="Z4252" s="227"/>
      <c r="AA4252" s="227"/>
      <c r="AB4252" s="227"/>
      <c r="AC4252" s="227"/>
      <c r="AD4252" s="227"/>
      <c r="AE4252" s="227"/>
      <c r="AF4252" s="227"/>
    </row>
    <row r="4253" spans="2:32" ht="12" customHeight="1"/>
    <row r="4256" spans="2:32" ht="12" customHeight="1"/>
    <row r="4260" ht="12" customHeight="1"/>
    <row r="4271" ht="12" customHeight="1"/>
    <row r="4274" ht="12" customHeight="1"/>
    <row r="4285" ht="12" customHeight="1"/>
    <row r="4286" ht="12" customHeight="1"/>
    <row r="4287" ht="12" customHeight="1"/>
    <row r="4288" ht="12" customHeight="1"/>
    <row r="4289" ht="12" customHeight="1"/>
    <row r="4290" ht="12" customHeight="1"/>
    <row r="4291" ht="12" customHeight="1"/>
    <row r="4292" ht="12" customHeight="1"/>
    <row r="4293" ht="12" customHeight="1"/>
    <row r="4294" ht="12" customHeight="1"/>
    <row r="4295" ht="12" customHeight="1"/>
    <row r="4296" ht="12" customHeight="1"/>
    <row r="4297" ht="12" customHeight="1"/>
    <row r="4298" ht="12" customHeight="1"/>
    <row r="4299" ht="12" customHeight="1"/>
    <row r="4300" ht="12" customHeight="1"/>
    <row r="4301" ht="12" customHeight="1"/>
    <row r="4302" ht="12" customHeight="1"/>
    <row r="4303" ht="12" customHeight="1"/>
    <row r="4304" ht="12" customHeight="1"/>
    <row r="4305" ht="12" customHeight="1"/>
    <row r="4306" ht="12" customHeight="1"/>
    <row r="4307" ht="12" customHeight="1"/>
    <row r="4308" ht="12" customHeight="1"/>
    <row r="4309" ht="12" customHeight="1"/>
    <row r="4310" ht="12" customHeight="1"/>
    <row r="4311" ht="12" customHeight="1"/>
    <row r="4312" ht="12" customHeight="1"/>
    <row r="4313" ht="12" customHeight="1"/>
    <row r="4314" ht="12" customHeight="1"/>
    <row r="4315" ht="12" customHeight="1"/>
    <row r="4316" ht="12" customHeight="1"/>
    <row r="4317" ht="12" customHeight="1"/>
    <row r="4318" ht="12" customHeight="1"/>
    <row r="4319" ht="12" customHeight="1"/>
    <row r="4320" ht="12" customHeight="1"/>
    <row r="4321" ht="12" customHeight="1"/>
    <row r="4322" ht="12" customHeight="1"/>
    <row r="4323" ht="12" customHeight="1"/>
    <row r="4324" ht="12" customHeight="1"/>
    <row r="4335" ht="12" customHeight="1"/>
    <row r="4352" ht="12" customHeight="1"/>
    <row r="4355" ht="12" customHeight="1"/>
    <row r="4361" ht="12" customHeight="1"/>
    <row r="4371" spans="2:32" ht="15" customHeight="1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>
      <c r="B4377" s="227"/>
      <c r="C4377" s="227"/>
      <c r="D4377" s="227"/>
      <c r="E4377" s="227"/>
      <c r="F4377" s="227"/>
      <c r="G4377" s="227"/>
      <c r="H4377" s="227"/>
      <c r="I4377" s="227"/>
      <c r="J4377" s="227"/>
      <c r="K4377" s="227"/>
      <c r="L4377" s="227"/>
      <c r="M4377" s="227"/>
      <c r="N4377" s="227"/>
      <c r="O4377" s="227"/>
      <c r="P4377" s="227"/>
      <c r="Q4377" s="227"/>
      <c r="R4377" s="227"/>
      <c r="S4377" s="227"/>
      <c r="T4377" s="227"/>
      <c r="U4377" s="227"/>
      <c r="V4377" s="227"/>
      <c r="W4377" s="227"/>
      <c r="X4377" s="227"/>
      <c r="Y4377" s="227"/>
      <c r="Z4377" s="227"/>
      <c r="AA4377" s="227"/>
      <c r="AB4377" s="227"/>
      <c r="AC4377" s="227"/>
      <c r="AD4377" s="227"/>
      <c r="AE4377" s="227"/>
      <c r="AF4377" s="227"/>
    </row>
    <row r="4378" spans="2:32" ht="12" customHeight="1"/>
    <row r="4381" spans="2:32" ht="12" customHeight="1"/>
    <row r="4385" ht="12" customHeight="1"/>
    <row r="4396" ht="12" customHeight="1"/>
    <row r="4399" ht="12" customHeight="1"/>
    <row r="4499" spans="2:32" ht="15" customHeight="1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>
      <c r="B4502" s="227"/>
      <c r="C4502" s="227"/>
      <c r="D4502" s="227"/>
      <c r="E4502" s="227"/>
      <c r="F4502" s="227"/>
      <c r="G4502" s="227"/>
      <c r="H4502" s="227"/>
      <c r="I4502" s="227"/>
      <c r="J4502" s="227"/>
      <c r="K4502" s="227"/>
      <c r="L4502" s="227"/>
      <c r="M4502" s="227"/>
      <c r="N4502" s="227"/>
      <c r="O4502" s="227"/>
      <c r="P4502" s="227"/>
      <c r="Q4502" s="227"/>
      <c r="R4502" s="227"/>
      <c r="S4502" s="227"/>
      <c r="T4502" s="227"/>
      <c r="U4502" s="227"/>
      <c r="V4502" s="227"/>
      <c r="W4502" s="227"/>
      <c r="X4502" s="227"/>
      <c r="Y4502" s="227"/>
      <c r="Z4502" s="227"/>
      <c r="AA4502" s="227"/>
      <c r="AB4502" s="227"/>
      <c r="AC4502" s="227"/>
      <c r="AD4502" s="227"/>
      <c r="AE4502" s="227"/>
      <c r="AF4502" s="227"/>
    </row>
  </sheetData>
  <mergeCells count="29"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663:AF663"/>
    <mergeCell ref="B117:AF117"/>
    <mergeCell ref="B259:AF259"/>
    <mergeCell ref="B339:AF339"/>
    <mergeCell ref="B452:AF452"/>
    <mergeCell ref="B565:AF565"/>
    <mergeCell ref="B119:AG119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109375" defaultRowHeight="15" customHeight="1"/>
  <cols>
    <col min="1" max="1" width="21.42578125" hidden="1" customWidth="1"/>
    <col min="2" max="2" width="46.7109375" customWidth="1"/>
  </cols>
  <sheetData>
    <row r="1" spans="1:33" ht="15" customHeight="1">
      <c r="B1" s="49" t="s">
        <v>1992</v>
      </c>
    </row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211</v>
      </c>
      <c r="B10" s="52" t="s">
        <v>2045</v>
      </c>
      <c r="AG10" s="144" t="s">
        <v>1998</v>
      </c>
    </row>
    <row r="11" spans="1:33" ht="15" customHeight="1">
      <c r="B11" s="49" t="s">
        <v>202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/>
    <row r="24" spans="1:33" ht="15" customHeight="1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/>
    <row r="33" spans="1:33" ht="15" customHeight="1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/>
    <row r="42" spans="1:33" ht="12" customHeight="1"/>
    <row r="43" spans="1:33" ht="15" customHeight="1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/>
    <row r="49" spans="1:33" ht="15" customHeight="1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/>
    <row r="55" spans="1:33" ht="15" customHeight="1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/>
    <row r="61" spans="1:33" ht="15" customHeight="1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/>
    <row r="70" spans="1:33" ht="15" customHeight="1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/>
    <row r="109" spans="1:33" ht="15" customHeight="1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/>
    <row r="113" spans="1:33" ht="15" customHeight="1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/>
    <row r="116" spans="1:33" ht="15" customHeight="1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/>
    <row r="118" spans="1:33" ht="15" customHeight="1">
      <c r="B118" s="230" t="s">
        <v>2046</v>
      </c>
      <c r="C118" s="231"/>
      <c r="D118" s="231"/>
      <c r="E118" s="231"/>
      <c r="F118" s="231"/>
      <c r="G118" s="231"/>
      <c r="H118" s="231"/>
      <c r="I118" s="231"/>
      <c r="J118" s="231"/>
      <c r="K118" s="231"/>
      <c r="L118" s="231"/>
      <c r="M118" s="231"/>
      <c r="N118" s="231"/>
      <c r="O118" s="231"/>
      <c r="P118" s="231"/>
      <c r="Q118" s="231"/>
      <c r="R118" s="231"/>
      <c r="S118" s="231"/>
      <c r="T118" s="231"/>
      <c r="U118" s="231"/>
      <c r="V118" s="231"/>
      <c r="W118" s="231"/>
      <c r="X118" s="231"/>
      <c r="Y118" s="231"/>
      <c r="Z118" s="231"/>
      <c r="AA118" s="231"/>
      <c r="AB118" s="231"/>
      <c r="AC118" s="231"/>
      <c r="AD118" s="231"/>
      <c r="AE118" s="231"/>
      <c r="AF118" s="231"/>
      <c r="AG118" s="231"/>
    </row>
    <row r="119" spans="1:33" ht="15" customHeight="1">
      <c r="B119" s="22" t="s">
        <v>346</v>
      </c>
    </row>
    <row r="120" spans="1:33" ht="15" customHeight="1">
      <c r="B120" s="22" t="s">
        <v>2047</v>
      </c>
    </row>
    <row r="121" spans="1:33" ht="15" customHeight="1">
      <c r="B121" s="22" t="s">
        <v>2048</v>
      </c>
    </row>
    <row r="122" spans="1:33" ht="15" customHeight="1">
      <c r="B122" s="22" t="s">
        <v>2049</v>
      </c>
    </row>
    <row r="123" spans="1:33" ht="15" customHeight="1">
      <c r="B123" s="22" t="s">
        <v>1984</v>
      </c>
    </row>
    <row r="124" spans="1:33" ht="15" customHeight="1">
      <c r="B124" s="22" t="s">
        <v>1155</v>
      </c>
    </row>
    <row r="125" spans="1:33" ht="15" customHeight="1">
      <c r="B125" s="22" t="s">
        <v>1985</v>
      </c>
    </row>
    <row r="126" spans="1:33" ht="15" customHeight="1">
      <c r="B126" s="22" t="s">
        <v>2050</v>
      </c>
    </row>
    <row r="127" spans="1:33" ht="15" customHeight="1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/>
    <row r="134" spans="1:33" ht="12" customHeight="1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/>
    <row r="143" spans="1:33" ht="12" customHeight="1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>
      <c r="B228" s="143"/>
    </row>
    <row r="229" spans="1:33" ht="15" customHeight="1">
      <c r="B229" s="22"/>
    </row>
    <row r="230" spans="1:33" ht="15" customHeight="1">
      <c r="B230" s="22"/>
    </row>
    <row r="231" spans="1:33" ht="15" customHeight="1">
      <c r="B231" s="22"/>
    </row>
    <row r="232" spans="1:33" ht="15" customHeight="1">
      <c r="B232" s="22"/>
    </row>
    <row r="233" spans="1:33" ht="15" customHeight="1">
      <c r="B233" s="22"/>
    </row>
    <row r="234" spans="1:33" ht="15" customHeight="1">
      <c r="B234" s="22"/>
    </row>
    <row r="235" spans="1:33" ht="15" customHeight="1">
      <c r="B235" s="22"/>
    </row>
    <row r="236" spans="1:33" ht="15" customHeight="1">
      <c r="B236" s="22"/>
    </row>
    <row r="248" ht="12" customHeight="1"/>
    <row r="252" ht="12" customHeight="1"/>
    <row r="255" ht="12" customHeight="1"/>
    <row r="258" spans="2:33" ht="15" customHeight="1">
      <c r="B258" s="224"/>
      <c r="C258" s="224"/>
      <c r="D258" s="224"/>
      <c r="E258" s="224"/>
      <c r="F258" s="224"/>
      <c r="G258" s="224"/>
      <c r="H258" s="224"/>
      <c r="I258" s="224"/>
      <c r="J258" s="224"/>
      <c r="K258" s="224"/>
      <c r="L258" s="224"/>
      <c r="M258" s="224"/>
      <c r="N258" s="224"/>
      <c r="O258" s="224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  <c r="AA258" s="224"/>
      <c r="AB258" s="224"/>
      <c r="AC258" s="224"/>
      <c r="AD258" s="224"/>
      <c r="AE258" s="224"/>
      <c r="AF258" s="224"/>
      <c r="AG258" s="224"/>
    </row>
    <row r="267" spans="2:33" ht="12" customHeight="1"/>
    <row r="268" spans="2:33" ht="12" customHeight="1"/>
    <row r="269" spans="2:33" ht="12" customHeight="1"/>
    <row r="270" spans="2:33" ht="12" customHeight="1"/>
    <row r="271" spans="2:33" ht="12" customHeight="1"/>
    <row r="272" spans="2:33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10" ht="12" customHeight="1"/>
    <row r="327" ht="12" customHeight="1"/>
    <row r="329" ht="12" customHeight="1"/>
    <row r="340" spans="2:33" ht="15" customHeight="1">
      <c r="B340" s="224"/>
      <c r="C340" s="224"/>
      <c r="D340" s="224"/>
      <c r="E340" s="224"/>
      <c r="F340" s="224"/>
      <c r="G340" s="224"/>
      <c r="H340" s="224"/>
      <c r="I340" s="224"/>
      <c r="J340" s="224"/>
      <c r="K340" s="224"/>
      <c r="L340" s="224"/>
      <c r="M340" s="224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4"/>
      <c r="Y340" s="224"/>
      <c r="Z340" s="224"/>
      <c r="AA340" s="224"/>
      <c r="AB340" s="224"/>
      <c r="AC340" s="224"/>
      <c r="AD340" s="224"/>
      <c r="AE340" s="224"/>
      <c r="AF340" s="224"/>
      <c r="AG340" s="224"/>
    </row>
    <row r="346" spans="2:33" ht="12" customHeight="1"/>
    <row r="347" spans="2:33" ht="12" customHeight="1"/>
    <row r="348" spans="2:33" ht="12" customHeight="1"/>
    <row r="349" spans="2:33" ht="12" customHeight="1"/>
    <row r="350" spans="2:33" ht="12" customHeight="1"/>
    <row r="351" spans="2:33" ht="12" customHeight="1"/>
    <row r="352" spans="2:33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85" ht="12" customHeight="1"/>
    <row r="402" ht="12" customHeight="1"/>
    <row r="405" ht="12" customHeight="1"/>
    <row r="411" ht="12" customHeight="1"/>
    <row r="428" ht="12" customHeight="1"/>
    <row r="431" ht="12" customHeight="1"/>
    <row r="435" ht="12" customHeight="1"/>
    <row r="446" ht="12" customHeight="1"/>
    <row r="449" spans="2:33" ht="12" customHeight="1"/>
    <row r="452" spans="2:33" ht="15" customHeight="1">
      <c r="B452" s="224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  <c r="AA452" s="224"/>
      <c r="AB452" s="224"/>
      <c r="AC452" s="224"/>
      <c r="AD452" s="224"/>
      <c r="AE452" s="224"/>
      <c r="AF452" s="224"/>
      <c r="AG452" s="224"/>
    </row>
    <row r="460" spans="2:33" ht="12" customHeight="1"/>
    <row r="461" spans="2:33" ht="12" customHeight="1"/>
    <row r="462" spans="2:33" ht="12" customHeight="1"/>
    <row r="463" spans="2:33" ht="12" customHeight="1"/>
    <row r="464" spans="2:33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10" ht="12" customHeight="1"/>
    <row r="527" ht="12" customHeight="1"/>
    <row r="529" ht="12" customHeight="1"/>
    <row r="535" ht="12" customHeight="1"/>
    <row r="552" spans="2:33" ht="12" customHeight="1"/>
    <row r="554" spans="2:33" ht="12" customHeight="1"/>
    <row r="557" spans="2:33" ht="15" customHeight="1">
      <c r="B557" s="224"/>
      <c r="C557" s="224"/>
      <c r="D557" s="224"/>
      <c r="E557" s="224"/>
      <c r="F557" s="224"/>
      <c r="G557" s="224"/>
      <c r="H557" s="224"/>
      <c r="I557" s="224"/>
      <c r="J557" s="224"/>
      <c r="K557" s="224"/>
      <c r="L557" s="224"/>
      <c r="M557" s="224"/>
      <c r="N557" s="224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</row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84" ht="12" customHeight="1"/>
    <row r="600" ht="12" customHeight="1"/>
    <row r="602" ht="12" customHeight="1"/>
    <row r="607" ht="12" customHeight="1"/>
    <row r="623" ht="12" customHeight="1"/>
    <row r="625" spans="2:33" ht="12" customHeight="1"/>
    <row r="627" spans="2:33" ht="12" customHeight="1"/>
    <row r="630" spans="2:33" ht="12" customHeight="1"/>
    <row r="632" spans="2:33" ht="12" customHeight="1"/>
    <row r="633" spans="2:33" ht="12" customHeight="1"/>
    <row r="635" spans="2:33" ht="12" customHeight="1"/>
    <row r="638" spans="2:33" ht="15" customHeight="1">
      <c r="B638" s="224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4"/>
      <c r="Y638" s="224"/>
      <c r="Z638" s="224"/>
      <c r="AA638" s="224"/>
      <c r="AB638" s="224"/>
      <c r="AC638" s="224"/>
      <c r="AD638" s="224"/>
      <c r="AE638" s="224"/>
      <c r="AF638" s="224"/>
      <c r="AG638" s="224"/>
    </row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82" ht="12" customHeight="1"/>
    <row r="698" ht="12" customHeight="1"/>
    <row r="703" ht="12" customHeight="1"/>
    <row r="710" spans="2:33" ht="15" customHeight="1"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22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</row>
    <row r="716" spans="2:33" ht="12" customHeight="1"/>
    <row r="717" spans="2:33" ht="12" customHeight="1"/>
    <row r="718" spans="2:33" ht="12" customHeight="1"/>
    <row r="719" spans="2:33" ht="12" customHeight="1"/>
    <row r="720" spans="2:33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68" ht="12" customHeight="1"/>
    <row r="780" ht="12" customHeight="1"/>
    <row r="784" ht="12" customHeight="1"/>
    <row r="796" ht="12" customHeight="1"/>
    <row r="810" ht="12" customHeight="1"/>
    <row r="814" ht="12" customHeight="1"/>
    <row r="825" ht="12" customHeight="1"/>
    <row r="835" ht="12" customHeight="1"/>
    <row r="847" ht="12" customHeight="1"/>
    <row r="858" ht="12" customHeight="1"/>
    <row r="870" ht="12" customHeight="1"/>
    <row r="881" spans="2:33" ht="12" customHeight="1"/>
    <row r="886" spans="2:33" ht="15" customHeight="1">
      <c r="B886" s="224"/>
      <c r="C886" s="224"/>
      <c r="D886" s="224"/>
      <c r="E886" s="224"/>
      <c r="F886" s="224"/>
      <c r="G886" s="224"/>
      <c r="H886" s="224"/>
      <c r="I886" s="224"/>
      <c r="J886" s="224"/>
      <c r="K886" s="224"/>
      <c r="L886" s="224"/>
      <c r="M886" s="224"/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4"/>
      <c r="Y886" s="224"/>
      <c r="Z886" s="224"/>
      <c r="AA886" s="224"/>
      <c r="AB886" s="224"/>
      <c r="AC886" s="224"/>
      <c r="AD886" s="224"/>
      <c r="AE886" s="224"/>
      <c r="AF886" s="224"/>
      <c r="AG886" s="224"/>
    </row>
    <row r="889" spans="2:33" ht="12" customHeight="1"/>
    <row r="890" spans="2:33" ht="12" customHeight="1"/>
    <row r="891" spans="2:33" ht="12" customHeight="1"/>
    <row r="892" spans="2:33" ht="12" customHeight="1"/>
    <row r="893" spans="2:33" ht="12" customHeight="1"/>
    <row r="894" spans="2:33" ht="12" customHeight="1"/>
    <row r="895" spans="2:33" ht="12" customHeight="1"/>
    <row r="896" spans="2:33" ht="12" customHeight="1"/>
    <row r="897" ht="12" customHeight="1"/>
    <row r="898" ht="12" customHeight="1"/>
    <row r="899" ht="12" customHeight="1"/>
    <row r="910" ht="12" customHeight="1"/>
    <row r="927" ht="12" customHeight="1"/>
    <row r="929" ht="12" customHeight="1"/>
    <row r="935" ht="12" customHeight="1"/>
    <row r="952" ht="12" customHeight="1"/>
    <row r="954" ht="12" customHeight="1"/>
    <row r="956" ht="12" customHeight="1"/>
    <row r="969" spans="2:33" ht="15" customHeight="1">
      <c r="B969" s="224"/>
      <c r="C969" s="224"/>
      <c r="D969" s="224"/>
      <c r="E969" s="224"/>
      <c r="F969" s="224"/>
      <c r="G969" s="224"/>
      <c r="H969" s="224"/>
      <c r="I969" s="224"/>
      <c r="J969" s="224"/>
      <c r="K969" s="224"/>
      <c r="L969" s="224"/>
      <c r="M969" s="224"/>
      <c r="N969" s="224"/>
      <c r="O969" s="224"/>
      <c r="P969" s="224"/>
      <c r="Q969" s="224"/>
      <c r="R969" s="224"/>
      <c r="S969" s="224"/>
      <c r="T969" s="224"/>
      <c r="U969" s="224"/>
      <c r="V969" s="224"/>
      <c r="W969" s="224"/>
      <c r="X969" s="224"/>
      <c r="Y969" s="224"/>
      <c r="Z969" s="224"/>
      <c r="AA969" s="224"/>
      <c r="AB969" s="224"/>
      <c r="AC969" s="224"/>
      <c r="AD969" s="224"/>
      <c r="AE969" s="224"/>
      <c r="AF969" s="224"/>
      <c r="AG969" s="224"/>
    </row>
    <row r="975" spans="2:33" ht="12" customHeight="1"/>
    <row r="976" spans="2:33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10" ht="12" customHeight="1"/>
    <row r="1027" ht="12" customHeight="1"/>
    <row r="1030" ht="12" customHeight="1"/>
    <row r="1036" ht="12" customHeight="1"/>
    <row r="1053" ht="12" customHeight="1"/>
    <row r="1056" ht="12" customHeight="1"/>
    <row r="1058" spans="2:33" ht="12" customHeight="1"/>
    <row r="1071" spans="2:33" ht="15" customHeight="1">
      <c r="B1071" s="224"/>
      <c r="C1071" s="224"/>
      <c r="D1071" s="224"/>
      <c r="E1071" s="224"/>
      <c r="F1071" s="224"/>
      <c r="G1071" s="224"/>
      <c r="H1071" s="224"/>
      <c r="I1071" s="224"/>
      <c r="J1071" s="224"/>
      <c r="K1071" s="224"/>
      <c r="L1071" s="224"/>
      <c r="M1071" s="224"/>
      <c r="N1071" s="224"/>
      <c r="O1071" s="224"/>
      <c r="P1071" s="224"/>
      <c r="Q1071" s="224"/>
      <c r="R1071" s="224"/>
      <c r="S1071" s="224"/>
      <c r="T1071" s="224"/>
      <c r="U1071" s="224"/>
      <c r="V1071" s="224"/>
      <c r="W1071" s="224"/>
      <c r="X1071" s="224"/>
      <c r="Y1071" s="224"/>
      <c r="Z1071" s="224"/>
      <c r="AA1071" s="224"/>
      <c r="AB1071" s="224"/>
      <c r="AC1071" s="224"/>
      <c r="AD1071" s="224"/>
      <c r="AE1071" s="224"/>
      <c r="AF1071" s="224"/>
      <c r="AG1071" s="224"/>
    </row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10" ht="12" customHeight="1"/>
    <row r="1127" ht="12" customHeight="1"/>
    <row r="1129" ht="12" customHeight="1"/>
    <row r="1135" ht="12" customHeight="1"/>
    <row r="1152" ht="12" customHeight="1"/>
    <row r="1154" ht="12" customHeight="1"/>
    <row r="1156" ht="12" customHeight="1"/>
    <row r="1169" spans="2:33" ht="15" customHeight="1">
      <c r="B1169" s="224"/>
      <c r="C1169" s="224"/>
      <c r="D1169" s="224"/>
      <c r="E1169" s="224"/>
      <c r="F1169" s="224"/>
      <c r="G1169" s="224"/>
      <c r="H1169" s="224"/>
      <c r="I1169" s="224"/>
      <c r="J1169" s="224"/>
      <c r="K1169" s="224"/>
      <c r="L1169" s="224"/>
      <c r="M1169" s="224"/>
      <c r="N1169" s="224"/>
      <c r="O1169" s="224"/>
      <c r="P1169" s="224"/>
      <c r="Q1169" s="224"/>
      <c r="R1169" s="224"/>
      <c r="S1169" s="224"/>
      <c r="T1169" s="224"/>
      <c r="U1169" s="224"/>
      <c r="V1169" s="224"/>
      <c r="W1169" s="224"/>
      <c r="X1169" s="224"/>
      <c r="Y1169" s="224"/>
      <c r="Z1169" s="224"/>
      <c r="AA1169" s="224"/>
      <c r="AB1169" s="224"/>
      <c r="AC1169" s="224"/>
      <c r="AD1169" s="224"/>
      <c r="AE1169" s="224"/>
      <c r="AF1169" s="224"/>
      <c r="AG1169" s="224"/>
    </row>
    <row r="1175" spans="2:33" ht="12" customHeight="1"/>
    <row r="1176" spans="2:33" ht="12" customHeight="1"/>
    <row r="1177" spans="2:33" ht="12" customHeight="1"/>
    <row r="1178" spans="2:33" ht="12" customHeight="1"/>
    <row r="1179" spans="2:33" ht="12" customHeight="1"/>
    <row r="1180" spans="2:33" ht="12" customHeight="1"/>
    <row r="1181" spans="2:33" ht="12" customHeight="1"/>
    <row r="1182" spans="2:33" ht="12" customHeight="1"/>
    <row r="1183" spans="2:33" ht="12" customHeight="1"/>
    <row r="1184" spans="2:33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10" ht="12" customHeight="1"/>
    <row r="1227" ht="12" customHeight="1"/>
    <row r="1229" ht="12" customHeight="1"/>
    <row r="1235" ht="12" customHeight="1"/>
    <row r="1252" ht="12" customHeight="1"/>
    <row r="1254" ht="12" customHeight="1"/>
    <row r="1256" ht="12" customHeight="1"/>
    <row r="1269" spans="2:33" ht="15" customHeight="1">
      <c r="B1269" s="224"/>
      <c r="C1269" s="224"/>
      <c r="D1269" s="224"/>
      <c r="E1269" s="224"/>
      <c r="F1269" s="224"/>
      <c r="G1269" s="224"/>
      <c r="H1269" s="224"/>
      <c r="I1269" s="224"/>
      <c r="J1269" s="224"/>
      <c r="K1269" s="224"/>
      <c r="L1269" s="224"/>
      <c r="M1269" s="224"/>
      <c r="N1269" s="224"/>
      <c r="O1269" s="224"/>
      <c r="P1269" s="224"/>
      <c r="Q1269" s="224"/>
      <c r="R1269" s="224"/>
      <c r="S1269" s="224"/>
      <c r="T1269" s="224"/>
      <c r="U1269" s="224"/>
      <c r="V1269" s="224"/>
      <c r="W1269" s="224"/>
      <c r="X1269" s="224"/>
      <c r="Y1269" s="224"/>
      <c r="Z1269" s="224"/>
      <c r="AA1269" s="224"/>
      <c r="AB1269" s="224"/>
      <c r="AC1269" s="224"/>
      <c r="AD1269" s="224"/>
      <c r="AE1269" s="224"/>
      <c r="AF1269" s="224"/>
      <c r="AG1269" s="224"/>
    </row>
    <row r="1275" spans="2:33" ht="12" customHeight="1"/>
    <row r="1276" spans="2:33" ht="12" customHeight="1"/>
    <row r="1277" spans="2:33" ht="12" customHeight="1"/>
    <row r="1278" spans="2:33" ht="12" customHeight="1"/>
    <row r="1279" spans="2:33" ht="12" customHeight="1"/>
    <row r="1280" spans="2:33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6" ht="12" customHeight="1"/>
    <row r="1311" ht="12" customHeight="1"/>
    <row r="1315" ht="12" customHeight="1"/>
    <row r="1331" ht="12" customHeight="1"/>
    <row r="1362" ht="12" customHeight="1"/>
    <row r="1378" ht="12" customHeight="1"/>
    <row r="1397" ht="12" customHeight="1"/>
    <row r="1452" ht="12" customHeight="1"/>
    <row r="1464" ht="12" customHeight="1"/>
    <row r="1484" spans="2:33" ht="15" customHeight="1">
      <c r="B1484" s="224"/>
      <c r="C1484" s="224"/>
      <c r="D1484" s="224"/>
      <c r="E1484" s="224"/>
      <c r="F1484" s="224"/>
      <c r="G1484" s="224"/>
      <c r="H1484" s="224"/>
      <c r="I1484" s="224"/>
      <c r="J1484" s="224"/>
      <c r="K1484" s="224"/>
      <c r="L1484" s="224"/>
      <c r="M1484" s="224"/>
      <c r="N1484" s="224"/>
      <c r="O1484" s="224"/>
      <c r="P1484" s="224"/>
      <c r="Q1484" s="224"/>
      <c r="R1484" s="224"/>
      <c r="S1484" s="224"/>
      <c r="T1484" s="224"/>
      <c r="U1484" s="224"/>
      <c r="V1484" s="224"/>
      <c r="W1484" s="224"/>
      <c r="X1484" s="224"/>
      <c r="Y1484" s="224"/>
      <c r="Z1484" s="224"/>
      <c r="AA1484" s="224"/>
      <c r="AB1484" s="224"/>
      <c r="AC1484" s="224"/>
      <c r="AD1484" s="224"/>
      <c r="AE1484" s="224"/>
      <c r="AF1484" s="224"/>
      <c r="AG1484" s="224"/>
    </row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84" ht="12" customHeight="1"/>
    <row r="1585" ht="12" customHeight="1"/>
    <row r="1640" ht="12" customHeight="1"/>
    <row r="1641" ht="12" customHeight="1"/>
    <row r="1696" ht="12" customHeight="1"/>
    <row r="1697" ht="12" customHeight="1"/>
    <row r="1713" spans="2:33" ht="15" customHeight="1">
      <c r="B1713" s="224"/>
      <c r="C1713" s="224"/>
      <c r="D1713" s="224"/>
      <c r="E1713" s="224"/>
      <c r="F1713" s="224"/>
      <c r="G1713" s="224"/>
      <c r="H1713" s="224"/>
      <c r="I1713" s="224"/>
      <c r="J1713" s="224"/>
      <c r="K1713" s="224"/>
      <c r="L1713" s="224"/>
      <c r="M1713" s="224"/>
      <c r="N1713" s="224"/>
      <c r="O1713" s="224"/>
      <c r="P1713" s="224"/>
      <c r="Q1713" s="224"/>
      <c r="R1713" s="224"/>
      <c r="S1713" s="224"/>
      <c r="T1713" s="224"/>
      <c r="U1713" s="224"/>
      <c r="V1713" s="224"/>
      <c r="W1713" s="224"/>
      <c r="X1713" s="224"/>
      <c r="Y1713" s="224"/>
      <c r="Z1713" s="224"/>
      <c r="AA1713" s="224"/>
      <c r="AB1713" s="224"/>
      <c r="AC1713" s="224"/>
      <c r="AD1713" s="224"/>
      <c r="AE1713" s="224"/>
      <c r="AF1713" s="224"/>
      <c r="AG1713" s="224"/>
    </row>
    <row r="1714" spans="2:33" ht="12" customHeight="1"/>
    <row r="1715" spans="2:33" ht="12" customHeight="1"/>
    <row r="1716" spans="2:33" ht="12" customHeight="1"/>
    <row r="1717" spans="2:33" ht="12" customHeight="1"/>
    <row r="1718" spans="2:33" ht="12" customHeight="1"/>
    <row r="1719" spans="2:33" ht="12" customHeight="1"/>
    <row r="1720" spans="2:33" ht="12" customHeight="1"/>
    <row r="1721" spans="2:33" ht="12" customHeight="1"/>
    <row r="1722" spans="2:33" ht="12" customHeight="1"/>
    <row r="1723" spans="2:33" ht="12" customHeight="1"/>
    <row r="1724" spans="2:33" ht="12" customHeight="1"/>
    <row r="1731" ht="12" customHeight="1"/>
    <row r="1767" ht="12" customHeight="1"/>
    <row r="1813" ht="12" customHeight="1"/>
    <row r="1849" ht="12" customHeight="1"/>
    <row r="1885" ht="12" customHeight="1"/>
    <row r="1887" ht="12" customHeight="1"/>
    <row r="1923" ht="12" customHeight="1"/>
    <row r="1959" ht="12" customHeight="1"/>
    <row r="1960" ht="12" customHeight="1"/>
    <row r="1961" ht="12" customHeight="1"/>
    <row r="1970" ht="12" customHeight="1"/>
    <row r="1979" ht="12" customHeight="1"/>
    <row r="1990" spans="2:33" ht="15" customHeight="1">
      <c r="B1990" s="224"/>
      <c r="C1990" s="224"/>
      <c r="D1990" s="224"/>
      <c r="E1990" s="224"/>
      <c r="F1990" s="224"/>
      <c r="G1990" s="224"/>
      <c r="H1990" s="224"/>
      <c r="I1990" s="224"/>
      <c r="J1990" s="224"/>
      <c r="K1990" s="224"/>
      <c r="L1990" s="224"/>
      <c r="M1990" s="224"/>
      <c r="N1990" s="224"/>
      <c r="O1990" s="224"/>
      <c r="P1990" s="224"/>
      <c r="Q1990" s="224"/>
      <c r="R1990" s="224"/>
      <c r="S1990" s="224"/>
      <c r="T1990" s="224"/>
      <c r="U1990" s="224"/>
      <c r="V1990" s="224"/>
      <c r="W1990" s="224"/>
      <c r="X1990" s="224"/>
      <c r="Y1990" s="224"/>
      <c r="Z1990" s="224"/>
      <c r="AA1990" s="224"/>
      <c r="AB1990" s="224"/>
      <c r="AC1990" s="224"/>
      <c r="AD1990" s="224"/>
      <c r="AE1990" s="224"/>
      <c r="AF1990" s="224"/>
      <c r="AG1990" s="224"/>
    </row>
    <row r="1998" spans="2:33" ht="12" customHeight="1"/>
    <row r="1999" spans="2:33" ht="12" customHeight="1"/>
    <row r="2000" spans="2:33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28" ht="12" customHeight="1"/>
    <row r="2029" ht="12" customHeight="1"/>
    <row r="2030" ht="12" customHeight="1"/>
    <row r="2031" ht="12" customHeight="1"/>
    <row r="20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144" ht="12" customHeight="1"/>
    <row r="2234" ht="12" customHeight="1"/>
    <row r="2325" spans="2:33" ht="15" customHeight="1">
      <c r="B2325" s="224"/>
      <c r="C2325" s="224"/>
      <c r="D2325" s="224"/>
      <c r="E2325" s="224"/>
      <c r="F2325" s="224"/>
      <c r="G2325" s="224"/>
      <c r="H2325" s="224"/>
      <c r="I2325" s="224"/>
      <c r="J2325" s="224"/>
      <c r="K2325" s="224"/>
      <c r="L2325" s="224"/>
      <c r="M2325" s="224"/>
      <c r="N2325" s="224"/>
      <c r="O2325" s="224"/>
      <c r="P2325" s="224"/>
      <c r="Q2325" s="224"/>
      <c r="R2325" s="224"/>
      <c r="S2325" s="224"/>
      <c r="T2325" s="224"/>
      <c r="U2325" s="224"/>
      <c r="V2325" s="224"/>
      <c r="W2325" s="224"/>
      <c r="X2325" s="224"/>
      <c r="Y2325" s="224"/>
      <c r="Z2325" s="224"/>
      <c r="AA2325" s="224"/>
      <c r="AB2325" s="224"/>
      <c r="AC2325" s="224"/>
      <c r="AD2325" s="224"/>
      <c r="AE2325" s="224"/>
      <c r="AF2325" s="224"/>
      <c r="AG2325" s="224"/>
    </row>
    <row r="2327" spans="2:33" ht="12" customHeight="1"/>
    <row r="2328" spans="2:33" ht="12" customHeight="1"/>
    <row r="2329" spans="2:33" ht="12" customHeight="1"/>
    <row r="2330" spans="2:33" ht="12" customHeight="1"/>
    <row r="2331" spans="2:33" ht="12" customHeight="1"/>
    <row r="2332" spans="2:33" ht="12" customHeight="1"/>
    <row r="2333" spans="2:33" ht="12" customHeight="1"/>
    <row r="2334" spans="2:33" ht="12" customHeight="1"/>
    <row r="2335" spans="2:33" ht="12" customHeight="1"/>
    <row r="2336" spans="2:33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72" ht="12" customHeight="1"/>
    <row r="2390" ht="12" customHeight="1"/>
    <row r="2408" ht="12" customHeight="1"/>
    <row r="2426" ht="12" customHeight="1"/>
    <row r="2444" ht="12" customHeight="1"/>
    <row r="2462" ht="12" customHeight="1"/>
    <row r="2463" ht="12" customHeight="1"/>
    <row r="2481" ht="12" customHeight="1"/>
    <row r="2499" ht="12" customHeight="1"/>
    <row r="2517" ht="12" customHeight="1"/>
    <row r="2518" ht="12" customHeight="1"/>
    <row r="2536" ht="12" customHeight="1"/>
    <row r="2554" ht="12" customHeight="1"/>
    <row r="2572" ht="12" customHeight="1"/>
    <row r="2590" ht="12" customHeight="1"/>
    <row r="2608" ht="12" customHeight="1"/>
    <row r="2626" ht="12" customHeight="1"/>
    <row r="2645" spans="2:33" ht="15" customHeight="1">
      <c r="B2645" s="224"/>
      <c r="C2645" s="224"/>
      <c r="D2645" s="224"/>
      <c r="E2645" s="224"/>
      <c r="F2645" s="224"/>
      <c r="G2645" s="224"/>
      <c r="H2645" s="224"/>
      <c r="I2645" s="224"/>
      <c r="J2645" s="224"/>
      <c r="K2645" s="224"/>
      <c r="L2645" s="224"/>
      <c r="M2645" s="224"/>
      <c r="N2645" s="224"/>
      <c r="O2645" s="224"/>
      <c r="P2645" s="224"/>
      <c r="Q2645" s="224"/>
      <c r="R2645" s="224"/>
      <c r="S2645" s="224"/>
      <c r="T2645" s="224"/>
      <c r="U2645" s="224"/>
      <c r="V2645" s="224"/>
      <c r="W2645" s="224"/>
      <c r="X2645" s="224"/>
      <c r="Y2645" s="224"/>
      <c r="Z2645" s="224"/>
      <c r="AA2645" s="224"/>
      <c r="AB2645" s="224"/>
      <c r="AC2645" s="224"/>
      <c r="AD2645" s="224"/>
      <c r="AE2645" s="224"/>
      <c r="AF2645" s="224"/>
      <c r="AG2645" s="224"/>
    </row>
    <row r="2647" spans="2:33" ht="12" customHeight="1"/>
    <row r="2648" spans="2:33" ht="12" customHeight="1"/>
    <row r="2649" spans="2:33" ht="12" customHeight="1"/>
    <row r="2650" spans="2:33" ht="12" customHeight="1"/>
    <row r="2651" spans="2:33" ht="12" customHeight="1"/>
    <row r="2652" spans="2:33" ht="12" customHeight="1"/>
    <row r="2653" spans="2:33" ht="12" customHeight="1"/>
    <row r="2654" spans="2:33" ht="12" customHeight="1"/>
    <row r="2655" spans="2:33" ht="12" customHeight="1"/>
    <row r="2656" spans="2:33" ht="12" customHeight="1"/>
    <row r="2657" ht="12" customHeight="1"/>
    <row r="2658" ht="12" customHeight="1"/>
    <row r="2659" ht="12" customHeight="1"/>
    <row r="2660" ht="12" customHeight="1"/>
    <row r="2661" ht="12" customHeight="1"/>
    <row r="2662" ht="12" customHeight="1"/>
    <row r="2663" ht="12" customHeight="1"/>
    <row r="2664" ht="12" customHeight="1"/>
    <row r="2665" ht="12" customHeight="1"/>
    <row r="2666" ht="12" customHeight="1"/>
    <row r="2667" ht="12" customHeight="1"/>
    <row r="2668" ht="12" customHeight="1"/>
    <row r="2669" ht="12" customHeight="1"/>
    <row r="2670" ht="12" customHeight="1"/>
    <row r="2671" ht="12" customHeight="1"/>
    <row r="2672" ht="12" customHeight="1"/>
    <row r="2673" ht="12" customHeight="1"/>
    <row r="2674" ht="12" customHeight="1"/>
    <row r="2697" ht="12" customHeight="1"/>
    <row r="2715" ht="12" customHeight="1"/>
    <row r="2733" ht="12" customHeight="1"/>
    <row r="2751" ht="12" customHeight="1"/>
    <row r="2786" ht="12" customHeight="1"/>
    <row r="2804" ht="12" customHeight="1"/>
    <row r="2839" ht="12" customHeight="1"/>
    <row r="2857" ht="12" customHeight="1"/>
    <row r="2875" ht="12" customHeight="1"/>
    <row r="2893" ht="12" customHeight="1"/>
    <row r="2911" ht="12" customHeight="1"/>
    <row r="2929" ht="12" customHeight="1"/>
    <row r="2947" ht="12" customHeight="1"/>
    <row r="2965" spans="2:33" ht="12" customHeight="1"/>
    <row r="2971" spans="2:33" ht="15" customHeight="1">
      <c r="B2971" s="224"/>
      <c r="C2971" s="224"/>
      <c r="D2971" s="224"/>
      <c r="E2971" s="224"/>
      <c r="F2971" s="224"/>
      <c r="G2971" s="224"/>
      <c r="H2971" s="224"/>
      <c r="I2971" s="224"/>
      <c r="J2971" s="224"/>
      <c r="K2971" s="224"/>
      <c r="L2971" s="224"/>
      <c r="M2971" s="224"/>
      <c r="N2971" s="224"/>
      <c r="O2971" s="224"/>
      <c r="P2971" s="224"/>
      <c r="Q2971" s="224"/>
      <c r="R2971" s="224"/>
      <c r="S2971" s="224"/>
      <c r="T2971" s="224"/>
      <c r="U2971" s="224"/>
      <c r="V2971" s="224"/>
      <c r="W2971" s="224"/>
      <c r="X2971" s="224"/>
      <c r="Y2971" s="224"/>
      <c r="Z2971" s="224"/>
      <c r="AA2971" s="224"/>
      <c r="AB2971" s="224"/>
      <c r="AC2971" s="224"/>
      <c r="AD2971" s="224"/>
      <c r="AE2971" s="224"/>
      <c r="AF2971" s="224"/>
      <c r="AG2971" s="224"/>
    </row>
    <row r="2973" spans="2:33" ht="12" customHeight="1"/>
    <row r="2974" spans="2:33" ht="12" customHeight="1"/>
    <row r="2975" spans="2:33" ht="12" customHeight="1"/>
    <row r="2976" spans="2:33" ht="12" customHeight="1"/>
    <row r="2977" ht="12" customHeight="1"/>
    <row r="2978" ht="12" customHeight="1"/>
    <row r="2979" ht="12" customHeight="1"/>
    <row r="2980" ht="12" customHeight="1"/>
    <row r="2981" ht="12" customHeight="1"/>
    <row r="2982" ht="12" customHeight="1"/>
    <row r="2983" ht="12" customHeight="1"/>
    <row r="2984" ht="12" customHeight="1"/>
    <row r="2985" ht="12" customHeight="1"/>
    <row r="2986" ht="12" customHeight="1"/>
    <row r="2987" ht="12" customHeight="1"/>
    <row r="2988" ht="12" customHeight="1"/>
    <row r="2989" ht="12" customHeight="1"/>
    <row r="2990" ht="12" customHeight="1"/>
    <row r="2991" ht="12" customHeight="1"/>
    <row r="2992" ht="12" customHeight="1"/>
    <row r="2993" ht="12" customHeight="1"/>
    <row r="2994" ht="12" customHeight="1"/>
    <row r="2995" ht="12" customHeight="1"/>
    <row r="2996" ht="12" customHeight="1"/>
    <row r="2997" ht="12" customHeight="1"/>
    <row r="2998" ht="12" customHeight="1"/>
    <row r="2999" ht="12" customHeight="1"/>
    <row r="3022" ht="12" customHeight="1"/>
    <row r="3040" ht="12" customHeight="1"/>
    <row r="3058" ht="12" customHeight="1"/>
    <row r="3076" ht="12" customHeight="1"/>
    <row r="3111" ht="12" customHeight="1"/>
    <row r="3129" ht="12" customHeight="1"/>
    <row r="3147" ht="12" customHeight="1"/>
    <row r="3165" ht="12" customHeight="1"/>
    <row r="3166" ht="12" customHeight="1"/>
    <row r="3184" ht="12" customHeight="1"/>
    <row r="3202" ht="12" customHeight="1"/>
    <row r="3220" ht="12" customHeight="1"/>
    <row r="3238" ht="12" customHeight="1"/>
    <row r="3256" ht="12" customHeight="1"/>
    <row r="3274" ht="12" customHeight="1"/>
    <row r="3293" spans="2:33" ht="15" customHeight="1">
      <c r="B3293" s="224"/>
      <c r="C3293" s="224"/>
      <c r="D3293" s="224"/>
      <c r="E3293" s="224"/>
      <c r="F3293" s="224"/>
      <c r="G3293" s="224"/>
      <c r="H3293" s="224"/>
      <c r="I3293" s="224"/>
      <c r="J3293" s="224"/>
      <c r="K3293" s="224"/>
      <c r="L3293" s="224"/>
      <c r="M3293" s="224"/>
      <c r="N3293" s="224"/>
      <c r="O3293" s="224"/>
      <c r="P3293" s="224"/>
      <c r="Q3293" s="224"/>
      <c r="R3293" s="224"/>
      <c r="S3293" s="224"/>
      <c r="T3293" s="224"/>
      <c r="U3293" s="224"/>
      <c r="V3293" s="224"/>
      <c r="W3293" s="224"/>
      <c r="X3293" s="224"/>
      <c r="Y3293" s="224"/>
      <c r="Z3293" s="224"/>
      <c r="AA3293" s="224"/>
      <c r="AB3293" s="224"/>
      <c r="AC3293" s="224"/>
      <c r="AD3293" s="224"/>
      <c r="AE3293" s="224"/>
      <c r="AF3293" s="224"/>
      <c r="AG3293" s="224"/>
    </row>
    <row r="3294" spans="2:33" ht="12" customHeight="1"/>
    <row r="3295" spans="2:33" ht="12" customHeight="1"/>
    <row r="3296" spans="2:33" ht="12" customHeight="1"/>
    <row r="3297" ht="12" customHeight="1"/>
    <row r="3298" ht="12" customHeight="1"/>
    <row r="3299" ht="12" customHeight="1"/>
    <row r="3300" ht="12" customHeight="1"/>
    <row r="3301" ht="12" customHeight="1"/>
    <row r="3302" ht="12" customHeight="1"/>
    <row r="3303" ht="12" customHeight="1"/>
    <row r="3304" ht="12" customHeight="1"/>
    <row r="3305" ht="12" customHeight="1"/>
    <row r="3306" ht="12" customHeight="1"/>
    <row r="3307" ht="12" customHeight="1"/>
    <row r="3308" ht="12" customHeight="1"/>
    <row r="3309" ht="12" customHeight="1"/>
    <row r="3310" ht="12" customHeight="1"/>
    <row r="3311" ht="12" customHeight="1"/>
    <row r="3312" ht="12" customHeight="1"/>
    <row r="3313" ht="12" customHeight="1"/>
    <row r="3314" ht="12" customHeight="1"/>
    <row r="3315" ht="12" customHeight="1"/>
    <row r="3316" ht="12" customHeight="1"/>
    <row r="3317" ht="12" customHeight="1"/>
    <row r="3318" ht="12" customHeight="1"/>
    <row r="3319" ht="12" customHeight="1"/>
    <row r="3320" ht="12" customHeight="1"/>
    <row r="3321" ht="12" customHeight="1"/>
    <row r="3322" ht="12" customHeight="1"/>
    <row r="3323" ht="12" customHeight="1"/>
    <row r="3324" ht="12" customHeight="1"/>
    <row r="3335" ht="12" customHeight="1"/>
    <row r="3352" ht="12" customHeight="1"/>
    <row r="3355" ht="12" customHeight="1"/>
    <row r="3361" ht="12" customHeight="1"/>
    <row r="3378" ht="12" customHeight="1"/>
    <row r="3381" ht="12" customHeight="1"/>
    <row r="3385" ht="12" customHeight="1"/>
    <row r="3396" spans="2:33" ht="12" customHeight="1"/>
    <row r="3399" spans="2:33" ht="12" customHeight="1"/>
    <row r="3402" spans="2:33" ht="15" customHeight="1">
      <c r="B3402" s="224"/>
      <c r="C3402" s="224"/>
      <c r="D3402" s="224"/>
      <c r="E3402" s="224"/>
      <c r="F3402" s="224"/>
      <c r="G3402" s="224"/>
      <c r="H3402" s="224"/>
      <c r="I3402" s="224"/>
      <c r="J3402" s="224"/>
      <c r="K3402" s="224"/>
      <c r="L3402" s="224"/>
      <c r="M3402" s="224"/>
      <c r="N3402" s="224"/>
      <c r="O3402" s="224"/>
      <c r="P3402" s="224"/>
      <c r="Q3402" s="224"/>
      <c r="R3402" s="224"/>
      <c r="S3402" s="224"/>
      <c r="T3402" s="224"/>
      <c r="U3402" s="224"/>
      <c r="V3402" s="224"/>
      <c r="W3402" s="224"/>
      <c r="X3402" s="224"/>
      <c r="Y3402" s="224"/>
      <c r="Z3402" s="224"/>
      <c r="AA3402" s="224"/>
      <c r="AB3402" s="224"/>
      <c r="AC3402" s="224"/>
      <c r="AD3402" s="224"/>
      <c r="AE3402" s="224"/>
      <c r="AF3402" s="224"/>
      <c r="AG3402" s="224"/>
    </row>
    <row r="3410" ht="12" customHeight="1"/>
    <row r="3411" ht="12" customHeight="1"/>
    <row r="3412" ht="12" customHeight="1"/>
    <row r="3413" ht="12" customHeight="1"/>
    <row r="3414" ht="12" customHeight="1"/>
    <row r="3415" ht="12" customHeight="1"/>
    <row r="3416" ht="12" customHeight="1"/>
    <row r="3417" ht="12" customHeight="1"/>
    <row r="3418" ht="12" customHeight="1"/>
    <row r="3419" ht="12" customHeight="1"/>
    <row r="3420" ht="12" customHeight="1"/>
    <row r="3421" ht="12" customHeight="1"/>
    <row r="3422" ht="12" customHeight="1"/>
    <row r="3423" ht="12" customHeight="1"/>
    <row r="3424" ht="12" customHeight="1"/>
    <row r="3425" ht="12" customHeight="1"/>
    <row r="3426" ht="12" customHeight="1"/>
    <row r="3427" ht="12" customHeight="1"/>
    <row r="3428" ht="12" customHeight="1"/>
    <row r="3429" ht="12" customHeight="1"/>
    <row r="3430" ht="12" customHeight="1"/>
    <row r="3431" ht="12" customHeight="1"/>
    <row r="3432" ht="12" customHeight="1"/>
    <row r="3433" ht="12" customHeight="1"/>
    <row r="3434" ht="12" customHeight="1"/>
    <row r="3435" ht="12" customHeight="1"/>
    <row r="3436" ht="12" customHeight="1"/>
    <row r="3437" ht="12" customHeight="1"/>
    <row r="3438" ht="12" customHeight="1"/>
    <row r="3439" ht="12" customHeight="1"/>
    <row r="3440" ht="12" customHeight="1"/>
    <row r="3441" ht="12" customHeight="1"/>
    <row r="3442" ht="12" customHeight="1"/>
    <row r="3443" ht="12" customHeight="1"/>
    <row r="3444" ht="12" customHeight="1"/>
    <row r="3445" ht="12" customHeight="1"/>
    <row r="3446" ht="12" customHeight="1"/>
    <row r="3447" ht="12" customHeight="1"/>
    <row r="3448" ht="12" customHeight="1"/>
    <row r="3449" ht="12" customHeight="1"/>
    <row r="3460" ht="12" customHeight="1"/>
    <row r="3477" ht="12" customHeight="1"/>
    <row r="3480" ht="12" customHeight="1"/>
    <row r="3486" ht="12" customHeight="1"/>
    <row r="3503" ht="12" customHeight="1"/>
    <row r="3506" ht="12" customHeight="1"/>
    <row r="3510" ht="12" customHeight="1"/>
    <row r="3521" spans="2:33" ht="12" customHeight="1"/>
    <row r="3524" spans="2:33" ht="12" customHeight="1"/>
    <row r="3527" spans="2:33" ht="15" customHeight="1">
      <c r="B3527" s="224"/>
      <c r="C3527" s="224"/>
      <c r="D3527" s="224"/>
      <c r="E3527" s="224"/>
      <c r="F3527" s="224"/>
      <c r="G3527" s="224"/>
      <c r="H3527" s="224"/>
      <c r="I3527" s="224"/>
      <c r="J3527" s="224"/>
      <c r="K3527" s="224"/>
      <c r="L3527" s="224"/>
      <c r="M3527" s="224"/>
      <c r="N3527" s="224"/>
      <c r="O3527" s="224"/>
      <c r="P3527" s="224"/>
      <c r="Q3527" s="224"/>
      <c r="R3527" s="224"/>
      <c r="S3527" s="224"/>
      <c r="T3527" s="224"/>
      <c r="U3527" s="224"/>
      <c r="V3527" s="224"/>
      <c r="W3527" s="224"/>
      <c r="X3527" s="224"/>
      <c r="Y3527" s="224"/>
      <c r="Z3527" s="224"/>
      <c r="AA3527" s="224"/>
      <c r="AB3527" s="224"/>
      <c r="AC3527" s="224"/>
      <c r="AD3527" s="224"/>
      <c r="AE3527" s="224"/>
      <c r="AF3527" s="224"/>
      <c r="AG3527" s="224"/>
    </row>
    <row r="3535" spans="2:33" ht="12" customHeight="1"/>
    <row r="3536" spans="2:33" ht="12" customHeight="1"/>
    <row r="3537" ht="12" customHeight="1"/>
    <row r="3538" ht="12" customHeight="1"/>
    <row r="3539" ht="12" customHeight="1"/>
    <row r="3540" ht="12" customHeight="1"/>
    <row r="3541" ht="12" customHeight="1"/>
    <row r="3542" ht="12" customHeight="1"/>
    <row r="3543" ht="12" customHeight="1"/>
    <row r="3544" ht="12" customHeight="1"/>
    <row r="3545" ht="12" customHeight="1"/>
    <row r="3546" ht="12" customHeight="1"/>
    <row r="3547" ht="12" customHeight="1"/>
    <row r="3548" ht="12" customHeight="1"/>
    <row r="3549" ht="12" customHeight="1"/>
    <row r="3550" ht="12" customHeight="1"/>
    <row r="3551" ht="12" customHeight="1"/>
    <row r="3552" ht="12" customHeight="1"/>
    <row r="3553" ht="12" customHeight="1"/>
    <row r="3554" ht="12" customHeight="1"/>
    <row r="3555" ht="12" customHeight="1"/>
    <row r="3556" ht="12" customHeight="1"/>
    <row r="3557" ht="12" customHeight="1"/>
    <row r="3558" ht="12" customHeight="1"/>
    <row r="3559" ht="12" customHeight="1"/>
    <row r="3560" ht="12" customHeight="1"/>
    <row r="3561" ht="12" customHeight="1"/>
    <row r="3562" ht="12" customHeight="1"/>
    <row r="3563" ht="12" customHeight="1"/>
    <row r="3564" ht="12" customHeight="1"/>
    <row r="3565" ht="12" customHeight="1"/>
    <row r="3566" ht="12" customHeight="1"/>
    <row r="3567" ht="12" customHeight="1"/>
    <row r="3568" ht="12" customHeight="1"/>
    <row r="3569" ht="12" customHeight="1"/>
    <row r="3570" ht="12" customHeight="1"/>
    <row r="3571" ht="12" customHeight="1"/>
    <row r="3572" ht="12" customHeight="1"/>
    <row r="3573" ht="12" customHeight="1"/>
    <row r="3574" ht="12" customHeight="1"/>
    <row r="3585" ht="12" customHeight="1"/>
    <row r="3602" ht="12" customHeight="1"/>
    <row r="3605" ht="12" customHeight="1"/>
    <row r="3611" ht="12" customHeight="1"/>
    <row r="3628" ht="12" customHeight="1"/>
    <row r="3631" ht="12" customHeight="1"/>
    <row r="3635" ht="12" customHeight="1"/>
    <row r="3646" ht="12" customHeight="1"/>
    <row r="3649" spans="2:33" ht="12" customHeight="1"/>
    <row r="3652" spans="2:33" ht="15" customHeight="1">
      <c r="B3652" s="224"/>
      <c r="C3652" s="224"/>
      <c r="D3652" s="224"/>
      <c r="E3652" s="224"/>
      <c r="F3652" s="224"/>
      <c r="G3652" s="224"/>
      <c r="H3652" s="224"/>
      <c r="I3652" s="224"/>
      <c r="J3652" s="224"/>
      <c r="K3652" s="224"/>
      <c r="L3652" s="224"/>
      <c r="M3652" s="224"/>
      <c r="N3652" s="224"/>
      <c r="O3652" s="224"/>
      <c r="P3652" s="224"/>
      <c r="Q3652" s="224"/>
      <c r="R3652" s="224"/>
      <c r="S3652" s="224"/>
      <c r="T3652" s="224"/>
      <c r="U3652" s="224"/>
      <c r="V3652" s="224"/>
      <c r="W3652" s="224"/>
      <c r="X3652" s="224"/>
      <c r="Y3652" s="224"/>
      <c r="Z3652" s="224"/>
      <c r="AA3652" s="224"/>
      <c r="AB3652" s="224"/>
      <c r="AC3652" s="224"/>
      <c r="AD3652" s="224"/>
      <c r="AE3652" s="224"/>
      <c r="AF3652" s="224"/>
      <c r="AG3652" s="224"/>
    </row>
    <row r="3660" spans="2:33" ht="12" customHeight="1"/>
    <row r="3661" spans="2:33" ht="12" customHeight="1"/>
    <row r="3662" spans="2:33" ht="12" customHeight="1"/>
    <row r="3663" spans="2:33" ht="12" customHeight="1"/>
    <row r="3664" spans="2:33" ht="12" customHeight="1"/>
    <row r="3665" ht="12" customHeight="1"/>
    <row r="3666" ht="12" customHeight="1"/>
    <row r="3667" ht="12" customHeight="1"/>
    <row r="3668" ht="12" customHeight="1"/>
    <row r="3669" ht="12" customHeight="1"/>
    <row r="3670" ht="12" customHeight="1"/>
    <row r="3671" ht="12" customHeight="1"/>
    <row r="3672" ht="12" customHeight="1"/>
    <row r="3673" ht="12" customHeight="1"/>
    <row r="3674" ht="12" customHeight="1"/>
    <row r="3675" ht="12" customHeight="1"/>
    <row r="3676" ht="12" customHeight="1"/>
    <row r="3677" ht="12" customHeight="1"/>
    <row r="3678" ht="12" customHeight="1"/>
    <row r="3679" ht="12" customHeight="1"/>
    <row r="3680" ht="12" customHeight="1"/>
    <row r="3681" ht="12" customHeight="1"/>
    <row r="3682" ht="12" customHeight="1"/>
    <row r="3683" ht="12" customHeight="1"/>
    <row r="3684" ht="12" customHeight="1"/>
    <row r="3685" ht="12" customHeight="1"/>
    <row r="3686" ht="12" customHeight="1"/>
    <row r="3687" ht="12" customHeight="1"/>
    <row r="3688" ht="12" customHeight="1"/>
    <row r="3689" ht="12" customHeight="1"/>
    <row r="3690" ht="12" customHeight="1"/>
    <row r="3691" ht="12" customHeight="1"/>
    <row r="3692" ht="12" customHeight="1"/>
    <row r="3693" ht="12" customHeight="1"/>
    <row r="3694" ht="12" customHeight="1"/>
    <row r="3695" ht="12" customHeight="1"/>
    <row r="3696" ht="12" customHeight="1"/>
    <row r="3697" ht="12" customHeight="1"/>
    <row r="3698" ht="12" customHeight="1"/>
    <row r="3699" ht="12" customHeight="1"/>
    <row r="3710" ht="12" customHeight="1"/>
    <row r="3727" ht="12" customHeight="1"/>
    <row r="3730" ht="12" customHeight="1"/>
    <row r="3736" ht="12" customHeight="1"/>
    <row r="3753" ht="12" customHeight="1"/>
    <row r="3756" ht="12" customHeight="1"/>
    <row r="3760" ht="12" customHeight="1"/>
    <row r="3771" ht="12" customHeight="1"/>
    <row r="3774" ht="12" customHeight="1"/>
    <row r="3777" spans="2:33" ht="15" customHeight="1">
      <c r="B3777" s="224"/>
      <c r="C3777" s="224"/>
      <c r="D3777" s="224"/>
      <c r="E3777" s="224"/>
      <c r="F3777" s="224"/>
      <c r="G3777" s="224"/>
      <c r="H3777" s="224"/>
      <c r="I3777" s="224"/>
      <c r="J3777" s="224"/>
      <c r="K3777" s="224"/>
      <c r="L3777" s="224"/>
      <c r="M3777" s="224"/>
      <c r="N3777" s="224"/>
      <c r="O3777" s="224"/>
      <c r="P3777" s="224"/>
      <c r="Q3777" s="224"/>
      <c r="R3777" s="224"/>
      <c r="S3777" s="224"/>
      <c r="T3777" s="224"/>
      <c r="U3777" s="224"/>
      <c r="V3777" s="224"/>
      <c r="W3777" s="224"/>
      <c r="X3777" s="224"/>
      <c r="Y3777" s="224"/>
      <c r="Z3777" s="224"/>
      <c r="AA3777" s="224"/>
      <c r="AB3777" s="224"/>
      <c r="AC3777" s="224"/>
      <c r="AD3777" s="224"/>
      <c r="AE3777" s="224"/>
      <c r="AF3777" s="224"/>
      <c r="AG3777" s="224"/>
    </row>
    <row r="3785" spans="2:33" ht="12" customHeight="1"/>
    <row r="3786" spans="2:33" ht="12" customHeight="1"/>
    <row r="3787" spans="2:33" ht="12" customHeight="1"/>
    <row r="3788" spans="2:33" ht="12" customHeight="1"/>
    <row r="3789" spans="2:33" ht="12" customHeight="1"/>
    <row r="3790" spans="2:33" ht="12" customHeight="1"/>
    <row r="3791" spans="2:33" ht="12" customHeight="1"/>
    <row r="3792" spans="2:33" ht="12" customHeight="1"/>
    <row r="3793" ht="12" customHeight="1"/>
    <row r="3794" ht="12" customHeight="1"/>
    <row r="3795" ht="12" customHeight="1"/>
    <row r="3796" ht="12" customHeight="1"/>
    <row r="3797" ht="12" customHeight="1"/>
    <row r="3798" ht="12" customHeight="1"/>
    <row r="3799" ht="12" customHeight="1"/>
    <row r="3800" ht="12" customHeight="1"/>
    <row r="3801" ht="12" customHeight="1"/>
    <row r="3802" ht="12" customHeight="1"/>
    <row r="3803" ht="12" customHeight="1"/>
    <row r="3804" ht="12" customHeight="1"/>
    <row r="3805" ht="12" customHeight="1"/>
    <row r="3806" ht="12" customHeight="1"/>
    <row r="3807" ht="12" customHeight="1"/>
    <row r="3808" ht="12" customHeight="1"/>
    <row r="3809" ht="12" customHeight="1"/>
    <row r="3810" ht="12" customHeight="1"/>
    <row r="3811" ht="12" customHeight="1"/>
    <row r="3812" ht="12" customHeight="1"/>
    <row r="3813" ht="12" customHeight="1"/>
    <row r="3814" ht="12" customHeight="1"/>
    <row r="3815" ht="12" customHeight="1"/>
    <row r="3816" ht="12" customHeight="1"/>
    <row r="3817" ht="12" customHeight="1"/>
    <row r="3818" ht="12" customHeight="1"/>
    <row r="3819" ht="12" customHeight="1"/>
    <row r="3820" ht="12" customHeight="1"/>
    <row r="3821" ht="12" customHeight="1"/>
    <row r="3822" ht="12" customHeight="1"/>
    <row r="3823" ht="12" customHeight="1"/>
    <row r="3824" ht="12" customHeight="1"/>
    <row r="3835" ht="12" customHeight="1"/>
    <row r="3852" ht="12" customHeight="1"/>
    <row r="3855" ht="12" customHeight="1"/>
    <row r="3861" ht="12" customHeight="1"/>
    <row r="3878" ht="12" customHeight="1"/>
    <row r="3881" ht="12" customHeight="1"/>
    <row r="3885" ht="12" customHeight="1"/>
    <row r="3896" spans="2:33" ht="12" customHeight="1"/>
    <row r="3899" spans="2:33" ht="12" customHeight="1"/>
    <row r="3902" spans="2:33" ht="15" customHeight="1">
      <c r="B3902" s="224"/>
      <c r="C3902" s="224"/>
      <c r="D3902" s="224"/>
      <c r="E3902" s="224"/>
      <c r="F3902" s="224"/>
      <c r="G3902" s="224"/>
      <c r="H3902" s="224"/>
      <c r="I3902" s="224"/>
      <c r="J3902" s="224"/>
      <c r="K3902" s="224"/>
      <c r="L3902" s="224"/>
      <c r="M3902" s="224"/>
      <c r="N3902" s="224"/>
      <c r="O3902" s="224"/>
      <c r="P3902" s="224"/>
      <c r="Q3902" s="224"/>
      <c r="R3902" s="224"/>
      <c r="S3902" s="224"/>
      <c r="T3902" s="224"/>
      <c r="U3902" s="224"/>
      <c r="V3902" s="224"/>
      <c r="W3902" s="224"/>
      <c r="X3902" s="224"/>
      <c r="Y3902" s="224"/>
      <c r="Z3902" s="224"/>
      <c r="AA3902" s="224"/>
      <c r="AB3902" s="224"/>
      <c r="AC3902" s="224"/>
      <c r="AD3902" s="224"/>
      <c r="AE3902" s="224"/>
      <c r="AF3902" s="224"/>
      <c r="AG3902" s="224"/>
    </row>
    <row r="3910" ht="12" customHeight="1"/>
    <row r="3911" ht="12" customHeight="1"/>
    <row r="3912" ht="12" customHeight="1"/>
    <row r="3913" ht="12" customHeight="1"/>
    <row r="3914" ht="12" customHeight="1"/>
    <row r="3915" ht="12" customHeight="1"/>
    <row r="3916" ht="12" customHeight="1"/>
    <row r="3917" ht="12" customHeight="1"/>
    <row r="3918" ht="12" customHeight="1"/>
    <row r="3919" ht="12" customHeight="1"/>
    <row r="3920" ht="12" customHeight="1"/>
    <row r="3921" ht="12" customHeight="1"/>
    <row r="3922" ht="12" customHeight="1"/>
    <row r="3923" ht="12" customHeight="1"/>
    <row r="3924" ht="12" customHeight="1"/>
    <row r="3925" ht="12" customHeight="1"/>
    <row r="3926" ht="12" customHeight="1"/>
    <row r="3927" ht="12" customHeight="1"/>
    <row r="3928" ht="12" customHeight="1"/>
    <row r="3929" ht="12" customHeight="1"/>
    <row r="3930" ht="12" customHeight="1"/>
    <row r="3931" ht="12" customHeight="1"/>
    <row r="3932" ht="12" customHeight="1"/>
    <row r="3933" ht="12" customHeight="1"/>
    <row r="3934" ht="12" customHeight="1"/>
    <row r="3935" ht="12" customHeight="1"/>
    <row r="3936" ht="12" customHeight="1"/>
    <row r="3937" ht="12" customHeight="1"/>
    <row r="3938" ht="12" customHeight="1"/>
    <row r="3939" ht="12" customHeight="1"/>
    <row r="3940" ht="12" customHeight="1"/>
    <row r="3941" ht="12" customHeight="1"/>
    <row r="3942" ht="12" customHeight="1"/>
    <row r="3943" ht="12" customHeight="1"/>
    <row r="3944" ht="12" customHeight="1"/>
    <row r="3945" ht="12" customHeight="1"/>
    <row r="3946" ht="12" customHeight="1"/>
    <row r="3947" ht="12" customHeight="1"/>
    <row r="3948" ht="12" customHeight="1"/>
    <row r="3949" ht="12" customHeight="1"/>
    <row r="3960" ht="12" customHeight="1"/>
    <row r="3977" ht="12" customHeight="1"/>
    <row r="3980" ht="12" customHeight="1"/>
    <row r="3986" ht="12" customHeight="1"/>
    <row r="4003" ht="12" customHeight="1"/>
    <row r="4006" ht="12" customHeight="1"/>
    <row r="4010" ht="12" customHeight="1"/>
    <row r="4021" spans="2:33" ht="12" customHeight="1"/>
    <row r="4024" spans="2:33" ht="12" customHeight="1"/>
    <row r="4027" spans="2:33" ht="15" customHeight="1">
      <c r="B4027" s="224"/>
      <c r="C4027" s="224"/>
      <c r="D4027" s="224"/>
      <c r="E4027" s="224"/>
      <c r="F4027" s="224"/>
      <c r="G4027" s="224"/>
      <c r="H4027" s="224"/>
      <c r="I4027" s="224"/>
      <c r="J4027" s="224"/>
      <c r="K4027" s="224"/>
      <c r="L4027" s="224"/>
      <c r="M4027" s="224"/>
      <c r="N4027" s="224"/>
      <c r="O4027" s="224"/>
      <c r="P4027" s="224"/>
      <c r="Q4027" s="224"/>
      <c r="R4027" s="224"/>
      <c r="S4027" s="224"/>
      <c r="T4027" s="224"/>
      <c r="U4027" s="224"/>
      <c r="V4027" s="224"/>
      <c r="W4027" s="224"/>
      <c r="X4027" s="224"/>
      <c r="Y4027" s="224"/>
      <c r="Z4027" s="224"/>
      <c r="AA4027" s="224"/>
      <c r="AB4027" s="224"/>
      <c r="AC4027" s="224"/>
      <c r="AD4027" s="224"/>
      <c r="AE4027" s="224"/>
      <c r="AF4027" s="224"/>
      <c r="AG4027" s="224"/>
    </row>
    <row r="4035" ht="12" customHeight="1"/>
    <row r="4036" ht="12" customHeight="1"/>
    <row r="4037" ht="12" customHeight="1"/>
    <row r="4038" ht="12" customHeight="1"/>
    <row r="4039" ht="12" customHeight="1"/>
    <row r="4040" ht="12" customHeight="1"/>
    <row r="4041" ht="12" customHeight="1"/>
    <row r="4042" ht="12" customHeight="1"/>
    <row r="4043" ht="12" customHeight="1"/>
    <row r="4044" ht="12" customHeight="1"/>
    <row r="4045" ht="12" customHeight="1"/>
    <row r="4046" ht="12" customHeight="1"/>
    <row r="4047" ht="12" customHeight="1"/>
    <row r="4048" ht="12" customHeight="1"/>
    <row r="4049" ht="12" customHeight="1"/>
    <row r="4050" ht="12" customHeight="1"/>
    <row r="4051" ht="12" customHeight="1"/>
    <row r="4052" ht="12" customHeight="1"/>
    <row r="4053" ht="12" customHeight="1"/>
    <row r="4054" ht="12" customHeight="1"/>
    <row r="4055" ht="12" customHeight="1"/>
    <row r="4056" ht="12" customHeight="1"/>
    <row r="4057" ht="12" customHeight="1"/>
    <row r="4058" ht="12" customHeight="1"/>
    <row r="4059" ht="12" customHeight="1"/>
    <row r="4060" ht="12" customHeight="1"/>
    <row r="4061" ht="12" customHeight="1"/>
    <row r="4062" ht="12" customHeight="1"/>
    <row r="4063" ht="12" customHeight="1"/>
    <row r="4064" ht="12" customHeight="1"/>
    <row r="4065" ht="12" customHeight="1"/>
    <row r="4066" ht="12" customHeight="1"/>
    <row r="4067" ht="12" customHeight="1"/>
    <row r="4068" ht="12" customHeight="1"/>
    <row r="4069" ht="12" customHeight="1"/>
    <row r="4070" ht="12" customHeight="1"/>
    <row r="4071" ht="12" customHeight="1"/>
    <row r="4072" ht="12" customHeight="1"/>
    <row r="4073" ht="12" customHeight="1"/>
    <row r="4074" ht="12" customHeight="1"/>
    <row r="4085" ht="12" customHeight="1"/>
    <row r="4102" ht="12" customHeight="1"/>
    <row r="4105" ht="12" customHeight="1"/>
    <row r="4111" ht="12" customHeight="1"/>
    <row r="4128" ht="12" customHeight="1"/>
    <row r="4131" ht="12" customHeight="1"/>
    <row r="4135" ht="12" customHeight="1"/>
    <row r="4146" spans="2:33" ht="12" customHeight="1"/>
    <row r="4149" spans="2:33" ht="12" customHeight="1"/>
    <row r="4152" spans="2:33" ht="15" customHeight="1">
      <c r="B4152" s="224"/>
      <c r="C4152" s="224"/>
      <c r="D4152" s="224"/>
      <c r="E4152" s="224"/>
      <c r="F4152" s="224"/>
      <c r="G4152" s="224"/>
      <c r="H4152" s="224"/>
      <c r="I4152" s="224"/>
      <c r="J4152" s="224"/>
      <c r="K4152" s="224"/>
      <c r="L4152" s="224"/>
      <c r="M4152" s="224"/>
      <c r="N4152" s="224"/>
      <c r="O4152" s="224"/>
      <c r="P4152" s="224"/>
      <c r="Q4152" s="224"/>
      <c r="R4152" s="224"/>
      <c r="S4152" s="224"/>
      <c r="T4152" s="224"/>
      <c r="U4152" s="224"/>
      <c r="V4152" s="224"/>
      <c r="W4152" s="224"/>
      <c r="X4152" s="224"/>
      <c r="Y4152" s="224"/>
      <c r="Z4152" s="224"/>
      <c r="AA4152" s="224"/>
      <c r="AB4152" s="224"/>
      <c r="AC4152" s="224"/>
      <c r="AD4152" s="224"/>
      <c r="AE4152" s="224"/>
      <c r="AF4152" s="224"/>
      <c r="AG4152" s="224"/>
    </row>
    <row r="4160" spans="2:33" ht="12" customHeight="1"/>
    <row r="4161" ht="12" customHeight="1"/>
    <row r="4162" ht="12" customHeight="1"/>
    <row r="4163" ht="12" customHeight="1"/>
    <row r="4164" ht="12" customHeight="1"/>
    <row r="4165" ht="12" customHeight="1"/>
    <row r="4166" ht="12" customHeight="1"/>
    <row r="4167" ht="12" customHeight="1"/>
    <row r="4168" ht="12" customHeight="1"/>
    <row r="4169" ht="12" customHeight="1"/>
    <row r="4170" ht="12" customHeight="1"/>
    <row r="4171" ht="12" customHeight="1"/>
    <row r="4172" ht="12" customHeight="1"/>
    <row r="4173" ht="12" customHeight="1"/>
    <row r="4174" ht="12" customHeight="1"/>
    <row r="4175" ht="12" customHeight="1"/>
    <row r="4176" ht="12" customHeight="1"/>
    <row r="4177" ht="12" customHeight="1"/>
    <row r="4178" ht="12" customHeight="1"/>
    <row r="4179" ht="12" customHeight="1"/>
    <row r="4180" ht="12" customHeight="1"/>
    <row r="4181" ht="12" customHeight="1"/>
    <row r="4182" ht="12" customHeight="1"/>
    <row r="4183" ht="12" customHeight="1"/>
    <row r="4184" ht="12" customHeight="1"/>
    <row r="4185" ht="12" customHeight="1"/>
    <row r="4186" ht="12" customHeight="1"/>
    <row r="4187" ht="12" customHeight="1"/>
    <row r="4188" ht="12" customHeight="1"/>
    <row r="4189" ht="12" customHeight="1"/>
    <row r="4190" ht="12" customHeight="1"/>
    <row r="4191" ht="12" customHeight="1"/>
    <row r="4192" ht="12" customHeight="1"/>
    <row r="4193" ht="12" customHeight="1"/>
    <row r="4194" ht="12" customHeight="1"/>
    <row r="4195" ht="12" customHeight="1"/>
    <row r="4196" ht="12" customHeight="1"/>
    <row r="4197" ht="12" customHeight="1"/>
    <row r="4198" ht="12" customHeight="1"/>
    <row r="4199" ht="12" customHeight="1"/>
    <row r="4210" ht="12" customHeight="1"/>
    <row r="4227" ht="12" customHeight="1"/>
    <row r="4230" ht="12" customHeight="1"/>
    <row r="4236" ht="12" customHeight="1"/>
    <row r="4253" ht="12" customHeight="1"/>
    <row r="4256" ht="12" customHeight="1"/>
    <row r="4260" ht="12" customHeight="1"/>
    <row r="4271" ht="12" customHeight="1"/>
    <row r="4274" spans="2:33" ht="12" customHeight="1"/>
    <row r="4277" spans="2:33" ht="15" customHeight="1">
      <c r="B4277" s="224"/>
      <c r="C4277" s="224"/>
      <c r="D4277" s="224"/>
      <c r="E4277" s="224"/>
      <c r="F4277" s="224"/>
      <c r="G4277" s="224"/>
      <c r="H4277" s="224"/>
      <c r="I4277" s="224"/>
      <c r="J4277" s="224"/>
      <c r="K4277" s="224"/>
      <c r="L4277" s="224"/>
      <c r="M4277" s="224"/>
      <c r="N4277" s="224"/>
      <c r="O4277" s="224"/>
      <c r="P4277" s="224"/>
      <c r="Q4277" s="224"/>
      <c r="R4277" s="224"/>
      <c r="S4277" s="224"/>
      <c r="T4277" s="224"/>
      <c r="U4277" s="224"/>
      <c r="V4277" s="224"/>
      <c r="W4277" s="224"/>
      <c r="X4277" s="224"/>
      <c r="Y4277" s="224"/>
      <c r="Z4277" s="224"/>
      <c r="AA4277" s="224"/>
      <c r="AB4277" s="224"/>
      <c r="AC4277" s="224"/>
      <c r="AD4277" s="224"/>
      <c r="AE4277" s="224"/>
      <c r="AF4277" s="224"/>
      <c r="AG4277" s="224"/>
    </row>
    <row r="4285" spans="2:33" ht="12" customHeight="1"/>
    <row r="4286" spans="2:33" ht="12" customHeight="1"/>
    <row r="4287" spans="2:33" ht="12" customHeight="1"/>
    <row r="4288" spans="2:33" ht="12" customHeight="1"/>
    <row r="4289" ht="12" customHeight="1"/>
    <row r="4290" ht="12" customHeight="1"/>
    <row r="4291" ht="12" customHeight="1"/>
    <row r="4292" ht="12" customHeight="1"/>
    <row r="4293" ht="12" customHeight="1"/>
    <row r="4294" ht="12" customHeight="1"/>
    <row r="4295" ht="12" customHeight="1"/>
    <row r="4296" ht="12" customHeight="1"/>
    <row r="4297" ht="12" customHeight="1"/>
    <row r="4298" ht="12" customHeight="1"/>
    <row r="4299" ht="12" customHeight="1"/>
    <row r="4300" ht="12" customHeight="1"/>
    <row r="4301" ht="12" customHeight="1"/>
    <row r="4302" ht="12" customHeight="1"/>
    <row r="4303" ht="12" customHeight="1"/>
    <row r="4304" ht="12" customHeight="1"/>
    <row r="4305" ht="12" customHeight="1"/>
    <row r="4306" ht="12" customHeight="1"/>
    <row r="4307" ht="12" customHeight="1"/>
    <row r="4308" ht="12" customHeight="1"/>
    <row r="4309" ht="12" customHeight="1"/>
    <row r="4310" ht="12" customHeight="1"/>
    <row r="4311" ht="12" customHeight="1"/>
    <row r="4312" ht="12" customHeight="1"/>
    <row r="4313" ht="12" customHeight="1"/>
    <row r="4314" ht="12" customHeight="1"/>
    <row r="4315" ht="12" customHeight="1"/>
    <row r="4316" ht="12" customHeight="1"/>
    <row r="4317" ht="12" customHeight="1"/>
    <row r="4318" ht="12" customHeight="1"/>
    <row r="4319" ht="12" customHeight="1"/>
    <row r="4320" ht="12" customHeight="1"/>
    <row r="4321" ht="12" customHeight="1"/>
    <row r="4322" ht="12" customHeight="1"/>
    <row r="4323" ht="12" customHeight="1"/>
    <row r="4324" ht="12" customHeight="1"/>
    <row r="4335" ht="12" customHeight="1"/>
    <row r="4352" ht="12" customHeight="1"/>
    <row r="4355" ht="12" customHeight="1"/>
    <row r="4361" ht="12" customHeight="1"/>
    <row r="4378" ht="12" customHeight="1"/>
    <row r="4381" ht="12" customHeight="1"/>
    <row r="4385" ht="12" customHeight="1"/>
    <row r="4396" ht="12" customHeight="1"/>
    <row r="4399" ht="12" customHeight="1"/>
    <row r="4402" spans="2:33" ht="15" customHeight="1">
      <c r="B4402" s="224"/>
      <c r="C4402" s="224"/>
      <c r="D4402" s="224"/>
      <c r="E4402" s="224"/>
      <c r="F4402" s="224"/>
      <c r="G4402" s="224"/>
      <c r="H4402" s="224"/>
      <c r="I4402" s="224"/>
      <c r="J4402" s="224"/>
      <c r="K4402" s="224"/>
      <c r="L4402" s="224"/>
      <c r="M4402" s="224"/>
      <c r="N4402" s="224"/>
      <c r="O4402" s="224"/>
      <c r="P4402" s="224"/>
      <c r="Q4402" s="224"/>
      <c r="R4402" s="224"/>
      <c r="S4402" s="224"/>
      <c r="T4402" s="224"/>
      <c r="U4402" s="224"/>
      <c r="V4402" s="224"/>
      <c r="W4402" s="224"/>
      <c r="X4402" s="224"/>
      <c r="Y4402" s="224"/>
      <c r="Z4402" s="224"/>
      <c r="AA4402" s="224"/>
      <c r="AB4402" s="224"/>
      <c r="AC4402" s="224"/>
      <c r="AD4402" s="224"/>
      <c r="AE4402" s="224"/>
      <c r="AF4402" s="224"/>
      <c r="AG4402" s="224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/>
  <cols>
    <col min="1" max="1" width="15.42578125" customWidth="1"/>
    <col min="2" max="2" width="42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10" spans="1:33" ht="15" customHeight="1">
      <c r="A10" s="28" t="s">
        <v>70</v>
      </c>
      <c r="B10" s="52" t="s">
        <v>2051</v>
      </c>
      <c r="AG10" s="144" t="s">
        <v>1998</v>
      </c>
    </row>
    <row r="11" spans="1:33" ht="15" customHeight="1">
      <c r="B11" s="49" t="s">
        <v>71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B14" s="53" t="s">
        <v>72</v>
      </c>
      <c r="AG14" s="147"/>
    </row>
    <row r="15" spans="1:33" ht="15" customHeight="1">
      <c r="B15" s="53" t="s">
        <v>73</v>
      </c>
    </row>
    <row r="16" spans="1:33" ht="15" customHeight="1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>
      <c r="B47" s="53" t="s">
        <v>134</v>
      </c>
    </row>
    <row r="48" spans="1:33" ht="15" customHeight="1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>
      <c r="B53" s="53" t="s">
        <v>143</v>
      </c>
    </row>
    <row r="54" spans="1:33" ht="15" customHeight="1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>
      <c r="B62" s="53" t="s">
        <v>158</v>
      </c>
    </row>
    <row r="63" spans="1:33" ht="15" customHeight="1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>
      <c r="B76" s="53" t="s">
        <v>352</v>
      </c>
    </row>
    <row r="77" spans="1:34" ht="15" customHeight="1">
      <c r="B77" s="53" t="s">
        <v>353</v>
      </c>
    </row>
    <row r="78" spans="1:34" ht="15" customHeight="1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>
      <c r="B80" s="230" t="s">
        <v>2052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142"/>
    </row>
    <row r="81" spans="2:33" ht="15" customHeight="1">
      <c r="B81" s="22" t="s">
        <v>2053</v>
      </c>
    </row>
    <row r="82" spans="2:33" ht="15" customHeight="1">
      <c r="B82" s="22" t="s">
        <v>2054</v>
      </c>
    </row>
    <row r="83" spans="2:33" ht="15" customHeight="1">
      <c r="B83" s="22" t="s">
        <v>1155</v>
      </c>
    </row>
    <row r="84" spans="2:33" ht="15" customHeight="1">
      <c r="B84" s="22" t="s">
        <v>2007</v>
      </c>
    </row>
    <row r="85" spans="2:33" ht="15" customHeight="1">
      <c r="B85" s="22" t="s">
        <v>2055</v>
      </c>
    </row>
    <row r="88" spans="2:33" ht="15" customHeight="1">
      <c r="B88" s="224"/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</row>
    <row r="214" spans="2:33" ht="15" customHeight="1">
      <c r="B214" s="224"/>
      <c r="C214" s="224"/>
      <c r="D214" s="224"/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  <c r="AA214" s="224"/>
      <c r="AB214" s="224"/>
      <c r="AC214" s="224"/>
      <c r="AD214" s="224"/>
      <c r="AE214" s="224"/>
      <c r="AF214" s="224"/>
      <c r="AG214" s="224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/>
  <cols>
    <col min="1" max="1" width="15.42578125" customWidth="1"/>
    <col min="2" max="2" width="42.710937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10" spans="1:33" ht="15" customHeight="1">
      <c r="A10" s="28" t="s">
        <v>70</v>
      </c>
      <c r="B10" s="52" t="s">
        <v>2051</v>
      </c>
      <c r="AG10" s="144" t="s">
        <v>1998</v>
      </c>
    </row>
    <row r="11" spans="1:33" ht="15" customHeight="1">
      <c r="B11" s="49" t="s">
        <v>71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B14" s="53" t="s">
        <v>72</v>
      </c>
      <c r="AG14" s="147"/>
    </row>
    <row r="15" spans="1:33" ht="15" customHeight="1">
      <c r="B15" s="53" t="s">
        <v>73</v>
      </c>
    </row>
    <row r="16" spans="1:33" ht="15" customHeight="1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>
      <c r="B47" s="53" t="s">
        <v>134</v>
      </c>
    </row>
    <row r="48" spans="1:33" ht="15" customHeight="1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>
      <c r="B53" s="53" t="s">
        <v>143</v>
      </c>
    </row>
    <row r="54" spans="1:33" ht="15" customHeight="1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>
      <c r="B62" s="53" t="s">
        <v>158</v>
      </c>
    </row>
    <row r="63" spans="1:33" ht="15" customHeight="1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>
      <c r="B76" s="53" t="s">
        <v>352</v>
      </c>
    </row>
    <row r="77" spans="1:34" ht="15" customHeight="1">
      <c r="B77" s="53" t="s">
        <v>353</v>
      </c>
    </row>
    <row r="78" spans="1:34" ht="15" customHeight="1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>
      <c r="B80" s="230" t="s">
        <v>2052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/>
      <c r="M80" s="231"/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142"/>
    </row>
    <row r="81" spans="2:33" ht="15" customHeight="1">
      <c r="B81" s="22" t="s">
        <v>2053</v>
      </c>
    </row>
    <row r="82" spans="2:33" ht="15" customHeight="1">
      <c r="B82" s="22" t="s">
        <v>2054</v>
      </c>
    </row>
    <row r="83" spans="2:33" ht="15" customHeight="1">
      <c r="B83" s="22" t="s">
        <v>1155</v>
      </c>
    </row>
    <row r="84" spans="2:33" ht="15" customHeight="1">
      <c r="B84" s="22" t="s">
        <v>2007</v>
      </c>
    </row>
    <row r="85" spans="2:33" ht="15" customHeight="1">
      <c r="B85" s="22" t="s">
        <v>2055</v>
      </c>
    </row>
    <row r="88" spans="2:33" ht="15" customHeight="1">
      <c r="B88" s="224"/>
      <c r="C88" s="224"/>
      <c r="D88" s="224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</row>
    <row r="214" spans="2:33" ht="15" customHeight="1">
      <c r="B214" s="224"/>
      <c r="C214" s="224"/>
      <c r="D214" s="224"/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  <c r="AA214" s="224"/>
      <c r="AB214" s="224"/>
      <c r="AC214" s="224"/>
      <c r="AD214" s="224"/>
      <c r="AE214" s="224"/>
      <c r="AF214" s="224"/>
      <c r="AG214" s="224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5"/>
  <cols>
    <col min="1" max="1" width="26.5703125" customWidth="1"/>
    <col min="2" max="2" width="43.85546875" customWidth="1"/>
  </cols>
  <sheetData>
    <row r="1" spans="1:35">
      <c r="A1" s="15" t="s">
        <v>1341</v>
      </c>
      <c r="B1" s="16"/>
    </row>
    <row r="2" spans="1:35">
      <c r="A2" s="15" t="s">
        <v>1342</v>
      </c>
      <c r="B2" s="16"/>
    </row>
    <row r="3" spans="1:35">
      <c r="A3" s="15" t="s">
        <v>1343</v>
      </c>
      <c r="B3" s="16"/>
    </row>
    <row r="5" spans="1:35" s="35" customFormat="1" ht="15" customHeight="1">
      <c r="A5" s="36" t="s">
        <v>1157</v>
      </c>
      <c r="B5" s="31" t="s">
        <v>1158</v>
      </c>
      <c r="AH5" s="35" t="s">
        <v>1133</v>
      </c>
    </row>
    <row r="6" spans="1:35" s="35" customFormat="1" ht="15" customHeight="1">
      <c r="B6" s="29"/>
      <c r="AH6" s="35" t="s">
        <v>1134</v>
      </c>
    </row>
    <row r="7" spans="1:35" s="35" customFormat="1" ht="15" customHeight="1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/>
    <row r="10" spans="1:35" s="35" customFormat="1" ht="15" customHeight="1">
      <c r="B10" s="23" t="s">
        <v>1160</v>
      </c>
    </row>
    <row r="11" spans="1:35" s="35" customFormat="1" ht="15" customHeight="1">
      <c r="B11" s="23" t="s">
        <v>1161</v>
      </c>
    </row>
    <row r="12" spans="1:35" s="35" customFormat="1" ht="15" customHeight="1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/>
    <row r="16" spans="1:35" s="35" customFormat="1" ht="15" customHeight="1">
      <c r="B16" s="23" t="s">
        <v>1168</v>
      </c>
    </row>
    <row r="17" spans="1:35" s="35" customFormat="1" ht="15" customHeight="1">
      <c r="B17" s="23" t="s">
        <v>1169</v>
      </c>
    </row>
    <row r="18" spans="1:35" s="35" customFormat="1" ht="15" customHeight="1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>
      <c r="B29" s="23" t="s">
        <v>1193</v>
      </c>
    </row>
    <row r="30" spans="1:35" s="35" customFormat="1" ht="15" customHeight="1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/>
    <row r="42" spans="1:35" s="35" customFormat="1" ht="15" customHeight="1"/>
    <row r="43" spans="1:35" s="35" customFormat="1" ht="15" customHeight="1">
      <c r="B43" s="23" t="s">
        <v>1205</v>
      </c>
    </row>
    <row r="44" spans="1:35" s="35" customFormat="1" ht="15" customHeight="1">
      <c r="B44" s="23" t="s">
        <v>1206</v>
      </c>
    </row>
    <row r="45" spans="1:35" s="35" customFormat="1" ht="15" customHeight="1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/>
    <row r="70" spans="1:35" s="35" customFormat="1" ht="15" customHeight="1"/>
    <row r="71" spans="1:35" s="35" customFormat="1" ht="15" customHeight="1">
      <c r="B71" s="23" t="s">
        <v>1246</v>
      </c>
    </row>
    <row r="72" spans="1:35" s="35" customFormat="1" ht="15" customHeight="1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/>
    <row r="92" spans="1:35" s="35" customFormat="1" ht="15" customHeight="1">
      <c r="B92" s="23" t="s">
        <v>1271</v>
      </c>
    </row>
    <row r="93" spans="1:35" s="35" customFormat="1" ht="15" customHeight="1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/>
    <row r="121" spans="1:35" s="35" customFormat="1" ht="15" customHeight="1">
      <c r="B121" s="23" t="s">
        <v>1299</v>
      </c>
    </row>
    <row r="122" spans="1:35" s="35" customFormat="1" ht="15" customHeight="1">
      <c r="B122" s="23" t="s">
        <v>1300</v>
      </c>
    </row>
    <row r="123" spans="1:35" s="35" customFormat="1" ht="15" customHeight="1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/>
    <row r="151" spans="1:35" s="35" customFormat="1" ht="15" customHeight="1">
      <c r="B151" s="23" t="s">
        <v>1329</v>
      </c>
    </row>
    <row r="152" spans="1:35" s="35" customFormat="1" ht="15" customHeight="1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/>
    <row r="155" spans="1:35" s="35" customFormat="1" ht="15" customHeight="1">
      <c r="B155" s="241" t="s">
        <v>1334</v>
      </c>
      <c r="C155" s="241"/>
      <c r="D155" s="241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  <c r="AA155" s="241"/>
      <c r="AB155" s="241"/>
      <c r="AC155" s="241"/>
      <c r="AD155" s="241"/>
      <c r="AE155" s="241"/>
      <c r="AF155" s="241"/>
      <c r="AG155" s="241"/>
      <c r="AH155" s="241"/>
      <c r="AI155" s="241"/>
    </row>
    <row r="156" spans="1:35" s="35" customFormat="1" ht="15" customHeight="1">
      <c r="B156" s="37" t="s">
        <v>372</v>
      </c>
    </row>
    <row r="157" spans="1:35" s="35" customFormat="1" ht="15" customHeight="1">
      <c r="B157" s="37" t="s">
        <v>371</v>
      </c>
    </row>
    <row r="158" spans="1:35" s="35" customFormat="1" ht="15" customHeight="1">
      <c r="B158" s="37" t="s">
        <v>1335</v>
      </c>
    </row>
    <row r="159" spans="1:35" s="35" customFormat="1" ht="15" customHeight="1">
      <c r="B159" s="37" t="s">
        <v>1336</v>
      </c>
    </row>
    <row r="160" spans="1:35" s="35" customFormat="1" ht="15" customHeight="1">
      <c r="B160" s="37" t="s">
        <v>1337</v>
      </c>
    </row>
    <row r="161" spans="2:2" s="35" customFormat="1" ht="15" customHeight="1">
      <c r="B161" s="37" t="s">
        <v>1338</v>
      </c>
    </row>
    <row r="162" spans="2:2" s="35" customFormat="1" ht="15" customHeight="1">
      <c r="B162" s="37" t="s">
        <v>347</v>
      </c>
    </row>
    <row r="163" spans="2:2" s="35" customFormat="1" ht="15" customHeight="1">
      <c r="B163" s="37" t="s">
        <v>69</v>
      </c>
    </row>
    <row r="164" spans="2:2" s="35" customFormat="1" ht="15" customHeight="1">
      <c r="B164" s="37" t="s">
        <v>348</v>
      </c>
    </row>
    <row r="165" spans="2:2" s="35" customFormat="1" ht="15" customHeight="1">
      <c r="B165" s="37" t="s">
        <v>1339</v>
      </c>
    </row>
    <row r="166" spans="2:2" s="35" customFormat="1" ht="15" customHeight="1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40625" defaultRowHeight="12.75" customHeight="1"/>
  <cols>
    <col min="1" max="1" width="12.85546875" style="71" customWidth="1"/>
    <col min="2" max="2" width="21" style="71" customWidth="1"/>
    <col min="3" max="3" width="85.7109375" style="71" customWidth="1"/>
    <col min="4" max="429" width="12.85546875" style="71" customWidth="1"/>
    <col min="430" max="16384" width="9.140625" style="71"/>
  </cols>
  <sheetData>
    <row r="1" spans="1:431" s="69" customFormat="1" ht="12.75" customHeight="1">
      <c r="A1" s="68" t="s">
        <v>1345</v>
      </c>
      <c r="B1" s="68"/>
    </row>
    <row r="2" spans="1:431" s="69" customFormat="1" ht="12.75" customHeight="1">
      <c r="A2" s="70" t="s">
        <v>1346</v>
      </c>
      <c r="B2" s="70"/>
    </row>
    <row r="3" spans="1:431" s="69" customFormat="1" ht="12.75" customHeight="1">
      <c r="A3" s="70" t="s">
        <v>1347</v>
      </c>
      <c r="B3" s="70"/>
    </row>
    <row r="4" spans="1:431" ht="12.75" customHeight="1" thickBot="1">
      <c r="PO4" s="69"/>
    </row>
    <row r="5" spans="1:431" s="79" customFormat="1" ht="135" customHeight="1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109375" defaultRowHeight="15"/>
  <cols>
    <col min="1" max="1" width="39.5703125" customWidth="1"/>
    <col min="2" max="4" width="13.42578125" customWidth="1"/>
  </cols>
  <sheetData>
    <row r="1" spans="1:2">
      <c r="A1" t="s">
        <v>1938</v>
      </c>
    </row>
    <row r="2" spans="1:2">
      <c r="A2" t="s">
        <v>1939</v>
      </c>
    </row>
    <row r="4" spans="1:2">
      <c r="A4" s="1" t="s">
        <v>1940</v>
      </c>
    </row>
    <row r="5" spans="1:2" s="1" customFormat="1">
      <c r="B5" s="1">
        <v>2019</v>
      </c>
    </row>
    <row r="6" spans="1:2">
      <c r="A6" t="s">
        <v>26</v>
      </c>
      <c r="B6" s="130">
        <v>19.320039999999999</v>
      </c>
    </row>
    <row r="7" spans="1:2">
      <c r="A7" t="s">
        <v>27</v>
      </c>
      <c r="B7" s="130">
        <v>137.37330600000001</v>
      </c>
    </row>
    <row r="8" spans="1:2">
      <c r="A8" t="s">
        <v>28</v>
      </c>
      <c r="B8" s="130">
        <v>36.751292999999997</v>
      </c>
    </row>
    <row r="9" spans="1:2">
      <c r="A9" t="s">
        <v>29</v>
      </c>
      <c r="B9" s="130">
        <v>23.941265000000001</v>
      </c>
    </row>
    <row r="10" spans="1:2">
      <c r="A10" s="131" t="s">
        <v>44</v>
      </c>
      <c r="B10" s="132">
        <v>217.38591</v>
      </c>
    </row>
    <row r="11" spans="1:2">
      <c r="A11" t="s">
        <v>30</v>
      </c>
      <c r="B11" s="130">
        <v>436.14617900000002</v>
      </c>
    </row>
    <row r="12" spans="1:2">
      <c r="A12" t="s">
        <v>48</v>
      </c>
      <c r="B12" s="130">
        <v>1864.6998289999999</v>
      </c>
    </row>
    <row r="13" spans="1:2">
      <c r="A13" t="s">
        <v>31</v>
      </c>
      <c r="B13" s="130">
        <v>84.973327999999995</v>
      </c>
    </row>
    <row r="14" spans="1:2">
      <c r="A14" t="s">
        <v>32</v>
      </c>
      <c r="B14" s="130">
        <v>0</v>
      </c>
    </row>
    <row r="15" spans="1:2">
      <c r="A15" t="s">
        <v>33</v>
      </c>
      <c r="B15" s="130">
        <v>308.03839099999999</v>
      </c>
    </row>
    <row r="16" spans="1:2">
      <c r="A16" t="s">
        <v>34</v>
      </c>
      <c r="B16">
        <v>0</v>
      </c>
    </row>
    <row r="17" spans="1:2">
      <c r="A17" s="1" t="s">
        <v>35</v>
      </c>
      <c r="B17" s="12">
        <v>2917.4418949999999</v>
      </c>
    </row>
    <row r="19" spans="1:2">
      <c r="A19" s="1" t="s">
        <v>1941</v>
      </c>
    </row>
    <row r="20" spans="1:2">
      <c r="A20" t="s">
        <v>969</v>
      </c>
      <c r="B20" s="133">
        <f>'BEA Use Table'!R418</f>
        <v>52499</v>
      </c>
    </row>
    <row r="21" spans="1:2">
      <c r="A21" t="s">
        <v>970</v>
      </c>
      <c r="B21" s="133">
        <f>'BEA Use Table'!Q418</f>
        <v>348619</v>
      </c>
    </row>
    <row r="22" spans="1:2">
      <c r="A22" t="s">
        <v>971</v>
      </c>
      <c r="B22" s="133">
        <f>SUM('BEA Use Table'!S418:V418)</f>
        <v>68512</v>
      </c>
    </row>
    <row r="24" spans="1:2">
      <c r="A24" s="1" t="s">
        <v>1942</v>
      </c>
    </row>
    <row r="25" spans="1:2">
      <c r="A25" t="s">
        <v>969</v>
      </c>
      <c r="B25" s="130">
        <f>B$17*(B20/SUM(B$20:B$22))</f>
        <v>326.13500424931328</v>
      </c>
    </row>
    <row r="26" spans="1:2">
      <c r="A26" t="s">
        <v>970</v>
      </c>
      <c r="B26" s="130">
        <f t="shared" ref="B26:B27" si="0">B$17*(B21/SUM(B$20:B$22))</f>
        <v>2165.6957093733472</v>
      </c>
    </row>
    <row r="27" spans="1:2">
      <c r="A27" t="s">
        <v>971</v>
      </c>
      <c r="B27" s="130">
        <f t="shared" si="0"/>
        <v>425.61118137733962</v>
      </c>
    </row>
    <row r="29" spans="1:2">
      <c r="A29" s="1" t="s">
        <v>1943</v>
      </c>
    </row>
    <row r="30" spans="1:2">
      <c r="A30" t="s">
        <v>1944</v>
      </c>
    </row>
    <row r="31" spans="1:2">
      <c r="A31" t="s">
        <v>1945</v>
      </c>
    </row>
    <row r="33" spans="1:4">
      <c r="A33" s="45" t="s">
        <v>1946</v>
      </c>
    </row>
    <row r="34" spans="1:4">
      <c r="A34" s="45" t="s">
        <v>1947</v>
      </c>
    </row>
    <row r="36" spans="1:4">
      <c r="A36" s="1" t="s">
        <v>1948</v>
      </c>
    </row>
    <row r="37" spans="1:4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>
      <c r="A42" s="1" t="s">
        <v>1949</v>
      </c>
    </row>
    <row r="43" spans="1:4" ht="45">
      <c r="A43" s="1"/>
      <c r="B43" s="135" t="s">
        <v>969</v>
      </c>
      <c r="C43" s="135" t="s">
        <v>970</v>
      </c>
      <c r="D43" s="135" t="s">
        <v>971</v>
      </c>
    </row>
    <row r="44" spans="1:4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>
      <c r="A49" s="1" t="s">
        <v>48</v>
      </c>
      <c r="B49" s="137">
        <v>0</v>
      </c>
      <c r="C49" s="137">
        <v>1</v>
      </c>
      <c r="D49" s="137">
        <v>0</v>
      </c>
    </row>
    <row r="50" spans="1:4">
      <c r="A50" s="1" t="s">
        <v>31</v>
      </c>
      <c r="B50" s="137">
        <v>1</v>
      </c>
      <c r="C50" s="137">
        <v>0</v>
      </c>
      <c r="D50" s="137">
        <v>0</v>
      </c>
    </row>
    <row r="51" spans="1:4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109375" defaultRowHeight="15"/>
  <cols>
    <col min="1" max="1" width="22.140625" customWidth="1"/>
  </cols>
  <sheetData>
    <row r="1" spans="1:3">
      <c r="A1" t="s">
        <v>1950</v>
      </c>
    </row>
    <row r="2" spans="1:3">
      <c r="A2" t="s">
        <v>1951</v>
      </c>
    </row>
    <row r="3" spans="1:3">
      <c r="A3" t="s">
        <v>1952</v>
      </c>
    </row>
    <row r="5" spans="1:3">
      <c r="B5" s="138" t="s">
        <v>1953</v>
      </c>
      <c r="C5" s="138" t="s">
        <v>1954</v>
      </c>
    </row>
    <row r="6" spans="1:3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>
      <c r="A9" s="45" t="s">
        <v>1955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109375" defaultRowHeight="15"/>
  <cols>
    <col min="1" max="1" width="51.85546875" customWidth="1"/>
    <col min="2" max="2" width="18.28515625" customWidth="1"/>
    <col min="3" max="3" width="23.140625" customWidth="1"/>
    <col min="4" max="4" width="29.42578125" customWidth="1"/>
  </cols>
  <sheetData>
    <row r="1" spans="1:4">
      <c r="A1" t="s">
        <v>1956</v>
      </c>
    </row>
    <row r="2" spans="1:4">
      <c r="A2" t="s">
        <v>1957</v>
      </c>
    </row>
    <row r="3" spans="1:4">
      <c r="A3" t="s">
        <v>1958</v>
      </c>
    </row>
    <row r="4" spans="1:4">
      <c r="A4" t="s">
        <v>1959</v>
      </c>
    </row>
    <row r="6" spans="1:4">
      <c r="A6" t="s">
        <v>1960</v>
      </c>
    </row>
    <row r="7" spans="1:4">
      <c r="A7" t="s">
        <v>1961</v>
      </c>
    </row>
    <row r="9" spans="1:4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topLeftCell="A7" workbookViewId="0">
      <selection activeCell="B1" sqref="B1:B1048576"/>
    </sheetView>
  </sheetViews>
  <sheetFormatPr defaultRowHeight="15"/>
  <cols>
    <col min="1" max="1" width="39.85546875" customWidth="1"/>
    <col min="2" max="2" width="9.5703125" customWidth="1"/>
    <col min="3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>
      <c r="A28" s="1"/>
    </row>
    <row r="30" spans="1:31">
      <c r="A30" s="1"/>
    </row>
    <row r="33" spans="1:33">
      <c r="A33" s="1"/>
    </row>
    <row r="34" spans="1:33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>
      <c r="A47" s="1"/>
    </row>
    <row r="48" spans="1:33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>
      <c r="A63" s="13"/>
    </row>
    <row r="64" spans="1:33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>
      <c r="A77" s="13"/>
    </row>
    <row r="78" spans="1:33">
      <c r="A78" s="13"/>
    </row>
    <row r="79" spans="1:33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>
      <c r="A95" s="13"/>
    </row>
    <row r="96" spans="1:33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>
      <c r="A108" s="1"/>
    </row>
    <row r="109" spans="1:33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>
      <c r="A113" s="1"/>
    </row>
    <row r="114" spans="1:33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>
      <c r="A125" s="1"/>
    </row>
    <row r="126" spans="1:33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topLeftCell="A7"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" customWidth="1"/>
    <col min="32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>
      <c r="A15" t="s">
        <v>981</v>
      </c>
      <c r="B15">
        <f>'AEO 2022 Table 30 Steel'!C26/'AEO 2022 Table 30 Steel'!C27</f>
        <v>7.5666263087977234E-2</v>
      </c>
      <c r="C15">
        <f>'AEO 2023 Table 30 Steel'!C26/'AEO 2023 Table 30 Steel'!C27</f>
        <v>0.24134107911440181</v>
      </c>
      <c r="D15">
        <f>'AEO 2023 Table 30 Steel'!D26/'AEO 2023 Table 30 Steel'!D27</f>
        <v>0.21563320528078112</v>
      </c>
      <c r="E15">
        <f>'AEO 2023 Table 30 Steel'!E26/'AEO 2023 Table 30 Steel'!E27</f>
        <v>0.20540868691669184</v>
      </c>
      <c r="F15">
        <f>'AEO 2023 Table 30 Steel'!F26/'AEO 2023 Table 30 Steel'!F27</f>
        <v>0.20632834790708443</v>
      </c>
      <c r="G15">
        <f>'AEO 2023 Table 30 Steel'!G26/'AEO 2023 Table 30 Steel'!G27</f>
        <v>0.2070558464329279</v>
      </c>
      <c r="H15">
        <f>'AEO 2023 Table 30 Steel'!H26/'AEO 2023 Table 30 Steel'!H27</f>
        <v>0.20654816546098395</v>
      </c>
      <c r="I15">
        <f>'AEO 2023 Table 30 Steel'!I26/'AEO 2023 Table 30 Steel'!I27</f>
        <v>0.20494735923708343</v>
      </c>
      <c r="J15">
        <f>'AEO 2023 Table 30 Steel'!J26/'AEO 2023 Table 30 Steel'!J27</f>
        <v>0.20322095206091731</v>
      </c>
      <c r="K15">
        <f>'AEO 2023 Table 30 Steel'!K26/'AEO 2023 Table 30 Steel'!K27</f>
        <v>0.20138253396845532</v>
      </c>
      <c r="L15">
        <f>'AEO 2023 Table 30 Steel'!L26/'AEO 2023 Table 30 Steel'!L27</f>
        <v>0.19940668792575844</v>
      </c>
      <c r="M15">
        <f>'AEO 2023 Table 30 Steel'!M26/'AEO 2023 Table 30 Steel'!M27</f>
        <v>0.19717905714383555</v>
      </c>
      <c r="N15">
        <f>'AEO 2023 Table 30 Steel'!N26/'AEO 2023 Table 30 Steel'!N27</f>
        <v>0.19476022551532884</v>
      </c>
      <c r="O15">
        <f>'AEO 2023 Table 30 Steel'!O26/'AEO 2023 Table 30 Steel'!O27</f>
        <v>0.19221804153349573</v>
      </c>
      <c r="P15">
        <f>'AEO 2023 Table 30 Steel'!P26/'AEO 2023 Table 30 Steel'!P27</f>
        <v>0.18957719212535534</v>
      </c>
      <c r="Q15">
        <f>'AEO 2023 Table 30 Steel'!Q26/'AEO 2023 Table 30 Steel'!Q27</f>
        <v>0.18689489870982823</v>
      </c>
      <c r="R15">
        <f>'AEO 2023 Table 30 Steel'!R26/'AEO 2023 Table 30 Steel'!R27</f>
        <v>0.18456092107477007</v>
      </c>
      <c r="S15">
        <f>'AEO 2023 Table 30 Steel'!S26/'AEO 2023 Table 30 Steel'!S27</f>
        <v>0.18265875554496533</v>
      </c>
      <c r="T15">
        <f>'AEO 2023 Table 30 Steel'!T26/'AEO 2023 Table 30 Steel'!T27</f>
        <v>0.18089710398024164</v>
      </c>
      <c r="U15">
        <f>'AEO 2023 Table 30 Steel'!U26/'AEO 2023 Table 30 Steel'!U27</f>
        <v>0.17885199885715244</v>
      </c>
      <c r="V15">
        <f>'AEO 2023 Table 30 Steel'!V26/'AEO 2023 Table 30 Steel'!V27</f>
        <v>0.17652280388633276</v>
      </c>
      <c r="W15">
        <f>'AEO 2023 Table 30 Steel'!W26/'AEO 2023 Table 30 Steel'!W27</f>
        <v>0.17395596400991076</v>
      </c>
      <c r="X15">
        <f>'AEO 2023 Table 30 Steel'!X26/'AEO 2023 Table 30 Steel'!X27</f>
        <v>0.17140405257356678</v>
      </c>
      <c r="Y15">
        <f>'AEO 2023 Table 30 Steel'!Y26/'AEO 2023 Table 30 Steel'!Y27</f>
        <v>0.1688866144170599</v>
      </c>
      <c r="Z15">
        <f>'AEO 2023 Table 30 Steel'!Z26/'AEO 2023 Table 30 Steel'!Z27</f>
        <v>0.16640794244125917</v>
      </c>
      <c r="AA15">
        <f>'AEO 2023 Table 30 Steel'!AA26/'AEO 2023 Table 30 Steel'!AA27</f>
        <v>0.16400952354980472</v>
      </c>
      <c r="AB15">
        <f>'AEO 2023 Table 30 Steel'!AB26/'AEO 2023 Table 30 Steel'!AB27</f>
        <v>0.16170747748944697</v>
      </c>
      <c r="AC15">
        <f>'AEO 2023 Table 30 Steel'!AC26/'AEO 2023 Table 30 Steel'!AC27</f>
        <v>0.15956705817711736</v>
      </c>
      <c r="AD15">
        <f>'AEO 2023 Table 30 Steel'!AD26/'AEO 2023 Table 30 Steel'!AD27</f>
        <v>0.15715531630890944</v>
      </c>
      <c r="AE15">
        <f>'AEO 2023 Table 30 Steel'!AE26/'AEO 2023 Table 30 Steel'!AE27</f>
        <v>0.15473645862298879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N4" sqref="N4"/>
    </sheetView>
  </sheetViews>
  <sheetFormatPr defaultColWidth="9.140625" defaultRowHeight="15"/>
  <cols>
    <col min="1" max="1" width="39.85546875" customWidth="1"/>
    <col min="2" max="31" width="10.7109375" customWidth="1"/>
    <col min="32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f>('AEO 2022 Table 24 Refining'!C28-'Annual NG_H2 Feedstock Consumpt'!B2/1000000000000)/('AEO 2022 Table 24 Refining'!C27-'Annual NG_H2 Feedstock Consumpt'!B2/1000000000000)</f>
        <v>0.79444720461169227</v>
      </c>
      <c r="C10">
        <f>('AEO 2022 Table 24 Refining'!D28-'Annual NG_H2 Feedstock Consumpt'!C2/1000000000000)/('AEO 2022 Table 24 Refining'!D27-'Annual NG_H2 Feedstock Consumpt'!C2/1000000000000)</f>
        <v>0.77246243139788207</v>
      </c>
      <c r="D10">
        <f>('AEO 2022 Table 24 Refining'!E28-'Annual NG_H2 Feedstock Consumpt'!D2/1000000000000)/('AEO 2022 Table 24 Refining'!E27-'Annual NG_H2 Feedstock Consumpt'!D2/1000000000000)</f>
        <v>0.68905668572339962</v>
      </c>
      <c r="E10">
        <f>('AEO 2022 Table 24 Refining'!F28-'Annual NG_H2 Feedstock Consumpt'!E2/1000000000000)/('AEO 2022 Table 24 Refining'!F27-'Annual NG_H2 Feedstock Consumpt'!E2/1000000000000)</f>
        <v>0.67833339794419933</v>
      </c>
      <c r="F10">
        <f>('AEO 2022 Table 24 Refining'!G28-'Annual NG_H2 Feedstock Consumpt'!F2/1000000000000)/('AEO 2022 Table 24 Refining'!G27-'Annual NG_H2 Feedstock Consumpt'!F2/1000000000000)</f>
        <v>0.68085259796229336</v>
      </c>
      <c r="G10">
        <f>('AEO 2022 Table 24 Refining'!H28-'Annual NG_H2 Feedstock Consumpt'!G2/1000000000000)/('AEO 2022 Table 24 Refining'!H27-'Annual NG_H2 Feedstock Consumpt'!G2/1000000000000)</f>
        <v>0.68276920372492589</v>
      </c>
      <c r="H10">
        <f>('AEO 2022 Table 24 Refining'!I28-'Annual NG_H2 Feedstock Consumpt'!H2/1000000000000)/('AEO 2022 Table 24 Refining'!I27-'Annual NG_H2 Feedstock Consumpt'!H2/1000000000000)</f>
        <v>0.68002258131384341</v>
      </c>
      <c r="I10">
        <f>('AEO 2022 Table 24 Refining'!J28-'Annual NG_H2 Feedstock Consumpt'!I2/1000000000000)/('AEO 2022 Table 24 Refining'!J27-'Annual NG_H2 Feedstock Consumpt'!I2/1000000000000)</f>
        <v>0.68140054204880063</v>
      </c>
      <c r="J10">
        <f>('AEO 2022 Table 24 Refining'!K28-'Annual NG_H2 Feedstock Consumpt'!J2/1000000000000)/('AEO 2022 Table 24 Refining'!K27-'Annual NG_H2 Feedstock Consumpt'!J2/1000000000000)</f>
        <v>0.68606589546362973</v>
      </c>
      <c r="K10">
        <f>('AEO 2022 Table 24 Refining'!L28-'Annual NG_H2 Feedstock Consumpt'!K2/1000000000000)/('AEO 2022 Table 24 Refining'!L27-'Annual NG_H2 Feedstock Consumpt'!K2/1000000000000)</f>
        <v>0.68466789692174002</v>
      </c>
      <c r="L10">
        <f>('AEO 2022 Table 24 Refining'!M28-'Annual NG_H2 Feedstock Consumpt'!L2/1000000000000)/('AEO 2022 Table 24 Refining'!M27-'Annual NG_H2 Feedstock Consumpt'!L2/1000000000000)</f>
        <v>0.68501129996969834</v>
      </c>
      <c r="M10">
        <f>('AEO 2022 Table 24 Refining'!N28-'Annual NG_H2 Feedstock Consumpt'!M2/1000000000000)/('AEO 2022 Table 24 Refining'!N27-'Annual NG_H2 Feedstock Consumpt'!M2/1000000000000)</f>
        <v>0.68240865153707486</v>
      </c>
      <c r="N10">
        <f>('AEO 2022 Table 24 Refining'!O28-'Annual NG_H2 Feedstock Consumpt'!N2/1000000000000)/('AEO 2022 Table 24 Refining'!O27-'Annual NG_H2 Feedstock Consumpt'!N2/1000000000000)</f>
        <v>0.68467506605285167</v>
      </c>
      <c r="O10">
        <f>('AEO 2022 Table 24 Refining'!P28-'Annual NG_H2 Feedstock Consumpt'!O2/1000000000000)/('AEO 2022 Table 24 Refining'!P27-'Annual NG_H2 Feedstock Consumpt'!O2/1000000000000)</f>
        <v>0.67988725820583873</v>
      </c>
      <c r="P10">
        <f>('AEO 2022 Table 24 Refining'!Q28-'Annual NG_H2 Feedstock Consumpt'!P2/1000000000000)/('AEO 2022 Table 24 Refining'!Q27-'Annual NG_H2 Feedstock Consumpt'!P2/1000000000000)</f>
        <v>0.67875513371650098</v>
      </c>
      <c r="Q10">
        <f>('AEO 2022 Table 24 Refining'!R28-'Annual NG_H2 Feedstock Consumpt'!Q2/1000000000000)/('AEO 2022 Table 24 Refining'!R27-'Annual NG_H2 Feedstock Consumpt'!Q2/1000000000000)</f>
        <v>0.67582093323349213</v>
      </c>
      <c r="R10">
        <f>('AEO 2022 Table 24 Refining'!S28-'Annual NG_H2 Feedstock Consumpt'!R2/1000000000000)/('AEO 2022 Table 24 Refining'!S27-'Annual NG_H2 Feedstock Consumpt'!R2/1000000000000)</f>
        <v>0.67003948148441395</v>
      </c>
      <c r="S10">
        <f>('AEO 2022 Table 24 Refining'!T28-'Annual NG_H2 Feedstock Consumpt'!S2/1000000000000)/('AEO 2022 Table 24 Refining'!T27-'Annual NG_H2 Feedstock Consumpt'!S2/1000000000000)</f>
        <v>0.6707491174477126</v>
      </c>
      <c r="T10">
        <f>('AEO 2022 Table 24 Refining'!U28-'Annual NG_H2 Feedstock Consumpt'!T2/1000000000000)/('AEO 2022 Table 24 Refining'!U27-'Annual NG_H2 Feedstock Consumpt'!T2/1000000000000)</f>
        <v>0.67225241332097185</v>
      </c>
      <c r="U10">
        <f>('AEO 2022 Table 24 Refining'!V28-'Annual NG_H2 Feedstock Consumpt'!U2/1000000000000)/('AEO 2022 Table 24 Refining'!V27-'Annual NG_H2 Feedstock Consumpt'!U2/1000000000000)</f>
        <v>0.6849966289426006</v>
      </c>
      <c r="V10">
        <f>('AEO 2022 Table 24 Refining'!W28-'Annual NG_H2 Feedstock Consumpt'!V2/1000000000000)/('AEO 2022 Table 24 Refining'!W27-'Annual NG_H2 Feedstock Consumpt'!V2/1000000000000)</f>
        <v>0.68563939611605318</v>
      </c>
      <c r="W10">
        <f>('AEO 2022 Table 24 Refining'!X28-'Annual NG_H2 Feedstock Consumpt'!W2/1000000000000)/('AEO 2022 Table 24 Refining'!X27-'Annual NG_H2 Feedstock Consumpt'!W2/1000000000000)</f>
        <v>0.69282185662796525</v>
      </c>
      <c r="X10">
        <f>('AEO 2022 Table 24 Refining'!Y28-'Annual NG_H2 Feedstock Consumpt'!X2/1000000000000)/('AEO 2022 Table 24 Refining'!Y27-'Annual NG_H2 Feedstock Consumpt'!X2/1000000000000)</f>
        <v>0.70404282422440867</v>
      </c>
      <c r="Y10">
        <f>('AEO 2022 Table 24 Refining'!Z28-'Annual NG_H2 Feedstock Consumpt'!Y2/1000000000000)/('AEO 2022 Table 24 Refining'!Z27-'Annual NG_H2 Feedstock Consumpt'!Y2/1000000000000)</f>
        <v>0.70367576812878396</v>
      </c>
      <c r="Z10">
        <f>('AEO 2022 Table 24 Refining'!AA28-'Annual NG_H2 Feedstock Consumpt'!Z2/1000000000000)/('AEO 2022 Table 24 Refining'!AA27-'Annual NG_H2 Feedstock Consumpt'!Z2/1000000000000)</f>
        <v>0.71077369150598191</v>
      </c>
      <c r="AA10">
        <f>('AEO 2022 Table 24 Refining'!AB28-'Annual NG_H2 Feedstock Consumpt'!AA2/1000000000000)/('AEO 2022 Table 24 Refining'!AB27-'Annual NG_H2 Feedstock Consumpt'!AA2/1000000000000)</f>
        <v>0.71672123669695742</v>
      </c>
      <c r="AB10">
        <f>('AEO 2022 Table 24 Refining'!AC28-'Annual NG_H2 Feedstock Consumpt'!AB2/1000000000000)/('AEO 2022 Table 24 Refining'!AC27-'Annual NG_H2 Feedstock Consumpt'!AB2/1000000000000)</f>
        <v>0.72510509204036011</v>
      </c>
      <c r="AC10">
        <f>('AEO 2022 Table 24 Refining'!AD28-'Annual NG_H2 Feedstock Consumpt'!AC2/1000000000000)/('AEO 2022 Table 24 Refining'!AD27-'Annual NG_H2 Feedstock Consumpt'!AC2/1000000000000)</f>
        <v>0.72299389353125654</v>
      </c>
      <c r="AD10">
        <f>('AEO 2022 Table 24 Refining'!AE28-'Annual NG_H2 Feedstock Consumpt'!AD2/1000000000000)/('AEO 2022 Table 24 Refining'!AE27-'Annual NG_H2 Feedstock Consumpt'!AD2/1000000000000)</f>
        <v>0.72068279834081594</v>
      </c>
      <c r="AE10">
        <f>('AEO 2022 Table 24 Refining'!AF28-'Annual NG_H2 Feedstock Consumpt'!AE2/1000000000000)/('AEO 2022 Table 24 Refining'!AF27-'Annual NG_H2 Feedstock Consumpt'!AE2/1000000000000)</f>
        <v>0.72925618162708794</v>
      </c>
    </row>
    <row r="11" spans="1:33">
      <c r="A11" t="s">
        <v>977</v>
      </c>
      <c r="B11" s="16">
        <f>('AEO 2022 Table 27 Chemicals'!C25-'Annual NG_H2 Feedstock Consumpt'!B3/1000000000000)/SUM('AEO 2022 Table 27 Chemicals'!C25-'Annual NG_H2 Feedstock Consumpt'!B3/1000000000000,'AEO 2022 Table 27 Chemicals'!C34)</f>
        <v>0.62560289293012172</v>
      </c>
      <c r="C11" s="16">
        <f>('AEO 2022 Table 27 Chemicals'!D25-'Annual NG_H2 Feedstock Consumpt'!C3/1000000000000)/SUM('AEO 2022 Table 27 Chemicals'!D25-'Annual NG_H2 Feedstock Consumpt'!C3/1000000000000,'AEO 2022 Table 27 Chemicals'!D34)</f>
        <v>0.62142755667392835</v>
      </c>
      <c r="D11" s="16">
        <f>('AEO 2022 Table 27 Chemicals'!E25-'Annual NG_H2 Feedstock Consumpt'!D3/1000000000000)/SUM('AEO 2022 Table 27 Chemicals'!E25-'Annual NG_H2 Feedstock Consumpt'!D3/1000000000000,'AEO 2022 Table 27 Chemicals'!E34)</f>
        <v>0.61906638874201836</v>
      </c>
      <c r="E11" s="16">
        <f>('AEO 2022 Table 27 Chemicals'!F25-'Annual NG_H2 Feedstock Consumpt'!E3/1000000000000)/SUM('AEO 2022 Table 27 Chemicals'!F25-'Annual NG_H2 Feedstock Consumpt'!E3/1000000000000,'AEO 2022 Table 27 Chemicals'!F34)</f>
        <v>0.62925905833215645</v>
      </c>
      <c r="F11" s="16">
        <f>('AEO 2022 Table 27 Chemicals'!G25-'Annual NG_H2 Feedstock Consumpt'!F3/1000000000000)/SUM('AEO 2022 Table 27 Chemicals'!G25-'Annual NG_H2 Feedstock Consumpt'!F3/1000000000000,'AEO 2022 Table 27 Chemicals'!G34)</f>
        <v>0.63458344767569141</v>
      </c>
      <c r="G11" s="16">
        <f>('AEO 2022 Table 27 Chemicals'!H25-'Annual NG_H2 Feedstock Consumpt'!G3/1000000000000)/SUM('AEO 2022 Table 27 Chemicals'!H25-'Annual NG_H2 Feedstock Consumpt'!G3/1000000000000,'AEO 2022 Table 27 Chemicals'!H34)</f>
        <v>0.63817206952705885</v>
      </c>
      <c r="H11" s="16">
        <f>('AEO 2022 Table 27 Chemicals'!I25-'Annual NG_H2 Feedstock Consumpt'!H3/1000000000000)/SUM('AEO 2022 Table 27 Chemicals'!I25-'Annual NG_H2 Feedstock Consumpt'!H3/1000000000000,'AEO 2022 Table 27 Chemicals'!I34)</f>
        <v>0.64076540393065251</v>
      </c>
      <c r="I11" s="16">
        <f>('AEO 2022 Table 27 Chemicals'!J25-'Annual NG_H2 Feedstock Consumpt'!I3/1000000000000)/SUM('AEO 2022 Table 27 Chemicals'!J25-'Annual NG_H2 Feedstock Consumpt'!I3/1000000000000,'AEO 2022 Table 27 Chemicals'!J34)</f>
        <v>0.63966659223142064</v>
      </c>
      <c r="J11" s="16">
        <f>('AEO 2022 Table 27 Chemicals'!K25-'Annual NG_H2 Feedstock Consumpt'!J3/1000000000000)/SUM('AEO 2022 Table 27 Chemicals'!K25-'Annual NG_H2 Feedstock Consumpt'!J3/1000000000000,'AEO 2022 Table 27 Chemicals'!K34)</f>
        <v>0.63861290036588525</v>
      </c>
      <c r="K11" s="16">
        <f>('AEO 2022 Table 27 Chemicals'!L25-'Annual NG_H2 Feedstock Consumpt'!K3/1000000000000)/SUM('AEO 2022 Table 27 Chemicals'!L25-'Annual NG_H2 Feedstock Consumpt'!K3/1000000000000,'AEO 2022 Table 27 Chemicals'!L34)</f>
        <v>0.63879864934671815</v>
      </c>
      <c r="L11" s="16">
        <f>('AEO 2022 Table 27 Chemicals'!M25-'Annual NG_H2 Feedstock Consumpt'!L3/1000000000000)/SUM('AEO 2022 Table 27 Chemicals'!M25-'Annual NG_H2 Feedstock Consumpt'!L3/1000000000000,'AEO 2022 Table 27 Chemicals'!M34)</f>
        <v>0.63956712045377495</v>
      </c>
      <c r="M11" s="16">
        <f>('AEO 2022 Table 27 Chemicals'!N25-'Annual NG_H2 Feedstock Consumpt'!M3/1000000000000)/SUM('AEO 2022 Table 27 Chemicals'!N25-'Annual NG_H2 Feedstock Consumpt'!M3/1000000000000,'AEO 2022 Table 27 Chemicals'!N34)</f>
        <v>0.63921582425864598</v>
      </c>
      <c r="N11" s="16">
        <f>('AEO 2022 Table 27 Chemicals'!O25-'Annual NG_H2 Feedstock Consumpt'!N3/1000000000000)/SUM('AEO 2022 Table 27 Chemicals'!O25-'Annual NG_H2 Feedstock Consumpt'!N3/1000000000000,'AEO 2022 Table 27 Chemicals'!O34)</f>
        <v>0.64004807609099579</v>
      </c>
      <c r="O11" s="16">
        <f>('AEO 2022 Table 27 Chemicals'!P25-'Annual NG_H2 Feedstock Consumpt'!O3/1000000000000)/SUM('AEO 2022 Table 27 Chemicals'!P25-'Annual NG_H2 Feedstock Consumpt'!O3/1000000000000,'AEO 2022 Table 27 Chemicals'!P34)</f>
        <v>0.64124167040947566</v>
      </c>
      <c r="P11" s="16">
        <f>('AEO 2022 Table 27 Chemicals'!Q25-'Annual NG_H2 Feedstock Consumpt'!P3/1000000000000)/SUM('AEO 2022 Table 27 Chemicals'!Q25-'Annual NG_H2 Feedstock Consumpt'!P3/1000000000000,'AEO 2022 Table 27 Chemicals'!Q34)</f>
        <v>0.64309139554251316</v>
      </c>
      <c r="Q11" s="16">
        <f>('AEO 2022 Table 27 Chemicals'!R25-'Annual NG_H2 Feedstock Consumpt'!Q3/1000000000000)/SUM('AEO 2022 Table 27 Chemicals'!R25-'Annual NG_H2 Feedstock Consumpt'!Q3/1000000000000,'AEO 2022 Table 27 Chemicals'!R34)</f>
        <v>0.64458312277544083</v>
      </c>
      <c r="R11" s="16">
        <f>('AEO 2022 Table 27 Chemicals'!S25-'Annual NG_H2 Feedstock Consumpt'!R3/1000000000000)/SUM('AEO 2022 Table 27 Chemicals'!S25-'Annual NG_H2 Feedstock Consumpt'!R3/1000000000000,'AEO 2022 Table 27 Chemicals'!S34)</f>
        <v>0.64552239833975245</v>
      </c>
      <c r="S11" s="16">
        <f>('AEO 2022 Table 27 Chemicals'!T25-'Annual NG_H2 Feedstock Consumpt'!S3/1000000000000)/SUM('AEO 2022 Table 27 Chemicals'!T25-'Annual NG_H2 Feedstock Consumpt'!S3/1000000000000,'AEO 2022 Table 27 Chemicals'!T34)</f>
        <v>0.64649694007123593</v>
      </c>
      <c r="T11" s="16">
        <f>('AEO 2022 Table 27 Chemicals'!U25-'Annual NG_H2 Feedstock Consumpt'!T3/1000000000000)/SUM('AEO 2022 Table 27 Chemicals'!U25-'Annual NG_H2 Feedstock Consumpt'!T3/1000000000000,'AEO 2022 Table 27 Chemicals'!U34)</f>
        <v>0.64717276419001901</v>
      </c>
      <c r="U11" s="16">
        <f>('AEO 2022 Table 27 Chemicals'!V25-'Annual NG_H2 Feedstock Consumpt'!U3/1000000000000)/SUM('AEO 2022 Table 27 Chemicals'!V25-'Annual NG_H2 Feedstock Consumpt'!U3/1000000000000,'AEO 2022 Table 27 Chemicals'!V34)</f>
        <v>0.64924951695188438</v>
      </c>
      <c r="V11" s="16">
        <f>('AEO 2022 Table 27 Chemicals'!W25-'Annual NG_H2 Feedstock Consumpt'!V3/1000000000000)/SUM('AEO 2022 Table 27 Chemicals'!W25-'Annual NG_H2 Feedstock Consumpt'!V3/1000000000000,'AEO 2022 Table 27 Chemicals'!W34)</f>
        <v>0.65051618780443843</v>
      </c>
      <c r="W11" s="16">
        <f>('AEO 2022 Table 27 Chemicals'!X25-'Annual NG_H2 Feedstock Consumpt'!W3/1000000000000)/SUM('AEO 2022 Table 27 Chemicals'!X25-'Annual NG_H2 Feedstock Consumpt'!W3/1000000000000,'AEO 2022 Table 27 Chemicals'!X34)</f>
        <v>0.65197083851186999</v>
      </c>
      <c r="X11" s="16">
        <f>('AEO 2022 Table 27 Chemicals'!Y25-'Annual NG_H2 Feedstock Consumpt'!X3/1000000000000)/SUM('AEO 2022 Table 27 Chemicals'!Y25-'Annual NG_H2 Feedstock Consumpt'!X3/1000000000000,'AEO 2022 Table 27 Chemicals'!Y34)</f>
        <v>0.65455089005740286</v>
      </c>
      <c r="Y11" s="16">
        <f>('AEO 2022 Table 27 Chemicals'!Z25-'Annual NG_H2 Feedstock Consumpt'!Y3/1000000000000)/SUM('AEO 2022 Table 27 Chemicals'!Z25-'Annual NG_H2 Feedstock Consumpt'!Y3/1000000000000,'AEO 2022 Table 27 Chemicals'!Z34)</f>
        <v>0.65695735825949975</v>
      </c>
      <c r="Z11" s="16">
        <f>('AEO 2022 Table 27 Chemicals'!AA25-'Annual NG_H2 Feedstock Consumpt'!Z3/1000000000000)/SUM('AEO 2022 Table 27 Chemicals'!AA25-'Annual NG_H2 Feedstock Consumpt'!Z3/1000000000000,'AEO 2022 Table 27 Chemicals'!AA34)</f>
        <v>0.65946744836832849</v>
      </c>
      <c r="AA11" s="16">
        <f>('AEO 2022 Table 27 Chemicals'!AB25-'Annual NG_H2 Feedstock Consumpt'!AA3/1000000000000)/SUM('AEO 2022 Table 27 Chemicals'!AB25-'Annual NG_H2 Feedstock Consumpt'!AA3/1000000000000,'AEO 2022 Table 27 Chemicals'!AB34)</f>
        <v>0.66146514081963637</v>
      </c>
      <c r="AB11" s="16">
        <f>('AEO 2022 Table 27 Chemicals'!AC25-'Annual NG_H2 Feedstock Consumpt'!AB3/1000000000000)/SUM('AEO 2022 Table 27 Chemicals'!AC25-'Annual NG_H2 Feedstock Consumpt'!AB3/1000000000000,'AEO 2022 Table 27 Chemicals'!AC34)</f>
        <v>0.66279806801389463</v>
      </c>
      <c r="AC11" s="16">
        <f>('AEO 2022 Table 27 Chemicals'!AD25-'Annual NG_H2 Feedstock Consumpt'!AC3/1000000000000)/SUM('AEO 2022 Table 27 Chemicals'!AD25-'Annual NG_H2 Feedstock Consumpt'!AC3/1000000000000,'AEO 2022 Table 27 Chemicals'!AD34)</f>
        <v>0.66456996551539027</v>
      </c>
      <c r="AD11" s="16">
        <f>('AEO 2022 Table 27 Chemicals'!AE25-'Annual NG_H2 Feedstock Consumpt'!AD3/1000000000000)/SUM('AEO 2022 Table 27 Chemicals'!AE25-'Annual NG_H2 Feedstock Consumpt'!AD3/1000000000000,'AEO 2022 Table 27 Chemicals'!AE34)</f>
        <v>0.66624300926603519</v>
      </c>
      <c r="AE11" s="16">
        <f>('AEO 2022 Table 27 Chemicals'!AF25-'Annual NG_H2 Feedstock Consumpt'!AE3/1000000000000)/SUM('AEO 2022 Table 27 Chemicals'!AF25-'Annual NG_H2 Feedstock Consumpt'!AE3/1000000000000,'AEO 2022 Table 27 Chemicals'!AF34)</f>
        <v>0.66712761708949542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topLeftCell="A7"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.5703125" customWidth="1"/>
    <col min="32" max="33" width="9.5703125" bestFit="1" customWidth="1"/>
  </cols>
  <sheetData>
    <row r="1" spans="1:33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topLeftCell="A10"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.85546875" customWidth="1"/>
    <col min="32" max="33" width="9.570312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topLeftCell="A13" workbookViewId="0">
      <selection activeCell="B10" sqref="B1:B1048576"/>
    </sheetView>
  </sheetViews>
  <sheetFormatPr defaultColWidth="9.140625" defaultRowHeight="15"/>
  <cols>
    <col min="1" max="1" width="39.8554687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topLeftCell="A10"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.2851562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2023 Table 24 Refining'!C26*10^12)/('AEO 2023 Table 24 Refining'!C17*365*(('AEO 2023 Table 11 Petroleum'!C16-'AEO 2023 Table 11 Petroleum'!C21)*'AEO 2023 T68 Conversion Factors'!C48+'AEO 2023 Table 11 Petroleum'!C20*'AEO 2023 T68 Conversion Factors'!C49)/SUM(('AEO 2023 Table 11 Petroleum'!C16-'AEO 2023 Table 11 Petroleum'!C21),'AEO 2023 Table 11 Petroleum'!C20)*10^6*10^6)</f>
        <v>5.1427805629793745E-2</v>
      </c>
      <c r="D10">
        <f>('AEO 2023 Table 24 Refining'!D26*10^12)/('AEO 2023 Table 24 Refining'!D17*365*(('AEO 2023 Table 11 Petroleum'!D16-'AEO 2023 Table 11 Petroleum'!D21)*'AEO 2023 T68 Conversion Factors'!D48+'AEO 2023 Table 11 Petroleum'!D20*'AEO 2023 T68 Conversion Factors'!D49)/SUM(('AEO 2023 Table 11 Petroleum'!D16-'AEO 2023 Table 11 Petroleum'!D21),'AEO 2023 Table 11 Petroleum'!D20)*10^6*10^6)</f>
        <v>5.1040887672153284E-2</v>
      </c>
      <c r="E10">
        <f>('AEO 2023 Table 24 Refining'!E26*10^12)/('AEO 2023 Table 24 Refining'!E17*365*(('AEO 2023 Table 11 Petroleum'!E16-'AEO 2023 Table 11 Petroleum'!E21)*'AEO 2023 T68 Conversion Factors'!E48+'AEO 2023 Table 11 Petroleum'!E20*'AEO 2023 T68 Conversion Factors'!E49)/SUM(('AEO 2023 Table 11 Petroleum'!E16-'AEO 2023 Table 11 Petroleum'!E21),'AEO 2023 Table 11 Petroleum'!E20)*10^6*10^6)</f>
        <v>4.9967636565285585E-2</v>
      </c>
      <c r="F10">
        <f>('AEO 2023 Table 24 Refining'!F26*10^12)/('AEO 2023 Table 24 Refining'!F17*365*(('AEO 2023 Table 11 Petroleum'!F16-'AEO 2023 Table 11 Petroleum'!F21)*'AEO 2023 T68 Conversion Factors'!F48+'AEO 2023 Table 11 Petroleum'!F20*'AEO 2023 T68 Conversion Factors'!F49)/SUM(('AEO 2023 Table 11 Petroleum'!F16-'AEO 2023 Table 11 Petroleum'!F21),'AEO 2023 Table 11 Petroleum'!F20)*10^6*10^6)</f>
        <v>4.9663566429335969E-2</v>
      </c>
      <c r="G10">
        <f>('AEO 2023 Table 24 Refining'!G26*10^12)/('AEO 2023 Table 24 Refining'!G17*365*(('AEO 2023 Table 11 Petroleum'!G16-'AEO 2023 Table 11 Petroleum'!G21)*'AEO 2023 T68 Conversion Factors'!G48+'AEO 2023 Table 11 Petroleum'!G20*'AEO 2023 T68 Conversion Factors'!G49)/SUM(('AEO 2023 Table 11 Petroleum'!G16-'AEO 2023 Table 11 Petroleum'!G21),'AEO 2023 Table 11 Petroleum'!G20)*10^6*10^6)</f>
        <v>4.9870336048252216E-2</v>
      </c>
      <c r="H10">
        <f>('AEO 2023 Table 24 Refining'!H26*10^12)/('AEO 2023 Table 24 Refining'!H17*365*(('AEO 2023 Table 11 Petroleum'!H16-'AEO 2023 Table 11 Petroleum'!H21)*'AEO 2023 T68 Conversion Factors'!H48+'AEO 2023 Table 11 Petroleum'!H20*'AEO 2023 T68 Conversion Factors'!H49)/SUM(('AEO 2023 Table 11 Petroleum'!H16-'AEO 2023 Table 11 Petroleum'!H21),'AEO 2023 Table 11 Petroleum'!H20)*10^6*10^6)</f>
        <v>4.9592080375000444E-2</v>
      </c>
      <c r="I10">
        <f>('AEO 2023 Table 24 Refining'!I26*10^12)/('AEO 2023 Table 24 Refining'!I17*365*(('AEO 2023 Table 11 Petroleum'!I16-'AEO 2023 Table 11 Petroleum'!I21)*'AEO 2023 T68 Conversion Factors'!I48+'AEO 2023 Table 11 Petroleum'!I20*'AEO 2023 T68 Conversion Factors'!I49)/SUM(('AEO 2023 Table 11 Petroleum'!I16-'AEO 2023 Table 11 Petroleum'!I21),'AEO 2023 Table 11 Petroleum'!I20)*10^6*10^6)</f>
        <v>5.007003087428321E-2</v>
      </c>
      <c r="J10">
        <f>('AEO 2023 Table 24 Refining'!J26*10^12)/('AEO 2023 Table 24 Refining'!J17*365*(('AEO 2023 Table 11 Petroleum'!J16-'AEO 2023 Table 11 Petroleum'!J21)*'AEO 2023 T68 Conversion Factors'!J48+'AEO 2023 Table 11 Petroleum'!J20*'AEO 2023 T68 Conversion Factors'!J49)/SUM(('AEO 2023 Table 11 Petroleum'!J16-'AEO 2023 Table 11 Petroleum'!J21),'AEO 2023 Table 11 Petroleum'!J20)*10^6*10^6)</f>
        <v>5.0023825943384927E-2</v>
      </c>
      <c r="K10">
        <f>('AEO 2023 Table 24 Refining'!K26*10^12)/('AEO 2023 Table 24 Refining'!K17*365*(('AEO 2023 Table 11 Petroleum'!K16-'AEO 2023 Table 11 Petroleum'!K21)*'AEO 2023 T68 Conversion Factors'!K48+'AEO 2023 Table 11 Petroleum'!K20*'AEO 2023 T68 Conversion Factors'!K49)/SUM(('AEO 2023 Table 11 Petroleum'!K16-'AEO 2023 Table 11 Petroleum'!K21),'AEO 2023 Table 11 Petroleum'!K20)*10^6*10^6)</f>
        <v>5.0164645431352121E-2</v>
      </c>
      <c r="L10">
        <f>('AEO 2023 Table 24 Refining'!L26*10^12)/('AEO 2023 Table 24 Refining'!L17*365*(('AEO 2023 Table 11 Petroleum'!L16-'AEO 2023 Table 11 Petroleum'!L21)*'AEO 2023 T68 Conversion Factors'!L48+'AEO 2023 Table 11 Petroleum'!L20*'AEO 2023 T68 Conversion Factors'!L49)/SUM(('AEO 2023 Table 11 Petroleum'!L16-'AEO 2023 Table 11 Petroleum'!L21),'AEO 2023 Table 11 Petroleum'!L20)*10^6*10^6)</f>
        <v>5.019341939004595E-2</v>
      </c>
      <c r="M10">
        <f>('AEO 2023 Table 24 Refining'!M26*10^12)/('AEO 2023 Table 24 Refining'!M17*365*(('AEO 2023 Table 11 Petroleum'!M16-'AEO 2023 Table 11 Petroleum'!M21)*'AEO 2023 T68 Conversion Factors'!M48+'AEO 2023 Table 11 Petroleum'!M20*'AEO 2023 T68 Conversion Factors'!M49)/SUM(('AEO 2023 Table 11 Petroleum'!M16-'AEO 2023 Table 11 Petroleum'!M21),'AEO 2023 Table 11 Petroleum'!M20)*10^6*10^6)</f>
        <v>5.046096343281066E-2</v>
      </c>
      <c r="N10">
        <f>('AEO 2023 Table 24 Refining'!N26*10^12)/('AEO 2023 Table 24 Refining'!N17*365*(('AEO 2023 Table 11 Petroleum'!N16-'AEO 2023 Table 11 Petroleum'!N21)*'AEO 2023 T68 Conversion Factors'!N48+'AEO 2023 Table 11 Petroleum'!N20*'AEO 2023 T68 Conversion Factors'!N49)/SUM(('AEO 2023 Table 11 Petroleum'!N16-'AEO 2023 Table 11 Petroleum'!N21),'AEO 2023 Table 11 Petroleum'!N20)*10^6*10^6)</f>
        <v>5.0307533185488536E-2</v>
      </c>
      <c r="O10">
        <f>('AEO 2023 Table 24 Refining'!O26*10^12)/('AEO 2023 Table 24 Refining'!O17*365*(('AEO 2023 Table 11 Petroleum'!O16-'AEO 2023 Table 11 Petroleum'!O21)*'AEO 2023 T68 Conversion Factors'!O48+'AEO 2023 Table 11 Petroleum'!O20*'AEO 2023 T68 Conversion Factors'!O49)/SUM(('AEO 2023 Table 11 Petroleum'!O16-'AEO 2023 Table 11 Petroleum'!O21),'AEO 2023 Table 11 Petroleum'!O20)*10^6*10^6)</f>
        <v>5.0798299564007006E-2</v>
      </c>
      <c r="P10">
        <f>('AEO 2023 Table 24 Refining'!P26*10^12)/('AEO 2023 Table 24 Refining'!P17*365*(('AEO 2023 Table 11 Petroleum'!P16-'AEO 2023 Table 11 Petroleum'!P21)*'AEO 2023 T68 Conversion Factors'!P48+'AEO 2023 Table 11 Petroleum'!P20*'AEO 2023 T68 Conversion Factors'!P49)/SUM(('AEO 2023 Table 11 Petroleum'!P16-'AEO 2023 Table 11 Petroleum'!P21),'AEO 2023 Table 11 Petroleum'!P20)*10^6*10^6)</f>
        <v>5.0784491742439007E-2</v>
      </c>
      <c r="Q10">
        <f>('AEO 2023 Table 24 Refining'!Q26*10^12)/('AEO 2023 Table 24 Refining'!Q17*365*(('AEO 2023 Table 11 Petroleum'!Q16-'AEO 2023 Table 11 Petroleum'!Q21)*'AEO 2023 T68 Conversion Factors'!Q48+'AEO 2023 Table 11 Petroleum'!Q20*'AEO 2023 T68 Conversion Factors'!Q49)/SUM(('AEO 2023 Table 11 Petroleum'!Q16-'AEO 2023 Table 11 Petroleum'!Q21),'AEO 2023 Table 11 Petroleum'!Q20)*10^6*10^6)</f>
        <v>5.0785093764666472E-2</v>
      </c>
      <c r="R10">
        <f>('AEO 2023 Table 24 Refining'!R26*10^12)/('AEO 2023 Table 24 Refining'!R17*365*(('AEO 2023 Table 11 Petroleum'!R16-'AEO 2023 Table 11 Petroleum'!R21)*'AEO 2023 T68 Conversion Factors'!R48+'AEO 2023 Table 11 Petroleum'!R20*'AEO 2023 T68 Conversion Factors'!R49)/SUM(('AEO 2023 Table 11 Petroleum'!R16-'AEO 2023 Table 11 Petroleum'!R21),'AEO 2023 Table 11 Petroleum'!R20)*10^6*10^6)</f>
        <v>5.1056449342325949E-2</v>
      </c>
      <c r="S10">
        <f>('AEO 2023 Table 24 Refining'!S26*10^12)/('AEO 2023 Table 24 Refining'!S17*365*(('AEO 2023 Table 11 Petroleum'!S16-'AEO 2023 Table 11 Petroleum'!S21)*'AEO 2023 T68 Conversion Factors'!S48+'AEO 2023 Table 11 Petroleum'!S20*'AEO 2023 T68 Conversion Factors'!S49)/SUM(('AEO 2023 Table 11 Petroleum'!S16-'AEO 2023 Table 11 Petroleum'!S21),'AEO 2023 Table 11 Petroleum'!S20)*10^6*10^6)</f>
        <v>5.1002691518791228E-2</v>
      </c>
      <c r="T10">
        <f>('AEO 2023 Table 24 Refining'!T26*10^12)/('AEO 2023 Table 24 Refining'!T17*365*(('AEO 2023 Table 11 Petroleum'!T16-'AEO 2023 Table 11 Petroleum'!T21)*'AEO 2023 T68 Conversion Factors'!T48+'AEO 2023 Table 11 Petroleum'!T20*'AEO 2023 T68 Conversion Factors'!T49)/SUM(('AEO 2023 Table 11 Petroleum'!T16-'AEO 2023 Table 11 Petroleum'!T21),'AEO 2023 Table 11 Petroleum'!T20)*10^6*10^6)</f>
        <v>5.1280736056328574E-2</v>
      </c>
      <c r="U10">
        <f>('AEO 2023 Table 24 Refining'!U26*10^12)/('AEO 2023 Table 24 Refining'!U17*365*(('AEO 2023 Table 11 Petroleum'!U16-'AEO 2023 Table 11 Petroleum'!U21)*'AEO 2023 T68 Conversion Factors'!U48+'AEO 2023 Table 11 Petroleum'!U20*'AEO 2023 T68 Conversion Factors'!U49)/SUM(('AEO 2023 Table 11 Petroleum'!U16-'AEO 2023 Table 11 Petroleum'!U21),'AEO 2023 Table 11 Petroleum'!U20)*10^6*10^6)</f>
        <v>5.1381825345407452E-2</v>
      </c>
      <c r="V10">
        <f>('AEO 2023 Table 24 Refining'!V26*10^12)/('AEO 2023 Table 24 Refining'!V17*365*(('AEO 2023 Table 11 Petroleum'!V16-'AEO 2023 Table 11 Petroleum'!V21)*'AEO 2023 T68 Conversion Factors'!V48+'AEO 2023 Table 11 Petroleum'!V20*'AEO 2023 T68 Conversion Factors'!V49)/SUM(('AEO 2023 Table 11 Petroleum'!V16-'AEO 2023 Table 11 Petroleum'!V21),'AEO 2023 Table 11 Petroleum'!V20)*10^6*10^6)</f>
        <v>5.1534854313435845E-2</v>
      </c>
      <c r="W10">
        <f>('AEO 2023 Table 24 Refining'!W26*10^12)/('AEO 2023 Table 24 Refining'!W17*365*(('AEO 2023 Table 11 Petroleum'!W16-'AEO 2023 Table 11 Petroleum'!W21)*'AEO 2023 T68 Conversion Factors'!W48+'AEO 2023 Table 11 Petroleum'!W20*'AEO 2023 T68 Conversion Factors'!W49)/SUM(('AEO 2023 Table 11 Petroleum'!W16-'AEO 2023 Table 11 Petroleum'!W21),'AEO 2023 Table 11 Petroleum'!W20)*10^6*10^6)</f>
        <v>5.1678116649888986E-2</v>
      </c>
      <c r="X10">
        <f>('AEO 2023 Table 24 Refining'!X26*10^12)/('AEO 2023 Table 24 Refining'!X17*365*(('AEO 2023 Table 11 Petroleum'!X16-'AEO 2023 Table 11 Petroleum'!X21)*'AEO 2023 T68 Conversion Factors'!X48+'AEO 2023 Table 11 Petroleum'!X20*'AEO 2023 T68 Conversion Factors'!X49)/SUM(('AEO 2023 Table 11 Petroleum'!X16-'AEO 2023 Table 11 Petroleum'!X21),'AEO 2023 Table 11 Petroleum'!X20)*10^6*10^6)</f>
        <v>5.1865891960069209E-2</v>
      </c>
      <c r="Y10">
        <f>('AEO 2023 Table 24 Refining'!Y26*10^12)/('AEO 2023 Table 24 Refining'!Y17*365*(('AEO 2023 Table 11 Petroleum'!Y16-'AEO 2023 Table 11 Petroleum'!Y21)*'AEO 2023 T68 Conversion Factors'!Y48+'AEO 2023 Table 11 Petroleum'!Y20*'AEO 2023 T68 Conversion Factors'!Y49)/SUM(('AEO 2023 Table 11 Petroleum'!Y16-'AEO 2023 Table 11 Petroleum'!Y21),'AEO 2023 Table 11 Petroleum'!Y20)*10^6*10^6)</f>
        <v>5.1932369694914174E-2</v>
      </c>
      <c r="Z10">
        <f>('AEO 2023 Table 24 Refining'!Z26*10^12)/('AEO 2023 Table 24 Refining'!Z17*365*(('AEO 2023 Table 11 Petroleum'!Z16-'AEO 2023 Table 11 Petroleum'!Z21)*'AEO 2023 T68 Conversion Factors'!Z48+'AEO 2023 Table 11 Petroleum'!Z20*'AEO 2023 T68 Conversion Factors'!Z49)/SUM(('AEO 2023 Table 11 Petroleum'!Z16-'AEO 2023 Table 11 Petroleum'!Z21),'AEO 2023 Table 11 Petroleum'!Z20)*10^6*10^6)</f>
        <v>5.2022311201493608E-2</v>
      </c>
      <c r="AA10">
        <f>('AEO 2023 Table 24 Refining'!AA26*10^12)/('AEO 2023 Table 24 Refining'!AA17*365*(('AEO 2023 Table 11 Petroleum'!AA16-'AEO 2023 Table 11 Petroleum'!AA21)*'AEO 2023 T68 Conversion Factors'!AA48+'AEO 2023 Table 11 Petroleum'!AA20*'AEO 2023 T68 Conversion Factors'!AA49)/SUM(('AEO 2023 Table 11 Petroleum'!AA16-'AEO 2023 Table 11 Petroleum'!AA21),'AEO 2023 Table 11 Petroleum'!AA20)*10^6*10^6)</f>
        <v>5.1809347599220693E-2</v>
      </c>
      <c r="AB10">
        <f>('AEO 2023 Table 24 Refining'!AB26*10^12)/('AEO 2023 Table 24 Refining'!AB17*365*(('AEO 2023 Table 11 Petroleum'!AB16-'AEO 2023 Table 11 Petroleum'!AB21)*'AEO 2023 T68 Conversion Factors'!AB48+'AEO 2023 Table 11 Petroleum'!AB20*'AEO 2023 T68 Conversion Factors'!AB49)/SUM(('AEO 2023 Table 11 Petroleum'!AB16-'AEO 2023 Table 11 Petroleum'!AB21),'AEO 2023 Table 11 Petroleum'!AB20)*10^6*10^6)</f>
        <v>5.1980969144088722E-2</v>
      </c>
      <c r="AC10">
        <f>('AEO 2023 Table 24 Refining'!AC26*10^12)/('AEO 2023 Table 24 Refining'!AC17*365*(('AEO 2023 Table 11 Petroleum'!AC16-'AEO 2023 Table 11 Petroleum'!AC21)*'AEO 2023 T68 Conversion Factors'!AC48+'AEO 2023 Table 11 Petroleum'!AC20*'AEO 2023 T68 Conversion Factors'!AC49)/SUM(('AEO 2023 Table 11 Petroleum'!AC16-'AEO 2023 Table 11 Petroleum'!AC21),'AEO 2023 Table 11 Petroleum'!AC20)*10^6*10^6)</f>
        <v>5.1946781598716595E-2</v>
      </c>
      <c r="AD10">
        <f>('AEO 2023 Table 24 Refining'!AD26*10^12)/('AEO 2023 Table 24 Refining'!AD17*365*(('AEO 2023 Table 11 Petroleum'!AD16-'AEO 2023 Table 11 Petroleum'!AD21)*'AEO 2023 T68 Conversion Factors'!AD48+'AEO 2023 Table 11 Petroleum'!AD20*'AEO 2023 T68 Conversion Factors'!AD49)/SUM(('AEO 2023 Table 11 Petroleum'!AD16-'AEO 2023 Table 11 Petroleum'!AD21),'AEO 2023 Table 11 Petroleum'!AD20)*10^6*10^6)</f>
        <v>5.1785689100616039E-2</v>
      </c>
      <c r="AE10">
        <f>('AEO 2023 Table 24 Refining'!AE26*10^12)/('AEO 2023 Table 24 Refining'!AE17*365*(('AEO 2023 Table 11 Petroleum'!AE16-'AEO 2023 Table 11 Petroleum'!AE21)*'AEO 2023 T68 Conversion Factors'!AE48+'AEO 2023 Table 11 Petroleum'!AE20*'AEO 2023 T68 Conversion Factors'!AE49)/SUM(('AEO 2023 Table 11 Petroleum'!AE16-'AEO 2023 Table 11 Petroleum'!AE21),'AEO 2023 Table 11 Petroleum'!AE20)*10^6*10^6)</f>
        <v>5.1573997007432426E-2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" sqref="B1:B1048576"/>
    </sheetView>
  </sheetViews>
  <sheetFormatPr defaultColWidth="9.140625" defaultRowHeight="15"/>
  <cols>
    <col min="1" max="1" width="39.85546875" customWidth="1"/>
    <col min="2" max="31" width="1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f>'AEO 2022 Table 27 Chemicals'!C19/SUM('AEO 2022 Table 27 Chemicals'!C19,'AEO 2022 Table 27 Chemicals'!C23)</f>
        <v>1.2179932226479831E-2</v>
      </c>
      <c r="C11">
        <f>'AEO 2023 Table 27 Chemicals'!C19/SUM('AEO 2023 Table 27 Chemicals'!C19,'AEO 2023 Table 27 Chemicals'!C23)</f>
        <v>1.3414807292408442E-2</v>
      </c>
      <c r="D11">
        <f>'AEO 2023 Table 27 Chemicals'!D19/SUM('AEO 2023 Table 27 Chemicals'!D19,'AEO 2023 Table 27 Chemicals'!D23)</f>
        <v>2.0562971888390749E-2</v>
      </c>
      <c r="E11">
        <f>'AEO 2023 Table 27 Chemicals'!E19/SUM('AEO 2023 Table 27 Chemicals'!E19,'AEO 2023 Table 27 Chemicals'!E23)</f>
        <v>1.8427866280961196E-2</v>
      </c>
      <c r="F11">
        <f>'AEO 2023 Table 27 Chemicals'!F19/SUM('AEO 2023 Table 27 Chemicals'!F19,'AEO 2023 Table 27 Chemicals'!F23)</f>
        <v>1.6166709023212399E-2</v>
      </c>
      <c r="G11">
        <f>'AEO 2023 Table 27 Chemicals'!G19/SUM('AEO 2023 Table 27 Chemicals'!G19,'AEO 2023 Table 27 Chemicals'!G23)</f>
        <v>1.4396901950335588E-2</v>
      </c>
      <c r="H11">
        <f>'AEO 2023 Table 27 Chemicals'!H19/SUM('AEO 2023 Table 27 Chemicals'!H19,'AEO 2023 Table 27 Chemicals'!H23)</f>
        <v>1.2940103641584854E-2</v>
      </c>
      <c r="I11">
        <f>'AEO 2023 Table 27 Chemicals'!I19/SUM('AEO 2023 Table 27 Chemicals'!I19,'AEO 2023 Table 27 Chemicals'!I23)</f>
        <v>1.1717858731960505E-2</v>
      </c>
      <c r="J11">
        <f>'AEO 2023 Table 27 Chemicals'!J19/SUM('AEO 2023 Table 27 Chemicals'!J19,'AEO 2023 Table 27 Chemicals'!J23)</f>
        <v>1.0694115881355352E-2</v>
      </c>
      <c r="K11">
        <f>'AEO 2023 Table 27 Chemicals'!K19/SUM('AEO 2023 Table 27 Chemicals'!K19,'AEO 2023 Table 27 Chemicals'!K23)</f>
        <v>9.8945948845547381E-3</v>
      </c>
      <c r="L11">
        <f>'AEO 2023 Table 27 Chemicals'!L19/SUM('AEO 2023 Table 27 Chemicals'!L19,'AEO 2023 Table 27 Chemicals'!L23)</f>
        <v>9.2609026364024183E-3</v>
      </c>
      <c r="M11">
        <f>'AEO 2023 Table 27 Chemicals'!M19/SUM('AEO 2023 Table 27 Chemicals'!M19,'AEO 2023 Table 27 Chemicals'!M23)</f>
        <v>8.8005042521766448E-3</v>
      </c>
      <c r="N11">
        <f>'AEO 2023 Table 27 Chemicals'!N19/SUM('AEO 2023 Table 27 Chemicals'!N19,'AEO 2023 Table 27 Chemicals'!N23)</f>
        <v>8.4673761626507509E-3</v>
      </c>
      <c r="O11">
        <f>'AEO 2023 Table 27 Chemicals'!O19/SUM('AEO 2023 Table 27 Chemicals'!O19,'AEO 2023 Table 27 Chemicals'!O23)</f>
        <v>8.2634047321229684E-3</v>
      </c>
      <c r="P11">
        <f>'AEO 2023 Table 27 Chemicals'!P19/SUM('AEO 2023 Table 27 Chemicals'!P19,'AEO 2023 Table 27 Chemicals'!P23)</f>
        <v>8.1847135618425739E-3</v>
      </c>
      <c r="Q11">
        <f>'AEO 2023 Table 27 Chemicals'!Q19/SUM('AEO 2023 Table 27 Chemicals'!Q19,'AEO 2023 Table 27 Chemicals'!Q23)</f>
        <v>8.1715406153497552E-3</v>
      </c>
      <c r="R11">
        <f>'AEO 2023 Table 27 Chemicals'!R19/SUM('AEO 2023 Table 27 Chemicals'!R19,'AEO 2023 Table 27 Chemicals'!R23)</f>
        <v>8.1606090237534464E-3</v>
      </c>
      <c r="S11">
        <f>'AEO 2023 Table 27 Chemicals'!S19/SUM('AEO 2023 Table 27 Chemicals'!S19,'AEO 2023 Table 27 Chemicals'!S23)</f>
        <v>8.1409414736771449E-3</v>
      </c>
      <c r="T11">
        <f>'AEO 2023 Table 27 Chemicals'!T19/SUM('AEO 2023 Table 27 Chemicals'!T19,'AEO 2023 Table 27 Chemicals'!T23)</f>
        <v>8.1355033689428785E-3</v>
      </c>
      <c r="U11">
        <f>'AEO 2023 Table 27 Chemicals'!U19/SUM('AEO 2023 Table 27 Chemicals'!U19,'AEO 2023 Table 27 Chemicals'!U23)</f>
        <v>8.119038180097014E-3</v>
      </c>
      <c r="V11">
        <f>'AEO 2023 Table 27 Chemicals'!V19/SUM('AEO 2023 Table 27 Chemicals'!V19,'AEO 2023 Table 27 Chemicals'!V23)</f>
        <v>8.1040505308839477E-3</v>
      </c>
      <c r="W11">
        <f>'AEO 2023 Table 27 Chemicals'!W19/SUM('AEO 2023 Table 27 Chemicals'!W19,'AEO 2023 Table 27 Chemicals'!W23)</f>
        <v>8.0900707273790142E-3</v>
      </c>
      <c r="X11">
        <f>'AEO 2023 Table 27 Chemicals'!X19/SUM('AEO 2023 Table 27 Chemicals'!X19,'AEO 2023 Table 27 Chemicals'!X23)</f>
        <v>8.0809376990457066E-3</v>
      </c>
      <c r="Y11">
        <f>'AEO 2023 Table 27 Chemicals'!Y19/SUM('AEO 2023 Table 27 Chemicals'!Y19,'AEO 2023 Table 27 Chemicals'!Y23)</f>
        <v>8.0762107755424466E-3</v>
      </c>
      <c r="Z11">
        <f>'AEO 2023 Table 27 Chemicals'!Z19/SUM('AEO 2023 Table 27 Chemicals'!Z19,'AEO 2023 Table 27 Chemicals'!Z23)</f>
        <v>8.0563703612319421E-3</v>
      </c>
      <c r="AA11">
        <f>'AEO 2023 Table 27 Chemicals'!AA19/SUM('AEO 2023 Table 27 Chemicals'!AA19,'AEO 2023 Table 27 Chemicals'!AA23)</f>
        <v>7.9238458926357974E-3</v>
      </c>
      <c r="AB11">
        <f>'AEO 2023 Table 27 Chemicals'!AB19/SUM('AEO 2023 Table 27 Chemicals'!AB19,'AEO 2023 Table 27 Chemicals'!AB23)</f>
        <v>7.9147890903020247E-3</v>
      </c>
      <c r="AC11">
        <f>'AEO 2023 Table 27 Chemicals'!AC19/SUM('AEO 2023 Table 27 Chemicals'!AC19,'AEO 2023 Table 27 Chemicals'!AC23)</f>
        <v>7.9028631795907515E-3</v>
      </c>
      <c r="AD11">
        <f>'AEO 2023 Table 27 Chemicals'!AD19/SUM('AEO 2023 Table 27 Chemicals'!AD19,'AEO 2023 Table 27 Chemicals'!AD23)</f>
        <v>7.8762254925573878E-3</v>
      </c>
      <c r="AE11">
        <f>'AEO 2023 Table 27 Chemicals'!AE19/SUM('AEO 2023 Table 27 Chemicals'!AE19,'AEO 2023 Table 27 Chemicals'!AE23)</f>
        <v>7.8614736489192039E-3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B11" sqref="B11"/>
    </sheetView>
  </sheetViews>
  <sheetFormatPr defaultColWidth="9.140625" defaultRowHeight="15"/>
  <cols>
    <col min="1" max="1" width="39.85546875" customWidth="1"/>
    <col min="2" max="31" width="12.570312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f>'AEO 2022 Table 27 Chemicals'!C21/SUM('AEO 2022 Table 27 Chemicals'!C21,'AEO 2022 Table 27 Chemicals'!C31,'AEO 2022 Table 27 Chemicals'!C33)</f>
        <v>0</v>
      </c>
      <c r="C11">
        <f>'AEO 2023 Table 27 Chemicals'!C21/SUM('AEO 2023 Table 27 Chemicals'!C21,'AEO 2023 Table 27 Chemicals'!C31,'AEO 2023 Table 27 Chemicals'!C33)</f>
        <v>0</v>
      </c>
      <c r="D11">
        <f>'AEO 2023 Table 27 Chemicals'!D21/SUM('AEO 2023 Table 27 Chemicals'!D21,'AEO 2023 Table 27 Chemicals'!D31,'AEO 2023 Table 27 Chemicals'!D33)</f>
        <v>0</v>
      </c>
      <c r="E11">
        <f>'AEO 2023 Table 27 Chemicals'!E21/SUM('AEO 2023 Table 27 Chemicals'!E21,'AEO 2023 Table 27 Chemicals'!E31,'AEO 2023 Table 27 Chemicals'!E33)</f>
        <v>0</v>
      </c>
      <c r="F11">
        <f>'AEO 2023 Table 27 Chemicals'!F21/SUM('AEO 2023 Table 27 Chemicals'!F21,'AEO 2023 Table 27 Chemicals'!F31,'AEO 2023 Table 27 Chemicals'!F33)</f>
        <v>0</v>
      </c>
      <c r="G11">
        <f>'AEO 2023 Table 27 Chemicals'!G21/SUM('AEO 2023 Table 27 Chemicals'!G21,'AEO 2023 Table 27 Chemicals'!G31,'AEO 2023 Table 27 Chemicals'!G33)</f>
        <v>0</v>
      </c>
      <c r="H11">
        <f>'AEO 2023 Table 27 Chemicals'!H21/SUM('AEO 2023 Table 27 Chemicals'!H21,'AEO 2023 Table 27 Chemicals'!H31,'AEO 2023 Table 27 Chemicals'!H33)</f>
        <v>0</v>
      </c>
      <c r="I11">
        <f>'AEO 2023 Table 27 Chemicals'!I21/SUM('AEO 2023 Table 27 Chemicals'!I21,'AEO 2023 Table 27 Chemicals'!I31,'AEO 2023 Table 27 Chemicals'!I33)</f>
        <v>0</v>
      </c>
      <c r="J11">
        <f>'AEO 2023 Table 27 Chemicals'!J21/SUM('AEO 2023 Table 27 Chemicals'!J21,'AEO 2023 Table 27 Chemicals'!J31,'AEO 2023 Table 27 Chemicals'!J33)</f>
        <v>0</v>
      </c>
      <c r="K11">
        <f>'AEO 2023 Table 27 Chemicals'!K21/SUM('AEO 2023 Table 27 Chemicals'!K21,'AEO 2023 Table 27 Chemicals'!K31,'AEO 2023 Table 27 Chemicals'!K33)</f>
        <v>0</v>
      </c>
      <c r="L11">
        <f>'AEO 2023 Table 27 Chemicals'!L21/SUM('AEO 2023 Table 27 Chemicals'!L21,'AEO 2023 Table 27 Chemicals'!L31,'AEO 2023 Table 27 Chemicals'!L33)</f>
        <v>0</v>
      </c>
      <c r="M11">
        <f>'AEO 2023 Table 27 Chemicals'!M21/SUM('AEO 2023 Table 27 Chemicals'!M21,'AEO 2023 Table 27 Chemicals'!M31,'AEO 2023 Table 27 Chemicals'!M33)</f>
        <v>0</v>
      </c>
      <c r="N11">
        <f>'AEO 2023 Table 27 Chemicals'!N21/SUM('AEO 2023 Table 27 Chemicals'!N21,'AEO 2023 Table 27 Chemicals'!N31,'AEO 2023 Table 27 Chemicals'!N33)</f>
        <v>0</v>
      </c>
      <c r="O11">
        <f>'AEO 2023 Table 27 Chemicals'!O21/SUM('AEO 2023 Table 27 Chemicals'!O21,'AEO 2023 Table 27 Chemicals'!O31,'AEO 2023 Table 27 Chemicals'!O33)</f>
        <v>0</v>
      </c>
      <c r="P11">
        <f>'AEO 2023 Table 27 Chemicals'!P21/SUM('AEO 2023 Table 27 Chemicals'!P21,'AEO 2023 Table 27 Chemicals'!P31,'AEO 2023 Table 27 Chemicals'!P33)</f>
        <v>0</v>
      </c>
      <c r="Q11">
        <f>'AEO 2023 Table 27 Chemicals'!Q21/SUM('AEO 2023 Table 27 Chemicals'!Q21,'AEO 2023 Table 27 Chemicals'!Q31,'AEO 2023 Table 27 Chemicals'!Q33)</f>
        <v>0</v>
      </c>
      <c r="R11">
        <f>'AEO 2023 Table 27 Chemicals'!R21/SUM('AEO 2023 Table 27 Chemicals'!R21,'AEO 2023 Table 27 Chemicals'!R31,'AEO 2023 Table 27 Chemicals'!R33)</f>
        <v>0</v>
      </c>
      <c r="S11">
        <f>'AEO 2023 Table 27 Chemicals'!S21/SUM('AEO 2023 Table 27 Chemicals'!S21,'AEO 2023 Table 27 Chemicals'!S31,'AEO 2023 Table 27 Chemicals'!S33)</f>
        <v>0</v>
      </c>
      <c r="T11">
        <f>'AEO 2023 Table 27 Chemicals'!T21/SUM('AEO 2023 Table 27 Chemicals'!T21,'AEO 2023 Table 27 Chemicals'!T31,'AEO 2023 Table 27 Chemicals'!T33)</f>
        <v>0</v>
      </c>
      <c r="U11">
        <f>'AEO 2023 Table 27 Chemicals'!U21/SUM('AEO 2023 Table 27 Chemicals'!U21,'AEO 2023 Table 27 Chemicals'!U31,'AEO 2023 Table 27 Chemicals'!U33)</f>
        <v>0</v>
      </c>
      <c r="V11">
        <f>'AEO 2023 Table 27 Chemicals'!V21/SUM('AEO 2023 Table 27 Chemicals'!V21,'AEO 2023 Table 27 Chemicals'!V31,'AEO 2023 Table 27 Chemicals'!V33)</f>
        <v>0</v>
      </c>
      <c r="W11">
        <f>'AEO 2023 Table 27 Chemicals'!W21/SUM('AEO 2023 Table 27 Chemicals'!W21,'AEO 2023 Table 27 Chemicals'!W31,'AEO 2023 Table 27 Chemicals'!W33)</f>
        <v>0</v>
      </c>
      <c r="X11">
        <f>'AEO 2023 Table 27 Chemicals'!X21/SUM('AEO 2023 Table 27 Chemicals'!X21,'AEO 2023 Table 27 Chemicals'!X31,'AEO 2023 Table 27 Chemicals'!X33)</f>
        <v>0</v>
      </c>
      <c r="Y11">
        <f>'AEO 2023 Table 27 Chemicals'!Y21/SUM('AEO 2023 Table 27 Chemicals'!Y21,'AEO 2023 Table 27 Chemicals'!Y31,'AEO 2023 Table 27 Chemicals'!Y33)</f>
        <v>0</v>
      </c>
      <c r="Z11">
        <f>'AEO 2023 Table 27 Chemicals'!Z21/SUM('AEO 2023 Table 27 Chemicals'!Z21,'AEO 2023 Table 27 Chemicals'!Z31,'AEO 2023 Table 27 Chemicals'!Z33)</f>
        <v>0</v>
      </c>
      <c r="AA11">
        <f>'AEO 2023 Table 27 Chemicals'!AA21/SUM('AEO 2023 Table 27 Chemicals'!AA21,'AEO 2023 Table 27 Chemicals'!AA31,'AEO 2023 Table 27 Chemicals'!AA33)</f>
        <v>0</v>
      </c>
      <c r="AB11">
        <f>'AEO 2023 Table 27 Chemicals'!AB21/SUM('AEO 2023 Table 27 Chemicals'!AB21,'AEO 2023 Table 27 Chemicals'!AB31,'AEO 2023 Table 27 Chemicals'!AB33)</f>
        <v>0</v>
      </c>
      <c r="AC11">
        <f>'AEO 2023 Table 27 Chemicals'!AC21/SUM('AEO 2023 Table 27 Chemicals'!AC21,'AEO 2023 Table 27 Chemicals'!AC31,'AEO 2023 Table 27 Chemicals'!AC33)</f>
        <v>0</v>
      </c>
      <c r="AD11">
        <f>'AEO 2023 Table 27 Chemicals'!AD21/SUM('AEO 2023 Table 27 Chemicals'!AD21,'AEO 2023 Table 27 Chemicals'!AD31,'AEO 2023 Table 27 Chemicals'!AD33)</f>
        <v>0</v>
      </c>
      <c r="AE11">
        <f>'AEO 2023 Table 27 Chemicals'!AE21/SUM('AEO 2023 Table 27 Chemicals'!AE21,'AEO 2023 Table 27 Chemicals'!AE31,'AEO 2023 Table 27 Chemicals'!AE33)</f>
        <v>0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C15" sqref="C15"/>
    </sheetView>
  </sheetViews>
  <sheetFormatPr defaultColWidth="9.140625" defaultRowHeight="15"/>
  <cols>
    <col min="1" max="1" width="39.8554687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2014-03-20T21:01:41Z</dcterms:created>
  <dcterms:modified xsi:type="dcterms:W3CDTF">2024-11-12T20:21:18Z</dcterms:modified>
</cp:coreProperties>
</file>