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BRAaCTSC\"/>
    </mc:Choice>
  </mc:AlternateContent>
  <xr:revisionPtr revIDLastSave="0" documentId="13_ncr:1_{9E2A0F01-9494-484D-88C4-D1ADDBE760E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Calculations" sheetId="4" r:id="rId2"/>
    <sheet name="BRAaCTSC" sheetId="3" r:id="rId3"/>
  </sheets>
  <definedNames>
    <definedName name="income">Calculations!$B$10</definedName>
    <definedName name="Range_EV">Calculations!$B$9</definedName>
    <definedName name="range_ICE">Calculations!$B$8</definedName>
  </definedName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4" l="1"/>
  <c r="C14" i="4"/>
  <c r="B14" i="4"/>
  <c r="C10" i="4"/>
  <c r="D10" i="4"/>
  <c r="D8" i="4"/>
  <c r="D14" i="4" s="1"/>
  <c r="B26" i="4"/>
  <c r="B35" i="4" l="1"/>
  <c r="B36" i="4"/>
  <c r="AF2" i="3" s="1" a="1"/>
  <c r="AF2" i="3" s="1"/>
  <c r="B34" i="4"/>
  <c r="N2" i="3" a="1"/>
  <c r="N2" i="3" s="1"/>
  <c r="AA2" i="3" a="1"/>
  <c r="AA2" i="3" s="1"/>
  <c r="M2" i="3" a="1"/>
  <c r="M2" i="3" s="1"/>
  <c r="Y2" i="3" a="1"/>
  <c r="Y2" i="3" s="1"/>
  <c r="R2" i="3" a="1"/>
  <c r="R2" i="3" s="1"/>
  <c r="Q2" i="3" a="1"/>
  <c r="Q2" i="3" s="1"/>
  <c r="AD2" i="3" a="1"/>
  <c r="AD2" i="3" s="1"/>
  <c r="P2" i="3" a="1"/>
  <c r="P2" i="3" s="1"/>
  <c r="O2" i="3" a="1"/>
  <c r="O2" i="3" s="1"/>
  <c r="F2" i="3" a="1"/>
  <c r="F2" i="3" s="1"/>
  <c r="K2" i="3" a="1"/>
  <c r="K2" i="3" s="1"/>
  <c r="L2" i="3" a="1"/>
  <c r="L2" i="3" s="1"/>
  <c r="J2" i="3" a="1"/>
  <c r="J2" i="3" s="1"/>
  <c r="G2" i="3" a="1"/>
  <c r="G2" i="3" s="1"/>
  <c r="B2" i="3" a="1"/>
  <c r="B2" i="3" s="1"/>
  <c r="H2" i="3" a="1"/>
  <c r="H2" i="3" s="1"/>
  <c r="I2" i="3" a="1"/>
  <c r="I2" i="3" s="1"/>
  <c r="D2" i="3" a="1"/>
  <c r="D2" i="3" s="1"/>
  <c r="E2" i="3" a="1"/>
  <c r="E2" i="3" s="1"/>
  <c r="C2" i="3" a="1"/>
  <c r="C2" i="3" s="1"/>
  <c r="U2" i="3" l="1" a="1"/>
  <c r="U2" i="3" s="1"/>
  <c r="W2" i="3" a="1"/>
  <c r="W2" i="3" s="1"/>
  <c r="S2" i="3" a="1"/>
  <c r="S2" i="3" s="1"/>
  <c r="AB2" i="3" a="1"/>
  <c r="AB2" i="3" s="1"/>
  <c r="AE2" i="3" a="1"/>
  <c r="AE2" i="3" s="1"/>
  <c r="Z2" i="3" a="1"/>
  <c r="Z2" i="3" s="1"/>
  <c r="V2" i="3" a="1"/>
  <c r="V2" i="3" s="1"/>
  <c r="X2" i="3" a="1"/>
  <c r="X2" i="3" s="1"/>
  <c r="T2" i="3" a="1"/>
  <c r="T2" i="3" s="1"/>
  <c r="AC2" i="3" a="1"/>
  <c r="AC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<sst xmlns="http://schemas.openxmlformats.org/spreadsheetml/2006/main" count="65" uniqueCount="64">
  <si>
    <t>Source:</t>
  </si>
  <si>
    <t>Notes</t>
  </si>
  <si>
    <t>Shadow cost</t>
  </si>
  <si>
    <t>BRAaCTSC BAU Range Anxiety and Charging Time Shadow Cost</t>
  </si>
  <si>
    <t>This variable represents the perceived cost of range anxiety - the fear (or inconvenience around) that</t>
  </si>
  <si>
    <t>the vehicle has insufficient range to reach its destination.</t>
  </si>
  <si>
    <t>Cost ($/vehicle)</t>
  </si>
  <si>
    <t>addressed by fueling availability and range value</t>
  </si>
  <si>
    <t>Ignored, because vast majority of charging can be done overnight and other concerns</t>
  </si>
  <si>
    <t>Fueling time</t>
  </si>
  <si>
    <t>y = 220.9751 + 7258.141*e^(-28.95171*x)</t>
  </si>
  <si>
    <t>Fueling Availability</t>
  </si>
  <si>
    <t>income (thousand USD)</t>
  </si>
  <si>
    <t>range ev (hundred miles)</t>
  </si>
  <si>
    <t>b4</t>
  </si>
  <si>
    <t>b3</t>
  </si>
  <si>
    <t>b2</t>
  </si>
  <si>
    <t>b1</t>
  </si>
  <si>
    <t>Range Compensating Value</t>
  </si>
  <si>
    <t>cv (thousand USD)</t>
  </si>
  <si>
    <t>https://www.census.gov/library/publications/2020/demo/p60-270.html</t>
  </si>
  <si>
    <t>Median US Income</t>
  </si>
  <si>
    <t>United States Census Bureau</t>
  </si>
  <si>
    <t>Income and Poverty in the United States: 2019</t>
  </si>
  <si>
    <t>First bullet of "Highlights"</t>
  </si>
  <si>
    <t>2019 to 2012 USD</t>
  </si>
  <si>
    <t>Range and Fueling Availability 'Costs'</t>
  </si>
  <si>
    <t>US Department of Energy</t>
  </si>
  <si>
    <t>https://www.nrel.gov/docs/fy13osti/55639.pdf</t>
  </si>
  <si>
    <t>EVSE ports:</t>
  </si>
  <si>
    <t>Number of gas pumps</t>
  </si>
  <si>
    <t>Ratio of EVSE ports:Gas pumps</t>
  </si>
  <si>
    <t>Corresponding Fueling Availbility Shadow Cost</t>
  </si>
  <si>
    <t>Number of Gas pumps</t>
  </si>
  <si>
    <t>CleanTechnica</t>
  </si>
  <si>
    <t>Stop Comparing the Number of Gas Stations to EV Charging Stations</t>
  </si>
  <si>
    <t>Number of EVSE Ports</t>
  </si>
  <si>
    <t>Alternative Fuels Data Center</t>
  </si>
  <si>
    <t>Electric Vehicle Charging Station Locations</t>
  </si>
  <si>
    <t>https://afdc.energy.gov/fuels/electricity_locations.html#/analyze?fuel=ELEC</t>
  </si>
  <si>
    <t>https://cleantechnica.com/2018/03/07/stop-comparing-number-gas-stations-ev-charging-stations/</t>
  </si>
  <si>
    <t>Gasoline vehicle range</t>
  </si>
  <si>
    <t>All-Electric Vehicle Ranges Can Exceed Those of Some Gasoline Vehicles</t>
  </si>
  <si>
    <t>https://www.energy.gov/eere/vehicles/fact-939-august-22-2016-all-electric-vehicle-ranges-can-exceed-those-some-gasoline</t>
  </si>
  <si>
    <t>First Figure</t>
  </si>
  <si>
    <t>median range ice (hundred miles)</t>
  </si>
  <si>
    <t>Inside Evs</t>
  </si>
  <si>
    <t>The Median Range of Fully Electric Vehicles Exceeded 250 Miles in 2020</t>
  </si>
  <si>
    <t>https://insideevs.com/news/464449/median-range-evs-2020-exceeded-250-miles/</t>
  </si>
  <si>
    <t>EV range</t>
  </si>
  <si>
    <t>In the US, we use a DOE study to calculate a Range Compensating Value and a Fuel Availability Value.</t>
  </si>
  <si>
    <t>The Range Compensating Value uses parameters from the DOE study, the median household income,</t>
  </si>
  <si>
    <t>and the median ranges of ICE and EV vehicles. For EV vehicles, the current median range has already surpassed</t>
  </si>
  <si>
    <t>The Fuel Availability Value uses parameters from the DOE study and a comparison of the number of</t>
  </si>
  <si>
    <t>Currency Conversion</t>
  </si>
  <si>
    <t>Calculations</t>
  </si>
  <si>
    <t>Year 2020</t>
  </si>
  <si>
    <t>Year 2050</t>
  </si>
  <si>
    <t xml:space="preserve">250 miles and is forecated to continue improving. Therefore, we start with today's median range, and assume </t>
  </si>
  <si>
    <t>the range will reach 300 miles by 2050.</t>
  </si>
  <si>
    <t>EV charging ports and gas pumps. We also assume this value will decline to 0 by 2050 as more EV chargers come online.</t>
  </si>
  <si>
    <t>Year 2030</t>
  </si>
  <si>
    <t xml:space="preserve">*2020 median range taken from historical data. 2030 and 2050 are estimated, with the 2050 </t>
  </si>
  <si>
    <t>range roughly corresponding to today's maximum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</si>
</sst>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  <xf numFmtId="2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Calculations!$A$17:$A$20</c:f>
              <c:numCache>
                <c:formatCode>0.00</c:formatCode>
                <c:ptCount val="4"/>
                <c:pt idx="0">
                  <c:v>1.0000000000000001E-5</c:v>
                </c:pt>
                <c:pt idx="1">
                  <c:v>0.05</c:v>
                </c:pt>
                <c:pt idx="2">
                  <c:v>0.1</c:v>
                </c:pt>
                <c:pt idx="3">
                  <c:v>1</c:v>
                </c:pt>
              </c:numCache>
            </c:numRef>
          </c:xVal>
          <c:yVal>
            <c:numRef>
              <c:f>Calculations!$B$17:$B$20</c:f>
              <c:numCache>
                <c:formatCode>General</c:formatCode>
                <c:ptCount val="4"/>
                <c:pt idx="0">
                  <c:v>7500</c:v>
                </c:pt>
                <c:pt idx="1">
                  <c:v>1750</c:v>
                </c:pt>
                <c:pt idx="2">
                  <c:v>1000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E9-416A-9551-2ECD6C9DF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233536"/>
        <c:axId val="280232704"/>
      </c:scatterChart>
      <c:valAx>
        <c:axId val="28023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232704"/>
        <c:crosses val="autoZero"/>
        <c:crossBetween val="midCat"/>
      </c:valAx>
      <c:valAx>
        <c:axId val="28023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23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596900</xdr:colOff>
      <xdr:row>1</xdr:row>
      <xdr:rowOff>122237</xdr:rowOff>
    </xdr:from>
    <xdr:to>
      <xdr:col>12</xdr:col>
      <xdr:colOff>292100</xdr:colOff>
      <xdr:row>18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90063C-A7D3-43BB-8DEB-94B1128AD1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deevs.com/news/464449/median-range-evs-2020-exceeded-250-mile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A25" sqref="A25"/>
    </sheetView>
  </sheetViews>
  <sheetFormatPr defaultRowHeight="15" x14ac:dyDescent="0.25"/>
  <cols>
    <col min="1" max="1" width="16.5703125" customWidth="1"/>
    <col min="2" max="2" width="31.85546875" customWidth="1"/>
  </cols>
  <sheetData>
    <row r="1" spans="1:2" x14ac:dyDescent="0.25">
      <c r="A1" s="1" t="s">
        <v>3</v>
      </c>
    </row>
    <row r="3" spans="1:2" x14ac:dyDescent="0.25">
      <c r="A3" s="1" t="s">
        <v>0</v>
      </c>
      <c r="B3" s="7" t="s">
        <v>21</v>
      </c>
    </row>
    <row r="4" spans="1:2" x14ac:dyDescent="0.25">
      <c r="B4" t="s">
        <v>22</v>
      </c>
    </row>
    <row r="5" spans="1:2" x14ac:dyDescent="0.25">
      <c r="B5" s="8">
        <v>2020</v>
      </c>
    </row>
    <row r="6" spans="1:2" x14ac:dyDescent="0.25">
      <c r="B6" t="s">
        <v>23</v>
      </c>
    </row>
    <row r="7" spans="1:2" x14ac:dyDescent="0.25">
      <c r="B7" t="s">
        <v>20</v>
      </c>
    </row>
    <row r="8" spans="1:2" x14ac:dyDescent="0.25">
      <c r="A8" s="2"/>
      <c r="B8" t="s">
        <v>24</v>
      </c>
    </row>
    <row r="10" spans="1:2" x14ac:dyDescent="0.25">
      <c r="B10" s="7" t="s">
        <v>26</v>
      </c>
    </row>
    <row r="11" spans="1:2" x14ac:dyDescent="0.25">
      <c r="B11" t="s">
        <v>27</v>
      </c>
    </row>
    <row r="12" spans="1:2" x14ac:dyDescent="0.25">
      <c r="B12" s="8">
        <v>2013</v>
      </c>
    </row>
    <row r="13" spans="1:2" x14ac:dyDescent="0.25">
      <c r="B13" t="s">
        <v>28</v>
      </c>
    </row>
    <row r="15" spans="1:2" x14ac:dyDescent="0.25">
      <c r="B15" s="7" t="s">
        <v>33</v>
      </c>
    </row>
    <row r="16" spans="1:2" x14ac:dyDescent="0.25">
      <c r="B16" t="s">
        <v>34</v>
      </c>
    </row>
    <row r="17" spans="2:2" x14ac:dyDescent="0.25">
      <c r="B17" s="8">
        <v>2018</v>
      </c>
    </row>
    <row r="18" spans="2:2" x14ac:dyDescent="0.25">
      <c r="B18" t="s">
        <v>35</v>
      </c>
    </row>
    <row r="19" spans="2:2" x14ac:dyDescent="0.25">
      <c r="B19" t="s">
        <v>40</v>
      </c>
    </row>
    <row r="21" spans="2:2" x14ac:dyDescent="0.25">
      <c r="B21" s="7" t="s">
        <v>36</v>
      </c>
    </row>
    <row r="22" spans="2:2" x14ac:dyDescent="0.25">
      <c r="B22" t="s">
        <v>37</v>
      </c>
    </row>
    <row r="23" spans="2:2" x14ac:dyDescent="0.25">
      <c r="B23" s="8">
        <v>2021</v>
      </c>
    </row>
    <row r="24" spans="2:2" x14ac:dyDescent="0.25">
      <c r="B24" t="s">
        <v>38</v>
      </c>
    </row>
    <row r="25" spans="2:2" x14ac:dyDescent="0.25">
      <c r="B25" t="s">
        <v>39</v>
      </c>
    </row>
    <row r="27" spans="2:2" x14ac:dyDescent="0.25">
      <c r="B27" s="7" t="s">
        <v>41</v>
      </c>
    </row>
    <row r="28" spans="2:2" x14ac:dyDescent="0.25">
      <c r="B28" t="s">
        <v>27</v>
      </c>
    </row>
    <row r="29" spans="2:2" x14ac:dyDescent="0.25">
      <c r="B29" s="8">
        <v>2016</v>
      </c>
    </row>
    <row r="30" spans="2:2" x14ac:dyDescent="0.25">
      <c r="B30" t="s">
        <v>42</v>
      </c>
    </row>
    <row r="31" spans="2:2" x14ac:dyDescent="0.25">
      <c r="B31" t="s">
        <v>43</v>
      </c>
    </row>
    <row r="32" spans="2:2" x14ac:dyDescent="0.25">
      <c r="B32" t="s">
        <v>44</v>
      </c>
    </row>
    <row r="34" spans="1:2" x14ac:dyDescent="0.25">
      <c r="B34" s="7" t="s">
        <v>49</v>
      </c>
    </row>
    <row r="35" spans="1:2" x14ac:dyDescent="0.25">
      <c r="B35" t="s">
        <v>46</v>
      </c>
    </row>
    <row r="36" spans="1:2" x14ac:dyDescent="0.25">
      <c r="B36" s="8">
        <v>2021</v>
      </c>
    </row>
    <row r="37" spans="1:2" x14ac:dyDescent="0.25">
      <c r="B37" t="s">
        <v>47</v>
      </c>
    </row>
    <row r="38" spans="1:2" x14ac:dyDescent="0.25">
      <c r="B38" s="9" t="s">
        <v>48</v>
      </c>
    </row>
    <row r="40" spans="1:2" x14ac:dyDescent="0.25">
      <c r="A40" s="1" t="s">
        <v>1</v>
      </c>
    </row>
    <row r="41" spans="1:2" x14ac:dyDescent="0.25">
      <c r="A41" s="5" t="s">
        <v>4</v>
      </c>
    </row>
    <row r="42" spans="1:2" x14ac:dyDescent="0.25">
      <c r="A42" s="5" t="s">
        <v>5</v>
      </c>
    </row>
    <row r="43" spans="1:2" x14ac:dyDescent="0.25">
      <c r="A43" s="1"/>
    </row>
    <row r="44" spans="1:2" x14ac:dyDescent="0.25">
      <c r="A44" t="s">
        <v>50</v>
      </c>
    </row>
    <row r="45" spans="1:2" x14ac:dyDescent="0.25">
      <c r="A45" t="s">
        <v>51</v>
      </c>
    </row>
    <row r="46" spans="1:2" x14ac:dyDescent="0.25">
      <c r="A46" t="s">
        <v>52</v>
      </c>
    </row>
    <row r="47" spans="1:2" x14ac:dyDescent="0.25">
      <c r="A47" t="s">
        <v>58</v>
      </c>
    </row>
    <row r="48" spans="1:2" x14ac:dyDescent="0.25">
      <c r="A48" t="s">
        <v>59</v>
      </c>
    </row>
    <row r="49" spans="1:2" x14ac:dyDescent="0.25">
      <c r="A49" t="s">
        <v>53</v>
      </c>
    </row>
    <row r="50" spans="1:2" x14ac:dyDescent="0.25">
      <c r="A50" t="s">
        <v>60</v>
      </c>
    </row>
    <row r="52" spans="1:2" x14ac:dyDescent="0.25">
      <c r="A52" t="s">
        <v>54</v>
      </c>
    </row>
    <row r="53" spans="1:2" x14ac:dyDescent="0.25">
      <c r="A53" t="s">
        <v>25</v>
      </c>
      <c r="B53">
        <v>0.89805481563188172</v>
      </c>
    </row>
  </sheetData>
  <hyperlinks>
    <hyperlink ref="B38" r:id="rId1" xr:uid="{14EF0A86-0973-41E2-9D23-51C96C7795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17B3-AFD9-42DA-AB68-E46FC6CF1D40}">
  <dimension ref="A1:D36"/>
  <sheetViews>
    <sheetView workbookViewId="0">
      <selection activeCell="A16" sqref="A16"/>
    </sheetView>
  </sheetViews>
  <sheetFormatPr defaultRowHeight="15" x14ac:dyDescent="0.25"/>
  <cols>
    <col min="1" max="1" width="31.5703125" customWidth="1"/>
    <col min="2" max="2" width="26.42578125" customWidth="1"/>
  </cols>
  <sheetData>
    <row r="1" spans="1:4" s="1" customFormat="1" x14ac:dyDescent="0.25">
      <c r="A1" s="1" t="s">
        <v>18</v>
      </c>
    </row>
    <row r="2" spans="1:4" x14ac:dyDescent="0.25">
      <c r="A2" t="s">
        <v>17</v>
      </c>
      <c r="B2">
        <v>-0.36099999999999999</v>
      </c>
    </row>
    <row r="3" spans="1:4" x14ac:dyDescent="0.25">
      <c r="A3" t="s">
        <v>16</v>
      </c>
    </row>
    <row r="4" spans="1:4" x14ac:dyDescent="0.25">
      <c r="A4" t="s">
        <v>15</v>
      </c>
      <c r="B4">
        <v>1.268</v>
      </c>
    </row>
    <row r="5" spans="1:4" x14ac:dyDescent="0.25">
      <c r="A5" t="s">
        <v>14</v>
      </c>
      <c r="B5">
        <v>-0.11600000000000001</v>
      </c>
    </row>
    <row r="7" spans="1:4" x14ac:dyDescent="0.25">
      <c r="B7" t="s">
        <v>56</v>
      </c>
      <c r="C7" t="s">
        <v>61</v>
      </c>
      <c r="D7" t="s">
        <v>57</v>
      </c>
    </row>
    <row r="8" spans="1:4" x14ac:dyDescent="0.25">
      <c r="A8" t="s">
        <v>45</v>
      </c>
      <c r="B8">
        <v>4.12</v>
      </c>
      <c r="C8">
        <v>4.12</v>
      </c>
      <c r="D8">
        <f>B8</f>
        <v>4.12</v>
      </c>
    </row>
    <row r="9" spans="1:4" x14ac:dyDescent="0.25">
      <c r="A9" t="s">
        <v>13</v>
      </c>
      <c r="B9">
        <v>2.59</v>
      </c>
      <c r="C9" s="10">
        <v>3</v>
      </c>
      <c r="D9" s="10">
        <v>4.12</v>
      </c>
    </row>
    <row r="10" spans="1:4" x14ac:dyDescent="0.25">
      <c r="A10" t="s">
        <v>12</v>
      </c>
      <c r="B10">
        <v>68.703000000000003</v>
      </c>
      <c r="C10" s="10">
        <f>income</f>
        <v>68.703000000000003</v>
      </c>
      <c r="D10" s="10">
        <f>B10</f>
        <v>68.703000000000003</v>
      </c>
    </row>
    <row r="11" spans="1:4" x14ac:dyDescent="0.25">
      <c r="A11" t="s">
        <v>62</v>
      </c>
    </row>
    <row r="12" spans="1:4" x14ac:dyDescent="0.25">
      <c r="A12" t="s">
        <v>63</v>
      </c>
    </row>
    <row r="14" spans="1:4" x14ac:dyDescent="0.25">
      <c r="A14" t="s">
        <v>19</v>
      </c>
      <c r="B14" s="6">
        <f>($B$4/$B$2*B9*(1-B8/B9)+$B$5/$B$2*B9^2*(1-B8^2/B9^2))*LN(income)*About!$B$53</f>
        <v>7.8828464065137096</v>
      </c>
      <c r="C14" s="6">
        <f>($B$4/$B$2*C9*(1-C8/C9)+$B$5/$B$2*C9^2*(1-C8^2/C9^2))*LN(income)*About!$B$53</f>
        <v>5.2099509525186276</v>
      </c>
      <c r="D14" s="6">
        <f>($B$4/$B$2*D9*(1-D8/D9)+$B$5/$B$2*D9^2*(1-D8^2/D9^2))*LN(income)*About!$B$53</f>
        <v>0</v>
      </c>
    </row>
    <row r="16" spans="1:4" x14ac:dyDescent="0.25">
      <c r="A16" s="1" t="s">
        <v>11</v>
      </c>
    </row>
    <row r="17" spans="1:2" x14ac:dyDescent="0.25">
      <c r="A17" s="6">
        <v>1.0000000000000001E-5</v>
      </c>
      <c r="B17">
        <v>7500</v>
      </c>
    </row>
    <row r="18" spans="1:2" x14ac:dyDescent="0.25">
      <c r="A18" s="6">
        <v>0.05</v>
      </c>
      <c r="B18">
        <v>1750</v>
      </c>
    </row>
    <row r="19" spans="1:2" x14ac:dyDescent="0.25">
      <c r="A19" s="6">
        <v>0.1</v>
      </c>
      <c r="B19">
        <v>1000</v>
      </c>
    </row>
    <row r="20" spans="1:2" x14ac:dyDescent="0.25">
      <c r="A20" s="6">
        <v>1</v>
      </c>
      <c r="B20">
        <v>0</v>
      </c>
    </row>
    <row r="22" spans="1:2" x14ac:dyDescent="0.25">
      <c r="A22" t="s">
        <v>10</v>
      </c>
    </row>
    <row r="24" spans="1:2" x14ac:dyDescent="0.25">
      <c r="A24" t="s">
        <v>29</v>
      </c>
      <c r="B24">
        <v>120045</v>
      </c>
    </row>
    <row r="25" spans="1:2" x14ac:dyDescent="0.25">
      <c r="A25" t="s">
        <v>30</v>
      </c>
      <c r="B25">
        <v>1200000</v>
      </c>
    </row>
    <row r="26" spans="1:2" x14ac:dyDescent="0.25">
      <c r="A26" t="s">
        <v>31</v>
      </c>
      <c r="B26">
        <f>B24/B25</f>
        <v>0.1000375</v>
      </c>
    </row>
    <row r="27" spans="1:2" x14ac:dyDescent="0.25">
      <c r="A27" t="s">
        <v>32</v>
      </c>
      <c r="B27">
        <f>B19*About!$B$53</f>
        <v>898.05481563188175</v>
      </c>
    </row>
    <row r="29" spans="1:2" x14ac:dyDescent="0.25">
      <c r="A29" s="1" t="s">
        <v>9</v>
      </c>
    </row>
    <row r="30" spans="1:2" x14ac:dyDescent="0.25">
      <c r="A30" t="s">
        <v>8</v>
      </c>
    </row>
    <row r="31" spans="1:2" x14ac:dyDescent="0.25">
      <c r="A31" t="s">
        <v>7</v>
      </c>
    </row>
    <row r="33" spans="1:3" x14ac:dyDescent="0.25">
      <c r="A33" s="7" t="s">
        <v>55</v>
      </c>
      <c r="B33" s="7"/>
      <c r="C33" s="7"/>
    </row>
    <row r="34" spans="1:3" x14ac:dyDescent="0.25">
      <c r="A34">
        <v>2020</v>
      </c>
      <c r="B34">
        <f>B14*1000+B27</f>
        <v>8780.9012221455905</v>
      </c>
    </row>
    <row r="35" spans="1:3" x14ac:dyDescent="0.25">
      <c r="A35">
        <v>2030</v>
      </c>
      <c r="B35">
        <f>C14*1000+B27</f>
        <v>6108.0057681505095</v>
      </c>
    </row>
    <row r="36" spans="1:3" x14ac:dyDescent="0.25">
      <c r="A36">
        <v>2050</v>
      </c>
      <c r="B36">
        <f>D14*1000+B27</f>
        <v>898.05481563188175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G2"/>
  <sheetViews>
    <sheetView workbookViewId="0">
      <selection activeCell="G2" sqref="G2"/>
    </sheetView>
  </sheetViews>
  <sheetFormatPr defaultRowHeight="15" x14ac:dyDescent="0.25"/>
  <cols>
    <col min="1" max="1" width="17.85546875" customWidth="1"/>
  </cols>
  <sheetData>
    <row r="1" spans="1:33" x14ac:dyDescent="0.25">
      <c r="A1" s="1" t="s">
        <v>6</v>
      </c>
      <c r="B1" s="4">
        <v>2020</v>
      </c>
      <c r="C1">
        <v>2021</v>
      </c>
      <c r="D1" s="4">
        <v>2022</v>
      </c>
      <c r="E1">
        <v>2023</v>
      </c>
      <c r="F1" s="4">
        <v>2024</v>
      </c>
      <c r="G1">
        <v>2025</v>
      </c>
      <c r="H1" s="4">
        <v>2026</v>
      </c>
      <c r="I1">
        <v>2027</v>
      </c>
      <c r="J1" s="4">
        <v>2028</v>
      </c>
      <c r="K1">
        <v>2029</v>
      </c>
      <c r="L1" s="4">
        <v>2030</v>
      </c>
      <c r="M1">
        <v>2031</v>
      </c>
      <c r="N1" s="4">
        <v>2032</v>
      </c>
      <c r="O1">
        <v>2033</v>
      </c>
      <c r="P1" s="4">
        <v>2034</v>
      </c>
      <c r="Q1">
        <v>2035</v>
      </c>
      <c r="R1" s="4">
        <v>2036</v>
      </c>
      <c r="S1">
        <v>2037</v>
      </c>
      <c r="T1" s="4">
        <v>2038</v>
      </c>
      <c r="U1">
        <v>2039</v>
      </c>
      <c r="V1" s="4">
        <v>2040</v>
      </c>
      <c r="W1">
        <v>2041</v>
      </c>
      <c r="X1" s="4">
        <v>2042</v>
      </c>
      <c r="Y1">
        <v>2043</v>
      </c>
      <c r="Z1" s="4">
        <v>2044</v>
      </c>
      <c r="AA1">
        <v>2045</v>
      </c>
      <c r="AB1" s="4">
        <v>2046</v>
      </c>
      <c r="AC1">
        <v>2047</v>
      </c>
      <c r="AD1" s="4">
        <v>2048</v>
      </c>
      <c r="AE1">
        <v>2049</v>
      </c>
      <c r="AF1" s="4">
        <v>2050</v>
      </c>
    </row>
    <row r="2" spans="1:33" x14ac:dyDescent="0.25">
      <c r="A2" t="s">
        <v>2</v>
      </c>
      <c r="B2" s="3" cm="1">
        <f t="array" ref="B2">TREND(Calculations!$B$34:$B$35,Calculations!$A$34:$A$35,BRAaCTSC!B1)</f>
        <v>8780.9012221456505</v>
      </c>
      <c r="C2" s="3" cm="1">
        <f t="array" ref="C2">TREND(Calculations!$B$34:$B$35,Calculations!$A$34:$A$35,BRAaCTSC!C1)</f>
        <v>8513.6116767461644</v>
      </c>
      <c r="D2" s="3" cm="1">
        <f t="array" ref="D2">TREND(Calculations!$B$34:$B$35,Calculations!$A$34:$A$35,BRAaCTSC!D1)</f>
        <v>8246.3221313466784</v>
      </c>
      <c r="E2" s="3" cm="1">
        <f t="array" ref="E2">TREND(Calculations!$B$34:$B$35,Calculations!$A$34:$A$35,BRAaCTSC!E1)</f>
        <v>7979.0325859471923</v>
      </c>
      <c r="F2" s="3" cm="1">
        <f t="array" ref="F2">TREND(Calculations!$B$34:$B$35,Calculations!$A$34:$A$35,BRAaCTSC!F1)</f>
        <v>7711.7430405477062</v>
      </c>
      <c r="G2" s="3" cm="1">
        <f t="array" ref="G2">TREND(Calculations!$B$34:$B$35,Calculations!$A$34:$A$35,BRAaCTSC!G1)</f>
        <v>7444.4534951481037</v>
      </c>
      <c r="H2" s="3" cm="1">
        <f t="array" ref="H2">TREND(Calculations!$B$34:$B$35,Calculations!$A$34:$A$35,BRAaCTSC!H1)</f>
        <v>7177.1639497486176</v>
      </c>
      <c r="I2" s="3" cm="1">
        <f t="array" ref="I2">TREND(Calculations!$B$34:$B$35,Calculations!$A$34:$A$35,BRAaCTSC!I1)</f>
        <v>6909.8744043491315</v>
      </c>
      <c r="J2" s="3" cm="1">
        <f t="array" ref="J2">TREND(Calculations!$B$34:$B$35,Calculations!$A$34:$A$35,BRAaCTSC!J1)</f>
        <v>6642.5848589496454</v>
      </c>
      <c r="K2" s="3" cm="1">
        <f t="array" ref="K2">TREND(Calculations!$B$34:$B$35,Calculations!$A$34:$A$35,BRAaCTSC!K1)</f>
        <v>6375.2953135501593</v>
      </c>
      <c r="L2" s="3" cm="1">
        <f t="array" ref="L2">TREND(Calculations!$B$34:$B$35,Calculations!$A$34:$A$35,BRAaCTSC!L1)</f>
        <v>6108.0057681505568</v>
      </c>
      <c r="M2" s="3" cm="1">
        <f t="array" ref="M2">TREND(Calculations!$B$35:$B$36,Calculations!$A$35:$A$36,BRAaCTSC!M1)</f>
        <v>5847.5082205246435</v>
      </c>
      <c r="N2" s="3" cm="1">
        <f t="array" ref="N2">TREND(Calculations!$B$35:$B$36,Calculations!$A$35:$A$36,BRAaCTSC!N1)</f>
        <v>5587.0106728986138</v>
      </c>
      <c r="O2" s="3" cm="1">
        <f t="array" ref="O2">TREND(Calculations!$B$35:$B$36,Calculations!$A$35:$A$36,BRAaCTSC!O1)</f>
        <v>5326.5131252727006</v>
      </c>
      <c r="P2" s="3" cm="1">
        <f t="array" ref="P2">TREND(Calculations!$B$35:$B$36,Calculations!$A$35:$A$36,BRAaCTSC!P1)</f>
        <v>5066.0155776467873</v>
      </c>
      <c r="Q2" s="3" cm="1">
        <f t="array" ref="Q2">TREND(Calculations!$B$35:$B$36,Calculations!$A$35:$A$36,BRAaCTSC!Q1)</f>
        <v>4805.518030020874</v>
      </c>
      <c r="R2" s="3" cm="1">
        <f t="array" ref="R2">TREND(Calculations!$B$35:$B$36,Calculations!$A$35:$A$36,BRAaCTSC!R1)</f>
        <v>4545.0204823949607</v>
      </c>
      <c r="S2" s="3" cm="1">
        <f t="array" ref="S2">TREND(Calculations!$B$35:$B$36,Calculations!$A$35:$A$36,BRAaCTSC!S1)</f>
        <v>4284.5229347690474</v>
      </c>
      <c r="T2" s="3" cm="1">
        <f t="array" ref="T2">TREND(Calculations!$B$35:$B$36,Calculations!$A$35:$A$36,BRAaCTSC!T1)</f>
        <v>4024.0253871431341</v>
      </c>
      <c r="U2" s="3" cm="1">
        <f t="array" ref="U2">TREND(Calculations!$B$35:$B$36,Calculations!$A$35:$A$36,BRAaCTSC!U1)</f>
        <v>3763.5278395171044</v>
      </c>
      <c r="V2" s="3" cm="1">
        <f t="array" ref="V2">TREND(Calculations!$B$35:$B$36,Calculations!$A$35:$A$36,BRAaCTSC!V1)</f>
        <v>3503.0302918911912</v>
      </c>
      <c r="W2" s="3" cm="1">
        <f t="array" ref="W2">TREND(Calculations!$B$35:$B$36,Calculations!$A$35:$A$36,BRAaCTSC!W1)</f>
        <v>3242.5327442652779</v>
      </c>
      <c r="X2" s="3" cm="1">
        <f t="array" ref="X2">TREND(Calculations!$B$35:$B$36,Calculations!$A$35:$A$36,BRAaCTSC!X1)</f>
        <v>2982.0351966393646</v>
      </c>
      <c r="Y2" s="3" cm="1">
        <f t="array" ref="Y2">TREND(Calculations!$B$35:$B$36,Calculations!$A$35:$A$36,BRAaCTSC!Y1)</f>
        <v>2721.5376490134513</v>
      </c>
      <c r="Z2" s="3" cm="1">
        <f t="array" ref="Z2">TREND(Calculations!$B$35:$B$36,Calculations!$A$35:$A$36,BRAaCTSC!Z1)</f>
        <v>2461.040101387538</v>
      </c>
      <c r="AA2" s="3" cm="1">
        <f t="array" ref="AA2">TREND(Calculations!$B$35:$B$36,Calculations!$A$35:$A$36,BRAaCTSC!AA1)</f>
        <v>2200.5425537615083</v>
      </c>
      <c r="AB2" s="3" cm="1">
        <f t="array" ref="AB2">TREND(Calculations!$B$35:$B$36,Calculations!$A$35:$A$36,BRAaCTSC!AB1)</f>
        <v>1940.045006135595</v>
      </c>
      <c r="AC2" s="3" cm="1">
        <f t="array" ref="AC2">TREND(Calculations!$B$35:$B$36,Calculations!$A$35:$A$36,BRAaCTSC!AC1)</f>
        <v>1679.5474585096817</v>
      </c>
      <c r="AD2" s="3" cm="1">
        <f t="array" ref="AD2">TREND(Calculations!$B$35:$B$36,Calculations!$A$35:$A$36,BRAaCTSC!AD1)</f>
        <v>1419.0499108837685</v>
      </c>
      <c r="AE2" s="3" cm="1">
        <f t="array" ref="AE2">TREND(Calculations!$B$35:$B$36,Calculations!$A$35:$A$36,BRAaCTSC!AE1)</f>
        <v>1158.5523632578552</v>
      </c>
      <c r="AF2" s="3" cm="1">
        <f t="array" ref="AF2">TREND(Calculations!$B$35:$B$36,Calculations!$A$35:$A$36,BRAaCTSC!AF1)</f>
        <v>898.05481563194189</v>
      </c>
      <c r="AG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About</vt:lpstr>
      <vt:lpstr>Calculations</vt:lpstr>
      <vt:lpstr>BRAaCTSC</vt:lpstr>
      <vt:lpstr>income</vt:lpstr>
      <vt:lpstr>Range_EV</vt:lpstr>
      <vt:lpstr>range_ICE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2019-06-04T20:20:37Z</dcterms:created>
  <dcterms:modified xsi:type="dcterms:W3CDTF">2022-03-30T23:42:46Z</dcterms:modified>
</cp:coreProperties>
</file>