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robbie\Dropbox (Energy Innovation)\My Documents\Energy Policy Solutions\US\Models\eps-us\InputData\bldgs\SoBCaICbIC\"/>
    </mc:Choice>
  </mc:AlternateContent>
  <xr:revisionPtr revIDLastSave="0" documentId="13_ncr:1_{95D0ACE2-37C4-4210-90B1-52502D78DA7B}" xr6:coauthVersionLast="47" xr6:coauthVersionMax="47" xr10:uidLastSave="{00000000-0000-0000-0000-000000000000}"/>
  <bookViews>
    <workbookView xWindow="-120" yWindow="-120" windowWidth="57840" windowHeight="23640" tabRatio="940" xr2:uid="{00000000-000D-0000-FFFF-FFFF00000000}"/>
  </bookViews>
  <sheets>
    <sheet name="About" sheetId="4" r:id="rId1"/>
    <sheet name="OECD Mapping" sheetId="2" r:id="rId2"/>
    <sheet name="ISIC Code Mapping" sheetId="18" r:id="rId3"/>
    <sheet name="Cost Summary New" sheetId="10" r:id="rId4"/>
    <sheet name="COM_NEMS Cost" sheetId="15" r:id="rId5"/>
    <sheet name="Summary_Com Appliances" sheetId="14" r:id="rId6"/>
    <sheet name="Summary_Res Appliances" sheetId="13" r:id="rId7"/>
    <sheet name="Cost Breakdowns" sheetId="16" r:id="rId8"/>
    <sheet name="AEO22 Table 21" sheetId="7" r:id="rId9"/>
    <sheet name="SoBCaICbIC-urbanresidential" sheetId="19" r:id="rId10"/>
    <sheet name="SoBCaICbIC-ruralresidential" sheetId="20" r:id="rId11"/>
    <sheet name="SoBCaICbIC-commercial" sheetId="21" r:id="rId12"/>
    <sheet name="TableB39" sheetId="8" state="hidden" r:id="rId13"/>
    <sheet name="TableB44" sheetId="12" state="hidden" r:id="rId14"/>
    <sheet name="TableB42" sheetId="11" state="hidden" r:id="rId15"/>
  </sheets>
  <definedNames>
    <definedName name="_xlnm.Print_Titles" localSheetId="12">TableB39!$2:$6</definedName>
    <definedName name="_xlnm.Print_Titles" localSheetId="14">TableB42!$2:$6</definedName>
    <definedName name="_xlnm.Print_Titles" localSheetId="13">TableB44!$2:$6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" i="13" l="1"/>
  <c r="AB7" i="20" l="1"/>
  <c r="AB6" i="20"/>
  <c r="AB5" i="20"/>
  <c r="AB4" i="20"/>
  <c r="AB3" i="20"/>
  <c r="AB2" i="20"/>
  <c r="AA7" i="20"/>
  <c r="AA6" i="20"/>
  <c r="AA5" i="20"/>
  <c r="AA4" i="20"/>
  <c r="AA3" i="20"/>
  <c r="AA2" i="20"/>
  <c r="R7" i="20"/>
  <c r="R6" i="20"/>
  <c r="R5" i="20"/>
  <c r="R4" i="20"/>
  <c r="R3" i="20"/>
  <c r="R2" i="20"/>
  <c r="P7" i="20"/>
  <c r="P6" i="20"/>
  <c r="P5" i="20"/>
  <c r="P4" i="20"/>
  <c r="P3" i="20"/>
  <c r="P2" i="20"/>
  <c r="AB7" i="21"/>
  <c r="AB6" i="21"/>
  <c r="AB5" i="21"/>
  <c r="AB4" i="21"/>
  <c r="AB3" i="21"/>
  <c r="AB2" i="21"/>
  <c r="AA7" i="21"/>
  <c r="AA6" i="21"/>
  <c r="AA5" i="21"/>
  <c r="AA4" i="21"/>
  <c r="AA3" i="21"/>
  <c r="AA2" i="21"/>
  <c r="P7" i="21"/>
  <c r="P6" i="21"/>
  <c r="P5" i="21"/>
  <c r="P4" i="21"/>
  <c r="P3" i="21"/>
  <c r="P2" i="21"/>
  <c r="R7" i="21"/>
  <c r="R6" i="21"/>
  <c r="R5" i="21"/>
  <c r="R4" i="21"/>
  <c r="R3" i="21"/>
  <c r="R2" i="21"/>
  <c r="AB7" i="19"/>
  <c r="AB6" i="19"/>
  <c r="AB5" i="19"/>
  <c r="AB4" i="19"/>
  <c r="AB3" i="19"/>
  <c r="AB2" i="19"/>
  <c r="AA7" i="19"/>
  <c r="AA6" i="19"/>
  <c r="AA5" i="19"/>
  <c r="AA4" i="19"/>
  <c r="AA3" i="19"/>
  <c r="AA2" i="19"/>
  <c r="R7" i="19"/>
  <c r="R6" i="19"/>
  <c r="R5" i="19"/>
  <c r="R4" i="19"/>
  <c r="R3" i="19"/>
  <c r="R2" i="19"/>
  <c r="P7" i="19"/>
  <c r="P6" i="19"/>
  <c r="P5" i="19"/>
  <c r="P4" i="19"/>
  <c r="P3" i="19"/>
  <c r="P2" i="19"/>
  <c r="D4" i="21"/>
  <c r="D4" i="20"/>
  <c r="D4" i="19"/>
  <c r="M4" i="21" l="1"/>
  <c r="M4" i="20"/>
  <c r="M4" i="19"/>
  <c r="AQ4" i="21" l="1"/>
  <c r="AP4" i="21"/>
  <c r="AO4" i="21"/>
  <c r="AN4" i="21"/>
  <c r="AM4" i="21"/>
  <c r="AL4" i="21"/>
  <c r="AK4" i="21"/>
  <c r="AJ4" i="21"/>
  <c r="AI4" i="21"/>
  <c r="AH4" i="21"/>
  <c r="AG4" i="21"/>
  <c r="AF4" i="21"/>
  <c r="AE4" i="21"/>
  <c r="AD4" i="21"/>
  <c r="AC4" i="21"/>
  <c r="Z4" i="21"/>
  <c r="Y4" i="21"/>
  <c r="X4" i="21"/>
  <c r="W4" i="21"/>
  <c r="V4" i="21"/>
  <c r="U4" i="21"/>
  <c r="T4" i="21"/>
  <c r="S4" i="21"/>
  <c r="Q4" i="21"/>
  <c r="O4" i="21"/>
  <c r="N4" i="21"/>
  <c r="L4" i="21"/>
  <c r="K4" i="21"/>
  <c r="J4" i="21"/>
  <c r="I4" i="21"/>
  <c r="H4" i="21"/>
  <c r="G4" i="21"/>
  <c r="F4" i="21"/>
  <c r="E4" i="21"/>
  <c r="C4" i="21"/>
  <c r="B4" i="21"/>
  <c r="AQ4" i="20"/>
  <c r="AP4" i="20"/>
  <c r="AO4" i="20"/>
  <c r="AN4" i="20"/>
  <c r="AM4" i="20"/>
  <c r="AL4" i="20"/>
  <c r="AK4" i="20"/>
  <c r="AJ4" i="20"/>
  <c r="AI4" i="20"/>
  <c r="AH4" i="20"/>
  <c r="AG4" i="20"/>
  <c r="AF4" i="20"/>
  <c r="AE4" i="20"/>
  <c r="AD4" i="20"/>
  <c r="AC4" i="20"/>
  <c r="Z4" i="20"/>
  <c r="Y4" i="20"/>
  <c r="X4" i="20"/>
  <c r="W4" i="20"/>
  <c r="V4" i="20"/>
  <c r="U4" i="20"/>
  <c r="T4" i="20"/>
  <c r="S4" i="20"/>
  <c r="Q4" i="20"/>
  <c r="O4" i="20"/>
  <c r="N4" i="20"/>
  <c r="L4" i="20"/>
  <c r="K4" i="20"/>
  <c r="J4" i="20"/>
  <c r="I4" i="20"/>
  <c r="H4" i="20"/>
  <c r="G4" i="20"/>
  <c r="F4" i="20"/>
  <c r="E4" i="20"/>
  <c r="C4" i="20"/>
  <c r="B4" i="20"/>
  <c r="AQ4" i="19"/>
  <c r="AP4" i="19"/>
  <c r="AO4" i="19"/>
  <c r="AN4" i="19"/>
  <c r="AM4" i="19"/>
  <c r="AL4" i="19"/>
  <c r="AK4" i="19"/>
  <c r="AJ4" i="19"/>
  <c r="AI4" i="19"/>
  <c r="AH4" i="19"/>
  <c r="AG4" i="19"/>
  <c r="AF4" i="19"/>
  <c r="AE4" i="19"/>
  <c r="AD4" i="19"/>
  <c r="AC4" i="19"/>
  <c r="Z4" i="19"/>
  <c r="Y4" i="19"/>
  <c r="X4" i="19"/>
  <c r="W4" i="19"/>
  <c r="V4" i="19"/>
  <c r="U4" i="19"/>
  <c r="T4" i="19"/>
  <c r="S4" i="19"/>
  <c r="Q4" i="19"/>
  <c r="O4" i="19"/>
  <c r="N4" i="19"/>
  <c r="L4" i="19"/>
  <c r="K4" i="19"/>
  <c r="J4" i="19"/>
  <c r="I4" i="19"/>
  <c r="H4" i="19"/>
  <c r="G4" i="19"/>
  <c r="F4" i="19"/>
  <c r="E4" i="19"/>
  <c r="C4" i="19"/>
  <c r="B4" i="19"/>
  <c r="G3" i="18" l="1"/>
  <c r="F12" i="16" s="1"/>
  <c r="F3" i="18"/>
  <c r="F10" i="16" s="1"/>
  <c r="G2" i="18"/>
  <c r="F11" i="16" s="1"/>
  <c r="F2" i="18"/>
  <c r="F9" i="16" s="1"/>
  <c r="E3" i="18"/>
  <c r="F8" i="16" s="1"/>
  <c r="E2" i="18"/>
  <c r="F7" i="16" s="1"/>
  <c r="D3" i="18"/>
  <c r="C3" i="18"/>
  <c r="F6" i="16" s="1"/>
  <c r="B3" i="18"/>
  <c r="F4" i="16" s="1"/>
  <c r="D2" i="18"/>
  <c r="C2" i="18"/>
  <c r="F5" i="16" s="1"/>
  <c r="B2" i="18"/>
  <c r="F3" i="16" s="1"/>
  <c r="D3" i="21" l="1"/>
  <c r="D3" i="19"/>
  <c r="D3" i="20"/>
  <c r="M3" i="21"/>
  <c r="M3" i="20"/>
  <c r="M3" i="19"/>
  <c r="D5" i="20"/>
  <c r="D5" i="19"/>
  <c r="D5" i="21"/>
  <c r="M5" i="20"/>
  <c r="M5" i="21"/>
  <c r="M5" i="19"/>
  <c r="D2" i="21"/>
  <c r="D2" i="19"/>
  <c r="D2" i="20"/>
  <c r="M2" i="21"/>
  <c r="M2" i="20"/>
  <c r="M2" i="19"/>
  <c r="D6" i="19"/>
  <c r="D6" i="20"/>
  <c r="D6" i="21"/>
  <c r="M6" i="20"/>
  <c r="M6" i="21"/>
  <c r="M6" i="19"/>
  <c r="D7" i="19"/>
  <c r="D7" i="20"/>
  <c r="D7" i="21"/>
  <c r="M7" i="19"/>
  <c r="M7" i="20"/>
  <c r="M7" i="21"/>
  <c r="AQ6" i="21"/>
  <c r="AM6" i="21"/>
  <c r="AI6" i="21"/>
  <c r="AE6" i="21"/>
  <c r="Y6" i="21"/>
  <c r="O6" i="21"/>
  <c r="J6" i="21"/>
  <c r="F6" i="21"/>
  <c r="AQ6" i="20"/>
  <c r="AM6" i="20"/>
  <c r="AI6" i="20"/>
  <c r="AE6" i="20"/>
  <c r="Y6" i="20"/>
  <c r="O6" i="20"/>
  <c r="J6" i="20"/>
  <c r="F6" i="20"/>
  <c r="AP6" i="21"/>
  <c r="AL6" i="21"/>
  <c r="AH6" i="21"/>
  <c r="AD6" i="21"/>
  <c r="X6" i="21"/>
  <c r="T6" i="21"/>
  <c r="N6" i="21"/>
  <c r="I6" i="21"/>
  <c r="E6" i="21"/>
  <c r="AP6" i="20"/>
  <c r="AL6" i="20"/>
  <c r="AH6" i="20"/>
  <c r="AD6" i="20"/>
  <c r="X6" i="20"/>
  <c r="T6" i="20"/>
  <c r="N6" i="20"/>
  <c r="I6" i="20"/>
  <c r="E6" i="20"/>
  <c r="AO6" i="21"/>
  <c r="AK6" i="21"/>
  <c r="AG6" i="21"/>
  <c r="W6" i="21"/>
  <c r="S6" i="21"/>
  <c r="L6" i="21"/>
  <c r="H6" i="21"/>
  <c r="C6" i="21"/>
  <c r="AO6" i="20"/>
  <c r="AK6" i="20"/>
  <c r="AG6" i="20"/>
  <c r="W6" i="20"/>
  <c r="S6" i="20"/>
  <c r="L6" i="20"/>
  <c r="H6" i="20"/>
  <c r="C6" i="20"/>
  <c r="AN6" i="21"/>
  <c r="AJ6" i="21"/>
  <c r="AF6" i="21"/>
  <c r="Z6" i="21"/>
  <c r="V6" i="21"/>
  <c r="Q6" i="21"/>
  <c r="K6" i="21"/>
  <c r="G6" i="21"/>
  <c r="B6" i="21"/>
  <c r="AN6" i="20"/>
  <c r="AJ6" i="20"/>
  <c r="AF6" i="20"/>
  <c r="Z6" i="20"/>
  <c r="V6" i="20"/>
  <c r="Q6" i="20"/>
  <c r="K6" i="20"/>
  <c r="G6" i="20"/>
  <c r="B6" i="20"/>
  <c r="AP6" i="19"/>
  <c r="AL6" i="19"/>
  <c r="AH6" i="19"/>
  <c r="AD6" i="19"/>
  <c r="X6" i="19"/>
  <c r="T6" i="19"/>
  <c r="N6" i="19"/>
  <c r="I6" i="19"/>
  <c r="E6" i="19"/>
  <c r="AO6" i="19"/>
  <c r="AK6" i="19"/>
  <c r="AG6" i="19"/>
  <c r="W6" i="19"/>
  <c r="S6" i="19"/>
  <c r="L6" i="19"/>
  <c r="H6" i="19"/>
  <c r="C6" i="19"/>
  <c r="B6" i="19"/>
  <c r="AN6" i="19"/>
  <c r="AJ6" i="19"/>
  <c r="AF6" i="19"/>
  <c r="Z6" i="19"/>
  <c r="V6" i="19"/>
  <c r="Q6" i="19"/>
  <c r="K6" i="19"/>
  <c r="G6" i="19"/>
  <c r="AQ6" i="19"/>
  <c r="AM6" i="19"/>
  <c r="AI6" i="19"/>
  <c r="AE6" i="19"/>
  <c r="Y6" i="19"/>
  <c r="O6" i="19"/>
  <c r="J6" i="19"/>
  <c r="F6" i="19"/>
  <c r="AQ2" i="21"/>
  <c r="AM2" i="21"/>
  <c r="AI2" i="21"/>
  <c r="AE2" i="21"/>
  <c r="Y2" i="21"/>
  <c r="U2" i="21"/>
  <c r="O2" i="21"/>
  <c r="J2" i="21"/>
  <c r="F2" i="21"/>
  <c r="AQ2" i="20"/>
  <c r="AM2" i="20"/>
  <c r="AI2" i="20"/>
  <c r="AE2" i="20"/>
  <c r="AP2" i="21"/>
  <c r="AL2" i="21"/>
  <c r="AH2" i="21"/>
  <c r="AD2" i="21"/>
  <c r="X2" i="21"/>
  <c r="T2" i="21"/>
  <c r="N2" i="21"/>
  <c r="I2" i="21"/>
  <c r="E2" i="21"/>
  <c r="AP2" i="20"/>
  <c r="AL2" i="20"/>
  <c r="AH2" i="20"/>
  <c r="AD2" i="20"/>
  <c r="AO2" i="21"/>
  <c r="AK2" i="21"/>
  <c r="AG2" i="21"/>
  <c r="W2" i="21"/>
  <c r="S2" i="21"/>
  <c r="L2" i="21"/>
  <c r="H2" i="21"/>
  <c r="C2" i="21"/>
  <c r="AO2" i="20"/>
  <c r="AK2" i="20"/>
  <c r="AG2" i="20"/>
  <c r="AN2" i="21"/>
  <c r="AJ2" i="21"/>
  <c r="AF2" i="21"/>
  <c r="Z2" i="21"/>
  <c r="Q2" i="21"/>
  <c r="K2" i="21"/>
  <c r="G2" i="21"/>
  <c r="B2" i="21"/>
  <c r="AN2" i="20"/>
  <c r="AJ2" i="20"/>
  <c r="AF2" i="20"/>
  <c r="Z2" i="20"/>
  <c r="Y2" i="20"/>
  <c r="U2" i="20"/>
  <c r="O2" i="20"/>
  <c r="J2" i="20"/>
  <c r="F2" i="20"/>
  <c r="AP2" i="19"/>
  <c r="AL2" i="19"/>
  <c r="AH2" i="19"/>
  <c r="AD2" i="19"/>
  <c r="X2" i="19"/>
  <c r="T2" i="19"/>
  <c r="N2" i="19"/>
  <c r="I2" i="19"/>
  <c r="E2" i="19"/>
  <c r="X2" i="20"/>
  <c r="T2" i="20"/>
  <c r="N2" i="20"/>
  <c r="I2" i="20"/>
  <c r="E2" i="20"/>
  <c r="AO2" i="19"/>
  <c r="AK2" i="19"/>
  <c r="AG2" i="19"/>
  <c r="W2" i="19"/>
  <c r="S2" i="19"/>
  <c r="L2" i="19"/>
  <c r="H2" i="19"/>
  <c r="C2" i="19"/>
  <c r="W2" i="20"/>
  <c r="S2" i="20"/>
  <c r="L2" i="20"/>
  <c r="H2" i="20"/>
  <c r="C2" i="20"/>
  <c r="AN2" i="19"/>
  <c r="AJ2" i="19"/>
  <c r="AF2" i="19"/>
  <c r="Z2" i="19"/>
  <c r="Q2" i="19"/>
  <c r="K2" i="19"/>
  <c r="G2" i="19"/>
  <c r="Q2" i="20"/>
  <c r="K2" i="20"/>
  <c r="G2" i="20"/>
  <c r="B2" i="20"/>
  <c r="AQ2" i="19"/>
  <c r="AM2" i="19"/>
  <c r="AI2" i="19"/>
  <c r="AE2" i="19"/>
  <c r="Y2" i="19"/>
  <c r="U2" i="19"/>
  <c r="O2" i="19"/>
  <c r="J2" i="19"/>
  <c r="F2" i="19"/>
  <c r="B2" i="19"/>
  <c r="AQ7" i="21"/>
  <c r="AM7" i="21"/>
  <c r="AI7" i="21"/>
  <c r="AE7" i="21"/>
  <c r="Y7" i="21"/>
  <c r="O7" i="21"/>
  <c r="J7" i="21"/>
  <c r="F7" i="21"/>
  <c r="AQ7" i="20"/>
  <c r="AM7" i="20"/>
  <c r="AI7" i="20"/>
  <c r="AE7" i="20"/>
  <c r="Y7" i="20"/>
  <c r="O7" i="20"/>
  <c r="J7" i="20"/>
  <c r="F7" i="20"/>
  <c r="AP7" i="21"/>
  <c r="AL7" i="21"/>
  <c r="AH7" i="21"/>
  <c r="AD7" i="21"/>
  <c r="X7" i="21"/>
  <c r="T7" i="21"/>
  <c r="N7" i="21"/>
  <c r="I7" i="21"/>
  <c r="E7" i="21"/>
  <c r="AP7" i="20"/>
  <c r="AL7" i="20"/>
  <c r="AH7" i="20"/>
  <c r="AD7" i="20"/>
  <c r="X7" i="20"/>
  <c r="T7" i="20"/>
  <c r="N7" i="20"/>
  <c r="I7" i="20"/>
  <c r="E7" i="20"/>
  <c r="AO7" i="21"/>
  <c r="AK7" i="21"/>
  <c r="AG7" i="21"/>
  <c r="W7" i="21"/>
  <c r="S7" i="21"/>
  <c r="L7" i="21"/>
  <c r="H7" i="21"/>
  <c r="C7" i="21"/>
  <c r="AO7" i="20"/>
  <c r="AK7" i="20"/>
  <c r="AG7" i="20"/>
  <c r="W7" i="20"/>
  <c r="S7" i="20"/>
  <c r="L7" i="20"/>
  <c r="H7" i="20"/>
  <c r="C7" i="20"/>
  <c r="AN7" i="21"/>
  <c r="AJ7" i="21"/>
  <c r="AF7" i="21"/>
  <c r="Z7" i="21"/>
  <c r="V7" i="21"/>
  <c r="Q7" i="21"/>
  <c r="K7" i="21"/>
  <c r="G7" i="21"/>
  <c r="B7" i="21"/>
  <c r="AN7" i="20"/>
  <c r="AJ7" i="20"/>
  <c r="AF7" i="20"/>
  <c r="Z7" i="20"/>
  <c r="V7" i="20"/>
  <c r="Q7" i="20"/>
  <c r="K7" i="20"/>
  <c r="G7" i="20"/>
  <c r="B7" i="20"/>
  <c r="AQ7" i="19"/>
  <c r="AM7" i="19"/>
  <c r="AI7" i="19"/>
  <c r="AE7" i="19"/>
  <c r="Y7" i="19"/>
  <c r="O7" i="19"/>
  <c r="J7" i="19"/>
  <c r="F7" i="19"/>
  <c r="AP7" i="19"/>
  <c r="AL7" i="19"/>
  <c r="AH7" i="19"/>
  <c r="AD7" i="19"/>
  <c r="X7" i="19"/>
  <c r="T7" i="19"/>
  <c r="N7" i="19"/>
  <c r="I7" i="19"/>
  <c r="E7" i="19"/>
  <c r="AO7" i="19"/>
  <c r="AK7" i="19"/>
  <c r="AG7" i="19"/>
  <c r="W7" i="19"/>
  <c r="S7" i="19"/>
  <c r="L7" i="19"/>
  <c r="H7" i="19"/>
  <c r="C7" i="19"/>
  <c r="B7" i="19"/>
  <c r="AN7" i="19"/>
  <c r="AJ7" i="19"/>
  <c r="AF7" i="19"/>
  <c r="Z7" i="19"/>
  <c r="V7" i="19"/>
  <c r="Q7" i="19"/>
  <c r="K7" i="19"/>
  <c r="G7" i="19"/>
  <c r="AQ3" i="21"/>
  <c r="AM3" i="21"/>
  <c r="AI3" i="21"/>
  <c r="AE3" i="21"/>
  <c r="Y3" i="21"/>
  <c r="U3" i="21"/>
  <c r="O3" i="21"/>
  <c r="J3" i="21"/>
  <c r="F3" i="21"/>
  <c r="AQ3" i="20"/>
  <c r="AM3" i="20"/>
  <c r="AI3" i="20"/>
  <c r="AE3" i="20"/>
  <c r="Y3" i="20"/>
  <c r="U3" i="20"/>
  <c r="O3" i="20"/>
  <c r="J3" i="20"/>
  <c r="F3" i="20"/>
  <c r="AP3" i="21"/>
  <c r="AL3" i="21"/>
  <c r="AH3" i="21"/>
  <c r="AD3" i="21"/>
  <c r="X3" i="21"/>
  <c r="T3" i="21"/>
  <c r="N3" i="21"/>
  <c r="I3" i="21"/>
  <c r="E3" i="21"/>
  <c r="AP3" i="20"/>
  <c r="AL3" i="20"/>
  <c r="AH3" i="20"/>
  <c r="AD3" i="20"/>
  <c r="X3" i="20"/>
  <c r="T3" i="20"/>
  <c r="N3" i="20"/>
  <c r="I3" i="20"/>
  <c r="E3" i="20"/>
  <c r="AO3" i="21"/>
  <c r="AK3" i="21"/>
  <c r="AG3" i="21"/>
  <c r="W3" i="21"/>
  <c r="S3" i="21"/>
  <c r="L3" i="21"/>
  <c r="H3" i="21"/>
  <c r="C3" i="21"/>
  <c r="AO3" i="20"/>
  <c r="AK3" i="20"/>
  <c r="AG3" i="20"/>
  <c r="W3" i="20"/>
  <c r="S3" i="20"/>
  <c r="L3" i="20"/>
  <c r="H3" i="20"/>
  <c r="C3" i="20"/>
  <c r="AN3" i="21"/>
  <c r="AJ3" i="21"/>
  <c r="AF3" i="21"/>
  <c r="Z3" i="21"/>
  <c r="Q3" i="21"/>
  <c r="K3" i="21"/>
  <c r="G3" i="21"/>
  <c r="B3" i="21"/>
  <c r="AN3" i="20"/>
  <c r="AJ3" i="20"/>
  <c r="AF3" i="20"/>
  <c r="Z3" i="20"/>
  <c r="Q3" i="20"/>
  <c r="K3" i="20"/>
  <c r="G3" i="20"/>
  <c r="B3" i="20"/>
  <c r="AQ3" i="19"/>
  <c r="AM3" i="19"/>
  <c r="AI3" i="19"/>
  <c r="AE3" i="19"/>
  <c r="Y3" i="19"/>
  <c r="U3" i="19"/>
  <c r="O3" i="19"/>
  <c r="J3" i="19"/>
  <c r="F3" i="19"/>
  <c r="AP3" i="19"/>
  <c r="AL3" i="19"/>
  <c r="AH3" i="19"/>
  <c r="AD3" i="19"/>
  <c r="X3" i="19"/>
  <c r="T3" i="19"/>
  <c r="N3" i="19"/>
  <c r="I3" i="19"/>
  <c r="E3" i="19"/>
  <c r="AO3" i="19"/>
  <c r="AK3" i="19"/>
  <c r="AG3" i="19"/>
  <c r="W3" i="19"/>
  <c r="S3" i="19"/>
  <c r="L3" i="19"/>
  <c r="H3" i="19"/>
  <c r="C3" i="19"/>
  <c r="B3" i="19"/>
  <c r="AN3" i="19"/>
  <c r="AJ3" i="19"/>
  <c r="AF3" i="19"/>
  <c r="Z3" i="19"/>
  <c r="Q3" i="19"/>
  <c r="K3" i="19"/>
  <c r="G3" i="19"/>
  <c r="AQ5" i="21"/>
  <c r="AM5" i="21"/>
  <c r="AI5" i="21"/>
  <c r="AE5" i="21"/>
  <c r="Y5" i="21"/>
  <c r="O5" i="21"/>
  <c r="J5" i="21"/>
  <c r="F5" i="21"/>
  <c r="AQ5" i="20"/>
  <c r="AM5" i="20"/>
  <c r="AI5" i="20"/>
  <c r="AE5" i="20"/>
  <c r="Y5" i="20"/>
  <c r="O5" i="20"/>
  <c r="J5" i="20"/>
  <c r="F5" i="20"/>
  <c r="AP5" i="21"/>
  <c r="AL5" i="21"/>
  <c r="AH5" i="21"/>
  <c r="AD5" i="21"/>
  <c r="X5" i="21"/>
  <c r="T5" i="21"/>
  <c r="N5" i="21"/>
  <c r="I5" i="21"/>
  <c r="E5" i="21"/>
  <c r="AP5" i="20"/>
  <c r="AL5" i="20"/>
  <c r="AH5" i="20"/>
  <c r="AD5" i="20"/>
  <c r="X5" i="20"/>
  <c r="T5" i="20"/>
  <c r="N5" i="20"/>
  <c r="I5" i="20"/>
  <c r="E5" i="20"/>
  <c r="AO5" i="21"/>
  <c r="AK5" i="21"/>
  <c r="AG5" i="21"/>
  <c r="W5" i="21"/>
  <c r="S5" i="21"/>
  <c r="L5" i="21"/>
  <c r="H5" i="21"/>
  <c r="C5" i="21"/>
  <c r="AO5" i="20"/>
  <c r="AK5" i="20"/>
  <c r="AG5" i="20"/>
  <c r="W5" i="20"/>
  <c r="S5" i="20"/>
  <c r="L5" i="20"/>
  <c r="H5" i="20"/>
  <c r="C5" i="20"/>
  <c r="AN5" i="21"/>
  <c r="AJ5" i="21"/>
  <c r="AF5" i="21"/>
  <c r="Z5" i="21"/>
  <c r="V5" i="21"/>
  <c r="Q5" i="21"/>
  <c r="K5" i="21"/>
  <c r="G5" i="21"/>
  <c r="B5" i="21"/>
  <c r="AN5" i="20"/>
  <c r="AJ5" i="20"/>
  <c r="AF5" i="20"/>
  <c r="Z5" i="20"/>
  <c r="V5" i="20"/>
  <c r="Q5" i="20"/>
  <c r="K5" i="20"/>
  <c r="G5" i="20"/>
  <c r="B5" i="20"/>
  <c r="AO5" i="19"/>
  <c r="AK5" i="19"/>
  <c r="AG5" i="19"/>
  <c r="W5" i="19"/>
  <c r="S5" i="19"/>
  <c r="L5" i="19"/>
  <c r="H5" i="19"/>
  <c r="C5" i="19"/>
  <c r="B5" i="19"/>
  <c r="AN5" i="19"/>
  <c r="AJ5" i="19"/>
  <c r="AF5" i="19"/>
  <c r="Z5" i="19"/>
  <c r="V5" i="19"/>
  <c r="Q5" i="19"/>
  <c r="K5" i="19"/>
  <c r="G5" i="19"/>
  <c r="AQ5" i="19"/>
  <c r="AM5" i="19"/>
  <c r="AI5" i="19"/>
  <c r="AE5" i="19"/>
  <c r="Y5" i="19"/>
  <c r="O5" i="19"/>
  <c r="J5" i="19"/>
  <c r="F5" i="19"/>
  <c r="AP5" i="19"/>
  <c r="AL5" i="19"/>
  <c r="AH5" i="19"/>
  <c r="AD5" i="19"/>
  <c r="X5" i="19"/>
  <c r="T5" i="19"/>
  <c r="N5" i="19"/>
  <c r="I5" i="19"/>
  <c r="E5" i="19"/>
  <c r="C102" i="10"/>
  <c r="C103" i="10"/>
  <c r="C101" i="10"/>
  <c r="C97" i="10"/>
  <c r="C98" i="10"/>
  <c r="C96" i="10"/>
  <c r="E95" i="10" s="1"/>
  <c r="F95" i="10" s="1"/>
  <c r="E6" i="16" s="1"/>
  <c r="AC3" i="21" s="1"/>
  <c r="C91" i="10"/>
  <c r="C90" i="10"/>
  <c r="C89" i="10"/>
  <c r="C67" i="10"/>
  <c r="C64" i="10"/>
  <c r="C59" i="10"/>
  <c r="C56" i="10"/>
  <c r="C51" i="10"/>
  <c r="C48" i="10"/>
  <c r="E39" i="10"/>
  <c r="F39" i="10" s="1"/>
  <c r="C8" i="16" s="1"/>
  <c r="AC5" i="19" s="1"/>
  <c r="E34" i="10"/>
  <c r="F34" i="10" s="1"/>
  <c r="D28" i="10"/>
  <c r="E28" i="10" s="1"/>
  <c r="D29" i="10"/>
  <c r="E29" i="10" s="1"/>
  <c r="D30" i="10"/>
  <c r="E30" i="10" s="1"/>
  <c r="D27" i="10"/>
  <c r="D23" i="10"/>
  <c r="E23" i="10" s="1"/>
  <c r="D24" i="10"/>
  <c r="E24" i="10" s="1"/>
  <c r="D25" i="10"/>
  <c r="E25" i="10" s="1"/>
  <c r="D16" i="10"/>
  <c r="E16" i="10" s="1"/>
  <c r="D17" i="10"/>
  <c r="D7" i="10"/>
  <c r="E7" i="10" s="1"/>
  <c r="D9" i="10"/>
  <c r="E9" i="10" s="1"/>
  <c r="D10" i="10"/>
  <c r="D11" i="10"/>
  <c r="E11" i="10" s="1"/>
  <c r="D12" i="10"/>
  <c r="E12" i="10" s="1"/>
  <c r="D13" i="10"/>
  <c r="E13" i="10" s="1"/>
  <c r="E10" i="10"/>
  <c r="E27" i="10"/>
  <c r="C4" i="14"/>
  <c r="I4" i="14"/>
  <c r="C5" i="14"/>
  <c r="I5" i="14"/>
  <c r="C6" i="14"/>
  <c r="I6" i="14"/>
  <c r="C7" i="14"/>
  <c r="I7" i="14"/>
  <c r="C8" i="14"/>
  <c r="I8" i="14"/>
  <c r="C9" i="14"/>
  <c r="I9" i="14"/>
  <c r="C10" i="14"/>
  <c r="I10" i="14"/>
  <c r="C11" i="14"/>
  <c r="I11" i="14"/>
  <c r="C12" i="14"/>
  <c r="I12" i="14"/>
  <c r="C13" i="14"/>
  <c r="I13" i="14"/>
  <c r="C14" i="14"/>
  <c r="I14" i="14"/>
  <c r="C15" i="14"/>
  <c r="I15" i="14"/>
  <c r="C16" i="14"/>
  <c r="I16" i="14"/>
  <c r="C17" i="14"/>
  <c r="I17" i="14"/>
  <c r="C18" i="14"/>
  <c r="I18" i="14"/>
  <c r="C19" i="14"/>
  <c r="I19" i="14"/>
  <c r="C20" i="14"/>
  <c r="I20" i="14"/>
  <c r="C21" i="14"/>
  <c r="I21" i="14"/>
  <c r="C22" i="14"/>
  <c r="I22" i="14"/>
  <c r="C23" i="14"/>
  <c r="I23" i="14"/>
  <c r="C24" i="14"/>
  <c r="I24" i="14"/>
  <c r="C25" i="14"/>
  <c r="I25" i="14"/>
  <c r="C26" i="14"/>
  <c r="I26" i="14"/>
  <c r="C27" i="14"/>
  <c r="I27" i="14"/>
  <c r="C28" i="14"/>
  <c r="I28" i="14"/>
  <c r="C29" i="14"/>
  <c r="I29" i="14"/>
  <c r="C30" i="14"/>
  <c r="I30" i="14"/>
  <c r="C31" i="14"/>
  <c r="I31" i="14"/>
  <c r="C32" i="14"/>
  <c r="I32" i="14"/>
  <c r="C33" i="14"/>
  <c r="I33" i="14"/>
  <c r="C34" i="14"/>
  <c r="I34" i="14"/>
  <c r="C35" i="14"/>
  <c r="I35" i="14"/>
  <c r="C36" i="14"/>
  <c r="I36" i="14"/>
  <c r="C37" i="14"/>
  <c r="I37" i="14"/>
  <c r="C38" i="14"/>
  <c r="I38" i="14"/>
  <c r="C39" i="14"/>
  <c r="I39" i="14"/>
  <c r="C40" i="14"/>
  <c r="I40" i="14"/>
  <c r="C41" i="14"/>
  <c r="I41" i="14"/>
  <c r="C42" i="14"/>
  <c r="I42" i="14"/>
  <c r="I43" i="14"/>
  <c r="C46" i="14"/>
  <c r="I46" i="14"/>
  <c r="C47" i="14"/>
  <c r="I47" i="14"/>
  <c r="C48" i="14"/>
  <c r="I48" i="14"/>
  <c r="C49" i="14"/>
  <c r="I49" i="14"/>
  <c r="C50" i="14"/>
  <c r="I50" i="14"/>
  <c r="I4" i="13"/>
  <c r="I5" i="13"/>
  <c r="I6" i="13"/>
  <c r="E7" i="13"/>
  <c r="I7" i="13"/>
  <c r="E8" i="13"/>
  <c r="I8" i="13"/>
  <c r="E9" i="13"/>
  <c r="I9" i="13"/>
  <c r="E10" i="13"/>
  <c r="I10" i="13"/>
  <c r="E11" i="13"/>
  <c r="I11" i="13"/>
  <c r="E12" i="13"/>
  <c r="I12" i="13"/>
  <c r="E13" i="13"/>
  <c r="I13" i="13"/>
  <c r="E14" i="13"/>
  <c r="I14" i="13"/>
  <c r="E15" i="13"/>
  <c r="I15" i="13"/>
  <c r="E16" i="13"/>
  <c r="I16" i="13"/>
  <c r="E17" i="13"/>
  <c r="I17" i="13"/>
  <c r="E18" i="13"/>
  <c r="I18" i="13"/>
  <c r="E19" i="13"/>
  <c r="I19" i="13"/>
  <c r="E20" i="13"/>
  <c r="I20" i="13"/>
  <c r="E21" i="13"/>
  <c r="I21" i="13"/>
  <c r="E22" i="13"/>
  <c r="F22" i="13" s="1"/>
  <c r="I22" i="13"/>
  <c r="E23" i="13"/>
  <c r="I23" i="13"/>
  <c r="E24" i="13"/>
  <c r="I24" i="13"/>
  <c r="E25" i="13"/>
  <c r="I25" i="13"/>
  <c r="E26" i="13"/>
  <c r="I26" i="13"/>
  <c r="E27" i="13"/>
  <c r="I27" i="13"/>
  <c r="E28" i="13"/>
  <c r="I28" i="13"/>
  <c r="E29" i="13"/>
  <c r="F29" i="13" s="1"/>
  <c r="I29" i="13"/>
  <c r="E30" i="13"/>
  <c r="I30" i="13"/>
  <c r="E31" i="13"/>
  <c r="I31" i="13"/>
  <c r="E32" i="13"/>
  <c r="I32" i="13"/>
  <c r="E33" i="13"/>
  <c r="I33" i="13"/>
  <c r="E34" i="13"/>
  <c r="I34" i="13"/>
  <c r="E35" i="13"/>
  <c r="I35" i="13"/>
  <c r="E36" i="13"/>
  <c r="I36" i="13"/>
  <c r="E37" i="13"/>
  <c r="I37" i="13"/>
  <c r="E38" i="13"/>
  <c r="F38" i="13" s="1"/>
  <c r="I38" i="13"/>
  <c r="E39" i="13"/>
  <c r="I39" i="13"/>
  <c r="E40" i="13"/>
  <c r="I40" i="13"/>
  <c r="E41" i="13"/>
  <c r="I41" i="13"/>
  <c r="F11" i="13" l="1"/>
  <c r="F19" i="13"/>
  <c r="F32" i="13"/>
  <c r="F10" i="13"/>
  <c r="F31" i="13"/>
  <c r="F18" i="13"/>
  <c r="F9" i="13"/>
  <c r="F6" i="13"/>
  <c r="F34" i="13"/>
  <c r="F14" i="13"/>
  <c r="E43" i="14"/>
  <c r="E19" i="14" s="1"/>
  <c r="D62" i="10" s="1"/>
  <c r="E62" i="10" s="1"/>
  <c r="F62" i="10" s="1"/>
  <c r="G22" i="13"/>
  <c r="G21" i="13" s="1"/>
  <c r="D19" i="10" s="1"/>
  <c r="E19" i="10" s="1"/>
  <c r="F15" i="13"/>
  <c r="F8" i="13"/>
  <c r="F33" i="13"/>
  <c r="F28" i="13"/>
  <c r="F26" i="13"/>
  <c r="F24" i="13"/>
  <c r="F21" i="13"/>
  <c r="F7" i="13"/>
  <c r="E51" i="14"/>
  <c r="E47" i="14" s="1"/>
  <c r="D90" i="10" s="1"/>
  <c r="E90" i="10" s="1"/>
  <c r="D7" i="16"/>
  <c r="U5" i="20" s="1"/>
  <c r="G15" i="13"/>
  <c r="G7" i="13" s="1"/>
  <c r="D6" i="10" s="1"/>
  <c r="E6" i="10" s="1"/>
  <c r="G29" i="13"/>
  <c r="G24" i="13" s="1"/>
  <c r="D21" i="10" s="1"/>
  <c r="E21" i="10" s="1"/>
  <c r="C7" i="16"/>
  <c r="U5" i="19" s="1"/>
  <c r="D8" i="16"/>
  <c r="AC5" i="20" s="1"/>
  <c r="E5" i="16"/>
  <c r="V3" i="21" s="1"/>
  <c r="F36" i="13"/>
  <c r="G36" i="13" s="1"/>
  <c r="D32" i="10" s="1"/>
  <c r="E32" i="10" s="1"/>
  <c r="F27" i="13"/>
  <c r="F25" i="13"/>
  <c r="F17" i="13"/>
  <c r="F37" i="13"/>
  <c r="G37" i="13" s="1"/>
  <c r="D33" i="10" s="1"/>
  <c r="E33" i="10" s="1"/>
  <c r="F20" i="13"/>
  <c r="F13" i="13"/>
  <c r="G38" i="13"/>
  <c r="E100" i="10"/>
  <c r="E26" i="10"/>
  <c r="F26" i="10" s="1"/>
  <c r="E17" i="10"/>
  <c r="D51" i="14"/>
  <c r="D48" i="14" s="1"/>
  <c r="C51" i="14"/>
  <c r="D43" i="14"/>
  <c r="D42" i="14" s="1"/>
  <c r="F12" i="13"/>
  <c r="G17" i="13" l="1"/>
  <c r="D15" i="10" s="1"/>
  <c r="E15" i="10" s="1"/>
  <c r="E31" i="10"/>
  <c r="F31" i="10" s="1"/>
  <c r="G6" i="13"/>
  <c r="D5" i="10" s="1"/>
  <c r="E5" i="10" s="1"/>
  <c r="E3" i="14"/>
  <c r="D46" i="10" s="1"/>
  <c r="E46" i="10" s="1"/>
  <c r="E11" i="14"/>
  <c r="D54" i="10" s="1"/>
  <c r="E54" i="10" s="1"/>
  <c r="F54" i="10" s="1"/>
  <c r="G20" i="13"/>
  <c r="D18" i="10" s="1"/>
  <c r="E46" i="14"/>
  <c r="D89" i="10" s="1"/>
  <c r="E89" i="10" s="1"/>
  <c r="E48" i="14"/>
  <c r="D91" i="10" s="1"/>
  <c r="E91" i="10" s="1"/>
  <c r="G25" i="13"/>
  <c r="D22" i="10" s="1"/>
  <c r="E22" i="10" s="1"/>
  <c r="E20" i="10" s="1"/>
  <c r="F100" i="10"/>
  <c r="E8" i="16" s="1"/>
  <c r="AC5" i="21" s="1"/>
  <c r="E7" i="16"/>
  <c r="U5" i="21" s="1"/>
  <c r="G9" i="13"/>
  <c r="D8" i="10" s="1"/>
  <c r="E8" i="10" s="1"/>
  <c r="E45" i="10"/>
  <c r="F46" i="10"/>
  <c r="D4" i="14"/>
  <c r="D31" i="14"/>
  <c r="D19" i="14"/>
  <c r="D33" i="14"/>
  <c r="D34" i="14"/>
  <c r="D5" i="14"/>
  <c r="D41" i="14"/>
  <c r="D38" i="14"/>
  <c r="D12" i="14"/>
  <c r="D20" i="14"/>
  <c r="D28" i="14"/>
  <c r="D36" i="14"/>
  <c r="D37" i="14"/>
  <c r="D14" i="14"/>
  <c r="D22" i="14"/>
  <c r="D30" i="14"/>
  <c r="D8" i="14"/>
  <c r="D16" i="14"/>
  <c r="D24" i="14"/>
  <c r="D32" i="14"/>
  <c r="D40" i="14"/>
  <c r="D6" i="14"/>
  <c r="D15" i="14"/>
  <c r="D9" i="14"/>
  <c r="D23" i="14"/>
  <c r="D11" i="14"/>
  <c r="D17" i="14"/>
  <c r="D27" i="14"/>
  <c r="D35" i="14"/>
  <c r="D49" i="14"/>
  <c r="D50" i="14"/>
  <c r="D21" i="14"/>
  <c r="D10" i="14"/>
  <c r="D46" i="14"/>
  <c r="D13" i="14"/>
  <c r="D25" i="14"/>
  <c r="D18" i="14"/>
  <c r="D7" i="14"/>
  <c r="D47" i="14"/>
  <c r="D29" i="14"/>
  <c r="D26" i="14"/>
  <c r="D39" i="14"/>
  <c r="E4" i="10" l="1"/>
  <c r="C3" i="16" s="1"/>
  <c r="V2" i="19" s="1"/>
  <c r="E18" i="10"/>
  <c r="E14" i="10" s="1"/>
  <c r="D14" i="10"/>
  <c r="D4" i="10"/>
  <c r="F20" i="10"/>
  <c r="E41" i="10"/>
  <c r="E88" i="10"/>
  <c r="F45" i="10"/>
  <c r="E4" i="16" s="1"/>
  <c r="AC2" i="21" s="1"/>
  <c r="E3" i="16"/>
  <c r="V2" i="21" s="1"/>
  <c r="F4" i="10" l="1"/>
  <c r="D4" i="16" s="1"/>
  <c r="AC2" i="20" s="1"/>
  <c r="D3" i="16"/>
  <c r="V2" i="20" s="1"/>
  <c r="C5" i="16"/>
  <c r="V3" i="19" s="1"/>
  <c r="F14" i="10"/>
  <c r="D5" i="16"/>
  <c r="V3" i="20" s="1"/>
  <c r="F88" i="10"/>
  <c r="E10" i="16" s="1"/>
  <c r="E9" i="16"/>
  <c r="D9" i="16"/>
  <c r="F41" i="10"/>
  <c r="C9" i="16"/>
  <c r="C4" i="16" l="1"/>
  <c r="AC2" i="19" s="1"/>
  <c r="U6" i="20"/>
  <c r="D11" i="16"/>
  <c r="U7" i="20" s="1"/>
  <c r="C6" i="16"/>
  <c r="AC3" i="19" s="1"/>
  <c r="D6" i="16"/>
  <c r="AC3" i="20" s="1"/>
  <c r="U6" i="19"/>
  <c r="C11" i="16"/>
  <c r="U7" i="19" s="1"/>
  <c r="AC6" i="21"/>
  <c r="E12" i="16"/>
  <c r="AC7" i="21" s="1"/>
  <c r="U6" i="21"/>
  <c r="E11" i="16"/>
  <c r="U7" i="21" s="1"/>
  <c r="D10" i="16"/>
  <c r="C10" i="16"/>
  <c r="AC6" i="19" l="1"/>
  <c r="C12" i="16"/>
  <c r="AC7" i="19" s="1"/>
  <c r="AC6" i="20"/>
  <c r="D12" i="16"/>
  <c r="AC7" i="20" s="1"/>
</calcChain>
</file>

<file path=xl/sharedStrings.xml><?xml version="1.0" encoding="utf-8"?>
<sst xmlns="http://schemas.openxmlformats.org/spreadsheetml/2006/main" count="2735" uniqueCount="633">
  <si>
    <t>Notes</t>
  </si>
  <si>
    <t>Total</t>
  </si>
  <si>
    <t>Equipment</t>
  </si>
  <si>
    <t>Labor</t>
  </si>
  <si>
    <t>D01T03: Agriculture, forestry and fishing</t>
  </si>
  <si>
    <t>D07T08: Mining and quarrying of non-energy producing products</t>
  </si>
  <si>
    <t>D09: Mining support service activities</t>
  </si>
  <si>
    <t>D10T12: Food products, beverages and tobacco</t>
  </si>
  <si>
    <t>D13T15: Textiles, wearing apparel, leather and related products</t>
  </si>
  <si>
    <t>D16: Wood and products of wood and cork</t>
  </si>
  <si>
    <t>D17T18: Paper products and printing</t>
  </si>
  <si>
    <t>D19: Coke and refined petroleum products</t>
  </si>
  <si>
    <t>D22: Rubber and plastic products</t>
  </si>
  <si>
    <t>D25: Fabricated metal products</t>
  </si>
  <si>
    <t>D26: Computer, electronic and optical products</t>
  </si>
  <si>
    <t>D27: Electrical equipment</t>
  </si>
  <si>
    <t>D28: Machinery and equipment, nec</t>
  </si>
  <si>
    <t>D29: Motor vehicles, trailers and semi-trailers</t>
  </si>
  <si>
    <t>D30: Other transport equipment</t>
  </si>
  <si>
    <t>D31T33: Other manufacturing; repair and installation of machinery and equipment</t>
  </si>
  <si>
    <t>D41T43: Construction</t>
  </si>
  <si>
    <t>D45T47: Wholesale and retail trade; repair of motor vehicles</t>
  </si>
  <si>
    <t>D49T53: Transportation and storage</t>
  </si>
  <si>
    <t>D55T56: Accomodation and food services</t>
  </si>
  <si>
    <t>D58T60: Publishing, audiovisual and broadcasting activities</t>
  </si>
  <si>
    <t>D61: Telecommunications</t>
  </si>
  <si>
    <t>D62T63: IT and other information services</t>
  </si>
  <si>
    <t>D64T66: Financial and insurance activities</t>
  </si>
  <si>
    <t>D68: Real estate activities</t>
  </si>
  <si>
    <t>D69T82: Other business sector services</t>
  </si>
  <si>
    <t>D84: Public admin. and defence; compulsory social security</t>
  </si>
  <si>
    <t>D85: Education</t>
  </si>
  <si>
    <t>D86T88: Human health and social work</t>
  </si>
  <si>
    <t>D90T96: Arts, entertainment, recreation and other service activities</t>
  </si>
  <si>
    <t>D97T98: Private households with employed persons</t>
  </si>
  <si>
    <t>ISIC 01T03</t>
  </si>
  <si>
    <t>ISIC 07T08</t>
  </si>
  <si>
    <t>ISIC 09</t>
  </si>
  <si>
    <t>ISIC 10T12</t>
  </si>
  <si>
    <t>ISIC 13T15</t>
  </si>
  <si>
    <t>ISIC 16</t>
  </si>
  <si>
    <t>ISIC 17T18</t>
  </si>
  <si>
    <t>ISIC 19</t>
  </si>
  <si>
    <t>ISIC 22</t>
  </si>
  <si>
    <t>ISIC 25</t>
  </si>
  <si>
    <t>ISIC 26</t>
  </si>
  <si>
    <t>ISIC 27</t>
  </si>
  <si>
    <t>ISIC 28</t>
  </si>
  <si>
    <t>ISIC 29</t>
  </si>
  <si>
    <t>ISIC 30</t>
  </si>
  <si>
    <t>ISIC 31T33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</si>
  <si>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</si>
  <si>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</si>
  <si>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</si>
  <si>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</si>
  <si>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</si>
  <si>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</si>
  <si>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</si>
  <si>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</si>
  <si>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</si>
  <si>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</si>
  <si>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</si>
  <si>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</si>
  <si>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</si>
  <si>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</si>
  <si>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ISIC 97T98</t>
  </si>
  <si>
    <t>OECD Code</t>
  </si>
  <si>
    <t>ISIC Code</t>
  </si>
  <si>
    <t>ISIC Mapping</t>
  </si>
  <si>
    <t>Sources:</t>
  </si>
  <si>
    <t>Solar Thermal</t>
  </si>
  <si>
    <t>Notes:</t>
  </si>
  <si>
    <t>Other</t>
  </si>
  <si>
    <t>EIA</t>
  </si>
  <si>
    <t>Building Sector Appliance and Equipment Costs and Efficiencies</t>
  </si>
  <si>
    <t>"Updated Buildings Sector Appliance and Equipment Costs and Efficiencies"</t>
  </si>
  <si>
    <t>https://www.eia.gov/analysis/studies/buildings/equipcosts/pdf/full.pdf</t>
  </si>
  <si>
    <t>Commercial Equipment Prevalence</t>
  </si>
  <si>
    <t>https://www.eia.gov/consumption/commercial/data/2012/#b38-b46</t>
  </si>
  <si>
    <t>Residential Equipment Prevelance</t>
  </si>
  <si>
    <t>Annual Energy Outlook - Table 21. Residential Sector Equipment Stock and Efficiency, and Distributed Generation</t>
  </si>
  <si>
    <t>Table 21.  Residential Sector Equipment Stock and Efficiency, and Distributed Generation</t>
  </si>
  <si>
    <t>Source: U.S. Energy Information Administration</t>
  </si>
  <si>
    <t>full name</t>
  </si>
  <si>
    <t>api key</t>
  </si>
  <si>
    <t>units</t>
  </si>
  <si>
    <t>Equipment Stock (million units)</t>
  </si>
  <si>
    <t>Main Space Heaters</t>
  </si>
  <si>
    <t>Electric Heat Pumps</t>
  </si>
  <si>
    <t>millions</t>
  </si>
  <si>
    <t>Electric Other</t>
  </si>
  <si>
    <t>Natural Gas Heat Pumps</t>
  </si>
  <si>
    <t>Natural Gas Other</t>
  </si>
  <si>
    <t>Distillate Fuel Oil</t>
  </si>
  <si>
    <t>Propane</t>
  </si>
  <si>
    <t>Kerosene</t>
  </si>
  <si>
    <t>Wood Stoves</t>
  </si>
  <si>
    <t>Geothermal Heat Pumps</t>
  </si>
  <si>
    <t>Space Cooling (million units)</t>
  </si>
  <si>
    <t>Central Air Conditioners</t>
  </si>
  <si>
    <t>Room Air Conditioners</t>
  </si>
  <si>
    <t>Water Heaters (million units)</t>
  </si>
  <si>
    <t>Electric</t>
  </si>
  <si>
    <t>Natural Gas</t>
  </si>
  <si>
    <t>Cooking Equipment (million units)</t>
  </si>
  <si>
    <t>Clothes Dryers (million units)</t>
  </si>
  <si>
    <t>Other Appliances (million units)</t>
  </si>
  <si>
    <t>Refrigerators</t>
  </si>
  <si>
    <t>Freezers</t>
  </si>
  <si>
    <t>Stock Average Equipment Efficiency</t>
  </si>
  <si>
    <t>Electric Heat Pumps (HSPF)</t>
  </si>
  <si>
    <t>HSPF</t>
  </si>
  <si>
    <t>Natural Gas Heat Pumps (GCOP)</t>
  </si>
  <si>
    <t>GCOP</t>
  </si>
  <si>
    <t>Geothermal Heat Pumps (COP)</t>
  </si>
  <si>
    <t>COP</t>
  </si>
  <si>
    <t>Natural Gas Furnace (AFUE)</t>
  </si>
  <si>
    <t>AFUE</t>
  </si>
  <si>
    <t>Distillate Furnace (AFUE)</t>
  </si>
  <si>
    <t>Space Cooling</t>
  </si>
  <si>
    <t>Electric Heat Pumps (SEER)</t>
  </si>
  <si>
    <t>SEER</t>
  </si>
  <si>
    <t>Geothermal Heat Pumps (EER)</t>
  </si>
  <si>
    <t>EER</t>
  </si>
  <si>
    <t>Central Air Conditioners (SEER)</t>
  </si>
  <si>
    <t>Room Air Conditioners (EER)</t>
  </si>
  <si>
    <t>Water Heaters</t>
  </si>
  <si>
    <t>Electric (EF)</t>
  </si>
  <si>
    <t>EF</t>
  </si>
  <si>
    <t>Natural Gas (EF)</t>
  </si>
  <si>
    <t>Distillate Fuel Oil (EF)</t>
  </si>
  <si>
    <t>Propane (EF)</t>
  </si>
  <si>
    <t>Other Appliances (kilowatthours per year)</t>
  </si>
  <si>
    <t>kWh</t>
  </si>
  <si>
    <t>Building Shell Efficiency Index</t>
  </si>
  <si>
    <t>Space Heating</t>
  </si>
  <si>
    <t>Pre-2015 Homes</t>
  </si>
  <si>
    <t>2015=1.00</t>
  </si>
  <si>
    <t>New Construction</t>
  </si>
  <si>
    <t>All Homes</t>
  </si>
  <si>
    <t>Distributed Generation and</t>
  </si>
  <si>
    <t>Combined Heat and Power</t>
  </si>
  <si>
    <t>Generating Capacity (gigawatts)</t>
  </si>
  <si>
    <t>Natural Gas Fuel Cells</t>
  </si>
  <si>
    <t>GW</t>
  </si>
  <si>
    <t>- -</t>
  </si>
  <si>
    <t>Solar Photovoltaic</t>
  </si>
  <si>
    <t>Wind</t>
  </si>
  <si>
    <t>Net Generation (billion kilowatthours)</t>
  </si>
  <si>
    <t>billion kWh</t>
  </si>
  <si>
    <t>Disposition</t>
  </si>
  <si>
    <t>Sales to the Grid</t>
  </si>
  <si>
    <t>Generation for Own Use</t>
  </si>
  <si>
    <t>Energy Input (trillion Btu)</t>
  </si>
  <si>
    <t>trillion Btu</t>
  </si>
  <si>
    <t>Release date: April 2015 Revised date: May 2016</t>
  </si>
  <si>
    <t>Table B39.  Heating equipment, floorspace, 2012</t>
  </si>
  <si>
    <t>Total floorspace (million square feet)</t>
  </si>
  <si>
    <t>All
buildings</t>
  </si>
  <si>
    <t>Buildings with space heating</t>
  </si>
  <si>
    <t>Heating equipment (more than one may apply)</t>
  </si>
  <si>
    <t>Heat
pumps</t>
  </si>
  <si>
    <t>Furnaces</t>
  </si>
  <si>
    <t>Indiv-
idual space heaters</t>
  </si>
  <si>
    <t>District
heat</t>
  </si>
  <si>
    <t>Boilers</t>
  </si>
  <si>
    <t>Pack-
aged heating units</t>
  </si>
  <si>
    <t>All buildings</t>
  </si>
  <si>
    <t>Building floorspace (square feet)</t>
  </si>
  <si>
    <t/>
  </si>
  <si>
    <t xml:space="preserve">1,001 to 5,000 </t>
  </si>
  <si>
    <t>Q</t>
  </si>
  <si>
    <t xml:space="preserve">5,001 to 10,000 </t>
  </si>
  <si>
    <t>10,001 to 25,000</t>
  </si>
  <si>
    <t>25,001 to 50,000</t>
  </si>
  <si>
    <t xml:space="preserve">50,001 to 100,000 </t>
  </si>
  <si>
    <t xml:space="preserve">100,001 to 200,000 </t>
  </si>
  <si>
    <t xml:space="preserve">200,001 to 500,000 </t>
  </si>
  <si>
    <t xml:space="preserve">Over 500,000 </t>
  </si>
  <si>
    <t>Principal building activity</t>
  </si>
  <si>
    <t>Education</t>
  </si>
  <si>
    <t xml:space="preserve">Food sales </t>
  </si>
  <si>
    <t>N</t>
  </si>
  <si>
    <t xml:space="preserve">Food service </t>
  </si>
  <si>
    <t xml:space="preserve">Health care </t>
  </si>
  <si>
    <t xml:space="preserve">  Inpatient </t>
  </si>
  <si>
    <t xml:space="preserve">  Outpatient </t>
  </si>
  <si>
    <t xml:space="preserve">Lodging </t>
  </si>
  <si>
    <t xml:space="preserve">Mercantile </t>
  </si>
  <si>
    <t xml:space="preserve">Retail (other than mall) </t>
  </si>
  <si>
    <t xml:space="preserve">Enclosed and strip malls </t>
  </si>
  <si>
    <t xml:space="preserve">Office </t>
  </si>
  <si>
    <t xml:space="preserve">Public assembly </t>
  </si>
  <si>
    <t xml:space="preserve">Public order and safety </t>
  </si>
  <si>
    <t xml:space="preserve">Religious worship </t>
  </si>
  <si>
    <t xml:space="preserve">Service </t>
  </si>
  <si>
    <t xml:space="preserve">Warehouse and storage </t>
  </si>
  <si>
    <t xml:space="preserve">Other </t>
  </si>
  <si>
    <t xml:space="preserve">Vacant </t>
  </si>
  <si>
    <t>Year constructed</t>
  </si>
  <si>
    <t>Before 1920</t>
  </si>
  <si>
    <t>1920 to 1945</t>
  </si>
  <si>
    <t>1946 to 1959</t>
  </si>
  <si>
    <t>1960 to 1969</t>
  </si>
  <si>
    <t>1970 to 1979</t>
  </si>
  <si>
    <t>1980 to 1989</t>
  </si>
  <si>
    <t>1990 to 1999</t>
  </si>
  <si>
    <t>2000 to 2003</t>
  </si>
  <si>
    <t>2004 to 2007</t>
  </si>
  <si>
    <t>2008 to 2012</t>
  </si>
  <si>
    <t>Census region and division</t>
  </si>
  <si>
    <t>Northeast</t>
  </si>
  <si>
    <t xml:space="preserve">New England </t>
  </si>
  <si>
    <t>Middle Atlantic</t>
  </si>
  <si>
    <t>Midwest</t>
  </si>
  <si>
    <t>East North Central</t>
  </si>
  <si>
    <t>West North Central</t>
  </si>
  <si>
    <t>South</t>
  </si>
  <si>
    <t xml:space="preserve">South Atlantic </t>
  </si>
  <si>
    <t>East South Central</t>
  </si>
  <si>
    <t>West South Central</t>
  </si>
  <si>
    <t>West</t>
  </si>
  <si>
    <t>Mountain</t>
  </si>
  <si>
    <t>Pacific</t>
  </si>
  <si>
    <r>
      <t>Climate region</t>
    </r>
    <r>
      <rPr>
        <b/>
        <vertAlign val="superscript"/>
        <sz val="10"/>
        <color theme="1"/>
        <rFont val="Calibri"/>
        <family val="2"/>
        <scheme val="minor"/>
      </rPr>
      <t>1</t>
    </r>
  </si>
  <si>
    <t>Very cold/Cold</t>
  </si>
  <si>
    <t>Mixed-humid</t>
  </si>
  <si>
    <t>Mixed-dry/Hot-dry</t>
  </si>
  <si>
    <t>Hot-humid</t>
  </si>
  <si>
    <t>Marine</t>
  </si>
  <si>
    <t>Number of floors</t>
  </si>
  <si>
    <t>One</t>
  </si>
  <si>
    <t>Two</t>
  </si>
  <si>
    <t>Three</t>
  </si>
  <si>
    <t>Four to nine</t>
  </si>
  <si>
    <t>Ten or more</t>
  </si>
  <si>
    <t>Number of workers (main shift)</t>
  </si>
  <si>
    <t>Fewer than 5</t>
  </si>
  <si>
    <t>5 to 9</t>
  </si>
  <si>
    <t>10 to 19</t>
  </si>
  <si>
    <t>20 to 49</t>
  </si>
  <si>
    <t>50 to 99</t>
  </si>
  <si>
    <t>100 to 249</t>
  </si>
  <si>
    <t>250 or more</t>
  </si>
  <si>
    <t>Weekly operating hours</t>
  </si>
  <si>
    <t>Fewer than 40</t>
  </si>
  <si>
    <t>40 to 48</t>
  </si>
  <si>
    <t>49 to 60</t>
  </si>
  <si>
    <t>61 to 84</t>
  </si>
  <si>
    <t>85 to 167</t>
  </si>
  <si>
    <t>Open continuously</t>
  </si>
  <si>
    <t>Ownership and occupancy</t>
  </si>
  <si>
    <t>Nongovernment owned</t>
  </si>
  <si>
    <t>Owner occupied</t>
  </si>
  <si>
    <t>Leased to tenant(s)</t>
  </si>
  <si>
    <t>Owner occupied and leased</t>
  </si>
  <si>
    <t>Unoccupied</t>
  </si>
  <si>
    <t>Government owned</t>
  </si>
  <si>
    <t>Federal</t>
  </si>
  <si>
    <t>State</t>
  </si>
  <si>
    <t>Local</t>
  </si>
  <si>
    <t>Party responsible for operation
and maintenance of energy
systems</t>
  </si>
  <si>
    <t>Building owner</t>
  </si>
  <si>
    <t>Business owner or tenant</t>
  </si>
  <si>
    <t>Property management</t>
  </si>
  <si>
    <t>Provider of direct input on energy-related equipment purchases</t>
  </si>
  <si>
    <t>Campus or complex activity</t>
  </si>
  <si>
    <t>Not part of a campus or complex</t>
  </si>
  <si>
    <t>Primary or secondary school</t>
  </si>
  <si>
    <t>College or university</t>
  </si>
  <si>
    <t>Office complex</t>
  </si>
  <si>
    <t>Retail complex</t>
  </si>
  <si>
    <t>Storage complex</t>
  </si>
  <si>
    <t>Religious campus or complex</t>
  </si>
  <si>
    <t>Health care complex</t>
  </si>
  <si>
    <t>Lodging or resort complex</t>
  </si>
  <si>
    <t>Transportation complex</t>
  </si>
  <si>
    <t>Government complex</t>
  </si>
  <si>
    <t>Renovations in buildings
constructed before 2008
(more than one may apply)</t>
  </si>
  <si>
    <t>Any type of renovation</t>
  </si>
  <si>
    <t>Addition or annex</t>
  </si>
  <si>
    <t>Reduction in floorspace</t>
  </si>
  <si>
    <t>Roof replacement</t>
  </si>
  <si>
    <t>Exterior wall replacement</t>
  </si>
  <si>
    <t>Interior wall reconfiguration</t>
  </si>
  <si>
    <t>Window replacement</t>
  </si>
  <si>
    <t>HVAC equipment upgrade</t>
  </si>
  <si>
    <t>Lighting upgrade</t>
  </si>
  <si>
    <t>Electrical upgrade</t>
  </si>
  <si>
    <t>Plumbing system upgrade</t>
  </si>
  <si>
    <t>Insulation upgrade</t>
  </si>
  <si>
    <t>Fire, safety, or security upgrade</t>
  </si>
  <si>
    <t>Structural upgrade</t>
  </si>
  <si>
    <t>No renovations</t>
  </si>
  <si>
    <t>Buildings constructed 2008 or later</t>
  </si>
  <si>
    <t>Energy sources 
(more than one may apply)</t>
  </si>
  <si>
    <t>Electricity</t>
  </si>
  <si>
    <t>Natural gas</t>
  </si>
  <si>
    <t>Fuel oil</t>
  </si>
  <si>
    <t>District heat</t>
  </si>
  <si>
    <t>District chilled water</t>
  </si>
  <si>
    <t>Space-heating energy sources
(more than one may apply)</t>
  </si>
  <si>
    <t>Primary space-heating
energy source</t>
  </si>
  <si>
    <t>Energy end uses 
(more than one may apply)</t>
  </si>
  <si>
    <t>Buildings with cooling</t>
  </si>
  <si>
    <t>Buildings with water heating</t>
  </si>
  <si>
    <t>Buildings with cooking</t>
  </si>
  <si>
    <t>Buildings with manufacturing</t>
  </si>
  <si>
    <t>Buildings with electricity
generation</t>
  </si>
  <si>
    <t>Percent of floorspace heated</t>
  </si>
  <si>
    <t>Not heated</t>
  </si>
  <si>
    <t>1 to 50</t>
  </si>
  <si>
    <t>51 to 99</t>
  </si>
  <si>
    <t>100</t>
  </si>
  <si>
    <t>Heat pumps</t>
  </si>
  <si>
    <t>Individual space heaters</t>
  </si>
  <si>
    <t>Packaged heating units</t>
  </si>
  <si>
    <t>Cooling equipment (more than one may apply)</t>
  </si>
  <si>
    <t>Residential-type central air conditioners</t>
  </si>
  <si>
    <t>Individual air conditioners</t>
  </si>
  <si>
    <t>Central chillers</t>
  </si>
  <si>
    <t>Packaged air conditioning units</t>
  </si>
  <si>
    <t>Swamp coolers</t>
  </si>
  <si>
    <t>Main equipment replaced since 1990 (more than one may apply)</t>
  </si>
  <si>
    <t>Heating</t>
  </si>
  <si>
    <t>Cooling</t>
  </si>
  <si>
    <t>HVAC conservation features 
(more than one may apply)</t>
  </si>
  <si>
    <t>Economizer cycle</t>
  </si>
  <si>
    <t>Regular HVAC maintenance</t>
  </si>
  <si>
    <r>
      <t>Building automation system (BAS)</t>
    </r>
    <r>
      <rPr>
        <vertAlign val="superscript"/>
        <sz val="10"/>
        <color theme="1"/>
        <rFont val="Calibri"/>
        <family val="2"/>
        <scheme val="minor"/>
      </rPr>
      <t>2</t>
    </r>
  </si>
  <si>
    <t>Equipment usage reduced when 
building not in full use 
(more than one may apply)</t>
  </si>
  <si>
    <t>Lighting</t>
  </si>
  <si>
    <r>
      <rPr>
        <vertAlign val="superscript"/>
        <sz val="9"/>
        <color theme="1"/>
        <rFont val="Calibri"/>
        <family val="2"/>
        <scheme val="minor"/>
      </rPr>
      <t xml:space="preserve">      1</t>
    </r>
    <r>
      <rPr>
        <sz val="9"/>
        <color theme="1"/>
        <rFont val="Calibri"/>
        <family val="2"/>
        <scheme val="minor"/>
      </rPr>
      <t xml:space="preserve">These climate regions were created by the Building America program, sponsored by the U.S. Department of Energy’s Office of Energy Efficiency and Renewable Energy (EERE). 
    </t>
    </r>
    <r>
      <rPr>
        <vertAlign val="superscript"/>
        <sz val="9"/>
        <color theme="1"/>
        <rFont val="Calibri"/>
        <family val="2"/>
        <scheme val="minor"/>
      </rPr>
      <t xml:space="preserve"> 2</t>
    </r>
    <r>
      <rPr>
        <sz val="9"/>
        <color theme="1"/>
        <rFont val="Calibri"/>
        <family val="2"/>
        <scheme val="minor"/>
      </rPr>
      <t xml:space="preserve">In earlier CBECS publications, BAS was referred to as </t>
    </r>
    <r>
      <rPr>
        <i/>
        <sz val="9"/>
        <color theme="1"/>
        <rFont val="Calibri"/>
        <family val="2"/>
        <scheme val="minor"/>
      </rPr>
      <t>Energy Management and Control System (EMCS)</t>
    </r>
    <r>
      <rPr>
        <sz val="9"/>
        <color theme="1"/>
        <rFont val="Calibri"/>
        <family val="2"/>
        <scheme val="minor"/>
      </rPr>
      <t xml:space="preserve">.
     Q = Data withheld either because the Relative Standard Error (RSE) was greater than 50 percent or fewer than 20 buildings were sampled.
     N = No cases in reporting sample.
     Notes:  ● Because of rounding, data may not sum to totals.  ● See </t>
    </r>
    <r>
      <rPr>
        <i/>
        <sz val="9"/>
        <color theme="1"/>
        <rFont val="Calibri"/>
        <family val="2"/>
        <scheme val="minor"/>
      </rPr>
      <t xml:space="preserve">Guide to the 2012 CBECS Detailed Tables </t>
    </r>
    <r>
      <rPr>
        <sz val="9"/>
        <color theme="1"/>
        <rFont val="Calibri"/>
        <family val="2"/>
        <scheme val="minor"/>
      </rPr>
      <t xml:space="preserve">or </t>
    </r>
    <r>
      <rPr>
        <i/>
        <sz val="9"/>
        <color theme="1"/>
        <rFont val="Calibri"/>
        <family val="2"/>
        <scheme val="minor"/>
      </rPr>
      <t>CBECS Terminology</t>
    </r>
    <r>
      <rPr>
        <sz val="9"/>
        <color theme="1"/>
        <rFont val="Calibri"/>
        <family val="2"/>
        <scheme val="minor"/>
      </rPr>
      <t xml:space="preserve"> for definition of terms used in these tables and/or comparison of differences with prior CBECS tables. Both references can be accessed from http://www.eia.gov/consumption/commercial/data/2012/
     Source: U.S. Energy Information Administration, Office of Energy Consumption and Efficiency Statistics, Form EIA-871A of the 2012 Commercial Buildings Energy Consumption Survey.</t>
    </r>
  </si>
  <si>
    <t>Residential Appliance Prevalance</t>
  </si>
  <si>
    <t>Commercial Appliance Prevalance</t>
  </si>
  <si>
    <t>Calculation</t>
  </si>
  <si>
    <t>Source</t>
  </si>
  <si>
    <t>Heating Equipment</t>
  </si>
  <si>
    <t>Fuel</t>
  </si>
  <si>
    <t>Total Floorspace (million square feet)</t>
  </si>
  <si>
    <t>Table B42.  Water-heating equipment, number of buildings and floorspace, 2012</t>
  </si>
  <si>
    <t>Number of buildings (thousand)</t>
  </si>
  <si>
    <t>Type of water-heating equipment</t>
  </si>
  <si>
    <t>Central-
ized
system</t>
  </si>
  <si>
    <t>Distrib-
uted
system</t>
  </si>
  <si>
    <t xml:space="preserve">Both
central-
ized and
distrib-
uted
systems </t>
  </si>
  <si>
    <t>(*)</t>
  </si>
  <si>
    <t>Water-heating energy sources
(more than one may apply)</t>
  </si>
  <si>
    <t>Food preparation or serving areas 
in non-food service buildings
(more than one may apply)</t>
  </si>
  <si>
    <t>Snack bar or concession stand</t>
  </si>
  <si>
    <t>Fast food or small restaurant</t>
  </si>
  <si>
    <t>Cafeteria or large restaurant</t>
  </si>
  <si>
    <t>Commercial kitchen/
food preparation area</t>
  </si>
  <si>
    <t>Small kitchen area</t>
  </si>
  <si>
    <r>
      <rPr>
        <vertAlign val="superscript"/>
        <sz val="9"/>
        <color theme="1"/>
        <rFont val="Calibri"/>
        <family val="2"/>
        <scheme val="minor"/>
      </rPr>
      <t xml:space="preserve">      1</t>
    </r>
    <r>
      <rPr>
        <sz val="9"/>
        <color theme="1"/>
        <rFont val="Calibri"/>
        <family val="2"/>
        <scheme val="minor"/>
      </rPr>
      <t xml:space="preserve">These climate regions were created by the Building America program, sponsored by the U.S. Department of Energy’s Office of Energy Efficiency and Renewable Energy (EERE). 
    </t>
    </r>
    <r>
      <rPr>
        <vertAlign val="superscript"/>
        <sz val="9"/>
        <color theme="1"/>
        <rFont val="Calibri"/>
        <family val="2"/>
        <scheme val="minor"/>
      </rPr>
      <t xml:space="preserve"> 2</t>
    </r>
    <r>
      <rPr>
        <sz val="9"/>
        <color theme="1"/>
        <rFont val="Calibri"/>
        <family val="2"/>
        <scheme val="minor"/>
      </rPr>
      <t xml:space="preserve">In earlier CBECS publications, BAS was referred to as </t>
    </r>
    <r>
      <rPr>
        <i/>
        <sz val="9"/>
        <color theme="1"/>
        <rFont val="Calibri"/>
        <family val="2"/>
        <scheme val="minor"/>
      </rPr>
      <t>Energy Management and Control System (EMCS)</t>
    </r>
    <r>
      <rPr>
        <sz val="9"/>
        <color theme="1"/>
        <rFont val="Calibri"/>
        <family val="2"/>
        <scheme val="minor"/>
      </rPr>
      <t xml:space="preserve">.
     Q = Data withheld either because the Relative Standard Error (RSE) was greater than 50 percent or fewer than 20 buildings were sampled.
     N = No cases in reporting sample.
    (*) = Value rounds to zero in the units displayed.
     Notes:  ● Because of rounding, data may not sum to totals.  ● See </t>
    </r>
    <r>
      <rPr>
        <i/>
        <sz val="9"/>
        <color theme="1"/>
        <rFont val="Calibri"/>
        <family val="2"/>
        <scheme val="minor"/>
      </rPr>
      <t xml:space="preserve">Guide to the 2012 CBECS Detailed Tables </t>
    </r>
    <r>
      <rPr>
        <sz val="9"/>
        <color theme="1"/>
        <rFont val="Calibri"/>
        <family val="2"/>
        <scheme val="minor"/>
      </rPr>
      <t xml:space="preserve">or </t>
    </r>
    <r>
      <rPr>
        <i/>
        <sz val="9"/>
        <color theme="1"/>
        <rFont val="Calibri"/>
        <family val="2"/>
        <scheme val="minor"/>
      </rPr>
      <t>CBECS Terminology</t>
    </r>
    <r>
      <rPr>
        <sz val="9"/>
        <color theme="1"/>
        <rFont val="Calibri"/>
        <family val="2"/>
        <scheme val="minor"/>
      </rPr>
      <t xml:space="preserve"> for definition of terms used in these tables and/or comparison of differences with prior CBECS tables. Both references can be accessed from http://www.eia.gov/consumption/commercial/data/2012/
     Source: U.S. Energy Information Administration, Office of Energy Consumption and Efficiency Statistics, Form EIA-871A of the 2012 Commercial Buildings Energy Consumption Survey.</t>
    </r>
  </si>
  <si>
    <t>Table B39. Heating equipment, floorspace &amp; Table42. Water-heating equipment, number of buildings and floorspace</t>
  </si>
  <si>
    <t>Water Heating Equipment</t>
  </si>
  <si>
    <t>Table B44.  Lighting equipment, floorspace, 2012</t>
  </si>
  <si>
    <t>Lit buildings</t>
  </si>
  <si>
    <t>Lighting equipment (more than one may apply)</t>
  </si>
  <si>
    <t>Incand-
escent</t>
  </si>
  <si>
    <t>Standard fluor-
escent</t>
  </si>
  <si>
    <t>Compact
fluor-
escent</t>
  </si>
  <si>
    <t>High-intensity
dis-
charge</t>
  </si>
  <si>
    <t>Halogen</t>
  </si>
  <si>
    <t>LED</t>
  </si>
  <si>
    <t>Percent lit when open</t>
  </si>
  <si>
    <t>Zero</t>
  </si>
  <si>
    <t>Building never open/electricity 
not used</t>
  </si>
  <si>
    <t>Percent lit during off hours</t>
  </si>
  <si>
    <t>51 to 100</t>
  </si>
  <si>
    <t>Building always open with 
no "off hours"</t>
  </si>
  <si>
    <t>Electricity not used</t>
  </si>
  <si>
    <t>Lighting equipment types 
(more than one may apply)</t>
  </si>
  <si>
    <t>Incandescent</t>
  </si>
  <si>
    <t>Standard fluorescent</t>
  </si>
  <si>
    <t>Compact fluorescent</t>
  </si>
  <si>
    <t>High-intensity discharge</t>
  </si>
  <si>
    <t>Window and interior lighting 
features (more than one may
apply)</t>
  </si>
  <si>
    <t>Multipaned windows</t>
  </si>
  <si>
    <t>Tinted window glass</t>
  </si>
  <si>
    <t>Reflective window glass</t>
  </si>
  <si>
    <t>External overhangs or awnings</t>
  </si>
  <si>
    <t>Skylights or atriums</t>
  </si>
  <si>
    <t>Light scheduling</t>
  </si>
  <si>
    <t>Occupancy sensors</t>
  </si>
  <si>
    <t>Multi-level lighting or dimming</t>
  </si>
  <si>
    <t>Daylight harvesting</t>
  </si>
  <si>
    <t>Demand responsive lighting</t>
  </si>
  <si>
    <r>
      <t>Building automation system (BAS) for lighting</t>
    </r>
    <r>
      <rPr>
        <vertAlign val="superscript"/>
        <sz val="10"/>
        <color theme="1"/>
        <rFont val="Calibri"/>
        <family val="2"/>
        <scheme val="minor"/>
      </rPr>
      <t>2</t>
    </r>
  </si>
  <si>
    <t>For commercial lighting - estimated cost averages based on selected commercial light fixtures assumed to be most common</t>
  </si>
  <si>
    <t>Equipment Type</t>
  </si>
  <si>
    <t>Percent Equipment Costs</t>
  </si>
  <si>
    <t>Appliances</t>
  </si>
  <si>
    <t>Costs of Residential Equipment - Weighted Calculation</t>
  </si>
  <si>
    <t>Equipment Type - Name from RECS</t>
  </si>
  <si>
    <t>NA</t>
  </si>
  <si>
    <t>Cooking Equipment</t>
  </si>
  <si>
    <t>Other Appliances</t>
  </si>
  <si>
    <t>Clothes Dryers</t>
  </si>
  <si>
    <t>Calculations</t>
  </si>
  <si>
    <t>"NEMS cost data_new"</t>
  </si>
  <si>
    <t>Percent of Total Appliances w/ Cost Data</t>
  </si>
  <si>
    <t>Percent of Total Appliances</t>
  </si>
  <si>
    <t>Weighted Percent Equipment Cost</t>
  </si>
  <si>
    <t>Weighted Percent Labor Cost</t>
  </si>
  <si>
    <t>Costs of Commercial Equipment - Weighted Calculation</t>
  </si>
  <si>
    <t>Percent Equipment Costs (Copied from NEMS spreadsheet)</t>
  </si>
  <si>
    <t>Commercial Space Heating Total</t>
  </si>
  <si>
    <t>Commercial Heating</t>
  </si>
  <si>
    <t>Commercial Cooling</t>
  </si>
  <si>
    <t>Commercial Water Heating</t>
  </si>
  <si>
    <t>Commercial Lighting</t>
  </si>
  <si>
    <t>Commercial Lighting - CFL</t>
  </si>
  <si>
    <t>Commercial Lighting - LED</t>
  </si>
  <si>
    <t>Commercial Lighting - Halogen</t>
  </si>
  <si>
    <t>Commercial Gas Fired Furnaces</t>
  </si>
  <si>
    <t>Commercial Oil-Fired Furnaces</t>
  </si>
  <si>
    <t>Commercial Electric Resistance Heaters</t>
  </si>
  <si>
    <t>Commercial Electric Boilers</t>
  </si>
  <si>
    <t>Commercial Gas Fired Boilers</t>
  </si>
  <si>
    <t>Commercial Oil-Fired Boilers</t>
  </si>
  <si>
    <t>Commercial Rooftop Air Conditioners</t>
  </si>
  <si>
    <t>Commercial Rooftop Heat Pumps</t>
  </si>
  <si>
    <t>Commercial Ground Source Heat Pumps</t>
  </si>
  <si>
    <t>Commercial Gas-Fired Storage Water Heaters</t>
  </si>
  <si>
    <t>Commercial Electric Resistance Storage Water Heaters</t>
  </si>
  <si>
    <t>Commercial Heat Pump Water Heaters</t>
  </si>
  <si>
    <t>Commercial Oil Fired Storage Water Heaters</t>
  </si>
  <si>
    <t>Cost averages from NEMS are across appliance type and years (2012-2050)</t>
  </si>
  <si>
    <t>Urban-Residential</t>
  </si>
  <si>
    <t>Rural-Residential</t>
  </si>
  <si>
    <t>Commercial</t>
  </si>
  <si>
    <t>Sector</t>
  </si>
  <si>
    <t>Percent of cost</t>
  </si>
  <si>
    <t>Appliances - Average total</t>
  </si>
  <si>
    <t>Hard Copied from: "Summary Commercial" tab on "NEMS cost data new.xlsx"</t>
  </si>
  <si>
    <t>Envelope</t>
  </si>
  <si>
    <t>Installation</t>
  </si>
  <si>
    <t>ISIC Code Mapping</t>
  </si>
  <si>
    <t>United Nations</t>
  </si>
  <si>
    <t>International Standard Industrial Classification of All Economic Activities Revision 4</t>
  </si>
  <si>
    <t>https://unstats.un.org/unsd/publication/seriesM/seriesm_4rev4e.pdf</t>
  </si>
  <si>
    <t>Water heating, refrigeration, clothes washing/drying, cooking, and diswashing equipment are all assigned to appliances</t>
  </si>
  <si>
    <t>Other equipment includes primarily additional plug load equipment including computers and televisions</t>
  </si>
  <si>
    <t>Note from "Updated Building Sector Appliance and Equipment Costs and Efficiencies."</t>
  </si>
  <si>
    <t>as of January 1, 2012. Starting in 2012, 100-watt incandescent lamps will be replaced by halogen lamps.</t>
  </si>
  <si>
    <t>The Energy Independence and Security Act of 2007 prescribes standards for current 100 watt incandescent lamps</t>
  </si>
  <si>
    <t>SoBCaICbIC Share of Buildings Capital and Installation Costs by ISIC Code</t>
  </si>
  <si>
    <t>Unit: dimensionless (%)</t>
  </si>
  <si>
    <t>We use the same breakdown as for appliances for</t>
  </si>
  <si>
    <t>the other equipment category</t>
  </si>
  <si>
    <t>ISIC 20</t>
  </si>
  <si>
    <t>ISIC 21</t>
  </si>
  <si>
    <t>ISIC 05</t>
  </si>
  <si>
    <t>ISIC 06</t>
  </si>
  <si>
    <t>D05: Coal mining</t>
  </si>
  <si>
    <t>D06: Oil and gas extraction</t>
  </si>
  <si>
    <t>D20: Chemicals</t>
  </si>
  <si>
    <t>D21: Pharmaceuticals</t>
  </si>
  <si>
    <t>ISIC 231</t>
  </si>
  <si>
    <t>ISIC 239</t>
  </si>
  <si>
    <t>D231: Glass</t>
  </si>
  <si>
    <t>D239: Cement and other nometallic minerals</t>
  </si>
  <si>
    <t>ISIC 241</t>
  </si>
  <si>
    <t>ISIC 242</t>
  </si>
  <si>
    <t>D241: Iron and steel</t>
  </si>
  <si>
    <t>D242: Other metals</t>
  </si>
  <si>
    <t>ISIC 351</t>
  </si>
  <si>
    <t>ISIC 352T353</t>
  </si>
  <si>
    <t>ISIC 36T39</t>
  </si>
  <si>
    <t>D351: Electricity generation and distribution</t>
  </si>
  <si>
    <t>D352T353: Energy pipelines and gas processing</t>
  </si>
  <si>
    <t>D36T39: Water and waste</t>
  </si>
  <si>
    <t>https://www.eia.gov/outlooks/aeo/data/browser/#/?id=30-AEO2021&amp;region=0-0&amp;cases=highogs&amp;start=2019&amp;end=2050&amp;f=A&amp;sourcekey=0</t>
  </si>
  <si>
    <t>https://www.eia.gov/outlooks/aeo/data/browser/#/?id=30-AEO2022&amp;cases=lowmacro&amp;sourcekey=0</t>
  </si>
  <si>
    <t>Wed Jul 13 2022 09:21:44 GMT-0400 (Eastern Daylight Time)</t>
  </si>
  <si>
    <t>Growth (2021-2050)</t>
  </si>
  <si>
    <t>30-AEO2022.2.</t>
  </si>
  <si>
    <t>30-AEO2022.3.</t>
  </si>
  <si>
    <t>Residential Equipment: Equipment Stock: Main Space Heaters: Electric Heat Pumps: Low economic growth</t>
  </si>
  <si>
    <t>30-AEO2022.4.lowmacro-d011222a</t>
  </si>
  <si>
    <t>Residential Equipment: Equipment Stock: Main Space Heaters: Electric Other: Low economic growth</t>
  </si>
  <si>
    <t>30-AEO2022.5.lowmacro-d011222a</t>
  </si>
  <si>
    <t>Residential Equipment: Equipment Stock: Main Space Heaters: Natural Gas Heat Pumps: Low economic growth</t>
  </si>
  <si>
    <t>30-AEO2022.6.lowmacro-d011222a</t>
  </si>
  <si>
    <t>Residential Equipment: Equipment Stock: Main Space Heaters: Natural Gas Other: Low economic growth</t>
  </si>
  <si>
    <t>30-AEO2022.7.lowmacro-d011222a</t>
  </si>
  <si>
    <t>Residential Equipment: Equipment Stock: Main Space Heaters: Distillate Fuel Oil: Low economic growth</t>
  </si>
  <si>
    <t>30-AEO2022.8.lowmacro-d011222a</t>
  </si>
  <si>
    <t>Residential Equipment: Equipment Stock: Main Space Heaters: Propane: Low economic growth</t>
  </si>
  <si>
    <t>30-AEO2022.9.lowmacro-d011222a</t>
  </si>
  <si>
    <t>Residential Equipment: Equipment Stock: Main Space Heaters: Kerosene: Low economic growth</t>
  </si>
  <si>
    <t>30-AEO2022.10.lowmacro-d011222a</t>
  </si>
  <si>
    <t>Residential Equipment: Equipment Stock: Main Space Heaters: Wood Stoves: Low economic growth</t>
  </si>
  <si>
    <t>30-AEO2022.11.lowmacro-d011222a</t>
  </si>
  <si>
    <t>Residential Equipment: Equipment Stock: Main Space Heaters: Geothermal Heat Pumps: Low economic growth</t>
  </si>
  <si>
    <t>30-AEO2022.12.lowmacro-d011222a</t>
  </si>
  <si>
    <t>Residential Equipment: Equipment Stock: Main Space Heaters: Total: Low economic growth</t>
  </si>
  <si>
    <t>30-AEO2022.13.lowmacro-d011222a</t>
  </si>
  <si>
    <t>30-AEO2022.15.</t>
  </si>
  <si>
    <t>Residential Equipment: Equipment Stock: Space Cooling: Electric Heat Pumps: Low economic growth</t>
  </si>
  <si>
    <t>30-AEO2022.16.lowmacro-d011222a</t>
  </si>
  <si>
    <t>Residential Equipment: Equipment Stock: Space Cooling: Natural Gas Heat Pumps: Low economic growth</t>
  </si>
  <si>
    <t>30-AEO2022.17.lowmacro-d011222a</t>
  </si>
  <si>
    <t>Residential Equipment: Equipment Stock: Space Cooling: Geothermal Heat Pumps: Low economic growth</t>
  </si>
  <si>
    <t>30-AEO2022.18.lowmacro-d011222a</t>
  </si>
  <si>
    <t>Residential Equipment: Equipment Stock: Space Cooling: Central Air Conditioners: Low economic growth</t>
  </si>
  <si>
    <t>30-AEO2022.19.lowmacro-d011222a</t>
  </si>
  <si>
    <t>Residential Equipment: Equipment Stock: Space Cooling: Room Air Conditioners: Low economic growth</t>
  </si>
  <si>
    <t>30-AEO2022.20.lowmacro-d011222a</t>
  </si>
  <si>
    <t>Residential Equipment: Equipment Stock: Space Cooling: Total: Low economic growth</t>
  </si>
  <si>
    <t>30-AEO2022.21.lowmacro-d011222a</t>
  </si>
  <si>
    <t>30-AEO2022.23.</t>
  </si>
  <si>
    <t>Residential Equipment: Equipment Stock: Water Heaters: Electric: Low economic growth</t>
  </si>
  <si>
    <t>30-AEO2022.24.lowmacro-d011222a</t>
  </si>
  <si>
    <t>Residential Equipment: Equipment Stock: Water Heaters: Natural Gas: Low economic growth</t>
  </si>
  <si>
    <t>30-AEO2022.25.lowmacro-d011222a</t>
  </si>
  <si>
    <t>Residential Equipment: Equipment Stock: Water Heaters: Distillate Fuel Oil: Low economic growth</t>
  </si>
  <si>
    <t>30-AEO2022.26.lowmacro-d011222a</t>
  </si>
  <si>
    <t>Residential Equipment: Equipment Stock: Water Heaters: Propane: Low economic growth</t>
  </si>
  <si>
    <t>30-AEO2022.27.lowmacro-d011222a</t>
  </si>
  <si>
    <t>Residential Equipment: Equipment Stock: Water Heaters: Solar Thermal: Low economic growth</t>
  </si>
  <si>
    <t>30-AEO2022.28.lowmacro-d011222a</t>
  </si>
  <si>
    <t>Residential Equipment: Equipment Stock: Water Heaters: Total: Low economic growth</t>
  </si>
  <si>
    <t>30-AEO2022.29.lowmacro-d011222a</t>
  </si>
  <si>
    <t>30-AEO2022.31.</t>
  </si>
  <si>
    <t>Residential Equipment: Equipment Stock: Cooking Equipment: Electric: Low economic growth</t>
  </si>
  <si>
    <t>30-AEO2022.32.lowmacro-d011222a</t>
  </si>
  <si>
    <t>Residential Equipment: Equipment Stock: Cooking Equipment: Natural Gas: Low economic growth</t>
  </si>
  <si>
    <t>30-AEO2022.33.lowmacro-d011222a</t>
  </si>
  <si>
    <t>Residential Equipment: Equipment Stock: Cooking Equipment: Propane: Low economic growth</t>
  </si>
  <si>
    <t>30-AEO2022.34.lowmacro-d011222a</t>
  </si>
  <si>
    <t>Residential Equipment: Equipment Stock: Cooking Equipment: Total: Low economic growth</t>
  </si>
  <si>
    <t>30-AEO2022.35.lowmacro-d011222a</t>
  </si>
  <si>
    <t>30-AEO2022.37.</t>
  </si>
  <si>
    <t>Residential Equipment: Equipment Stock: Clothes Dryers: Electric: Low economic growth</t>
  </si>
  <si>
    <t>30-AEO2022.38.lowmacro-d011222a</t>
  </si>
  <si>
    <t>Residential Equipment: Equipment Stock: Clothes Dryers: Natural Gas: Low economic growth</t>
  </si>
  <si>
    <t>30-AEO2022.39.lowmacro-d011222a</t>
  </si>
  <si>
    <t>Residential Equipment: Equipment Stock: Clothes Dryers: Total: Low economic growth</t>
  </si>
  <si>
    <t>30-AEO2022.40.lowmacro-d011222a</t>
  </si>
  <si>
    <t>30-AEO2022.42.</t>
  </si>
  <si>
    <t>Residential Equipment: Equipment Stock: Other Appliances: Refrigerators: Low economic growth</t>
  </si>
  <si>
    <t>30-AEO2022.43.lowmacro-d011222a</t>
  </si>
  <si>
    <t>Residential Equipment: Equipment Stock: Other Appliances: Freezers: Low economic growth</t>
  </si>
  <si>
    <t>30-AEO2022.44.lowmacro-d011222a</t>
  </si>
  <si>
    <t>30-AEO2022.46.</t>
  </si>
  <si>
    <t>30-AEO2022.47.</t>
  </si>
  <si>
    <t>Residential Equipment: Stock Average Efficiency: Main Space Heaters: Electric Heat Pumps: Low economic growth</t>
  </si>
  <si>
    <t>30-AEO2022.48.lowmacro-d011222a</t>
  </si>
  <si>
    <t>Residential Equipment: Stock Average Efficiency: Main Space Heaters: Natural Gas Heat Pumps: Low economic growth</t>
  </si>
  <si>
    <t>30-AEO2022.49.lowmacro-d011222a</t>
  </si>
  <si>
    <t>Residential Equipment: Stock Average Efficiency: Main Space Heaters: Geothermal Heat Pumps: Low economic growth</t>
  </si>
  <si>
    <t>30-AEO2022.50.lowmacro-d011222a</t>
  </si>
  <si>
    <t>Residential Equipment: Stock Average Efficiency: Main Space Heaters: Natural Gas Furnace: Low economic growth</t>
  </si>
  <si>
    <t>30-AEO2022.51.lowmacro-d011222a</t>
  </si>
  <si>
    <t>Residential Equipment: Stock Average Efficiency: Main Space Heaters: Distillate Furnace: Low economic growth</t>
  </si>
  <si>
    <t>30-AEO2022.52.lowmacro-d011222a</t>
  </si>
  <si>
    <t>30-AEO2022.54.</t>
  </si>
  <si>
    <t>Residential Equipment: Stock Average Efficiency: Space Cooling: Electric Heat Pumps: Low economic growth</t>
  </si>
  <si>
    <t>30-AEO2022.55.lowmacro-d011222a</t>
  </si>
  <si>
    <t>Residential Equipment: Stock Average Efficiency: Space Cooling: Natural Gas Heat Pumps: Low economic growth</t>
  </si>
  <si>
    <t>30-AEO2022.56.lowmacro-d011222a</t>
  </si>
  <si>
    <t>Residential Equipment: Stock Average Efficiency: Space Cooling: Geothermal Heat Pumps: Low economic growth</t>
  </si>
  <si>
    <t>30-AEO2022.57.lowmacro-d011222a</t>
  </si>
  <si>
    <t>Residential Equipment: Stock Average Efficiency: Space Cooling: Central Air Conditioners: Low economic growth</t>
  </si>
  <si>
    <t>30-AEO2022.58.lowmacro-d011222a</t>
  </si>
  <si>
    <t>Residential Equipment: Stock Average Efficiency: Space Cooling: Room Air Conditioners: Low economic growth</t>
  </si>
  <si>
    <t>30-AEO2022.59.lowmacro-d011222a</t>
  </si>
  <si>
    <t>30-AEO2022.61.</t>
  </si>
  <si>
    <t>Residential Equipment: Stock Average Efficiency: Water Heaters: Electric: Low economic growth</t>
  </si>
  <si>
    <t>30-AEO2022.62.lowmacro-d011222a</t>
  </si>
  <si>
    <t>Residential Equipment: Stock Average Efficiency: Water Heaters: Natural Gas: Low economic growth</t>
  </si>
  <si>
    <t>30-AEO2022.63.lowmacro-d011222a</t>
  </si>
  <si>
    <t>Residential Equipment: Stock Average Efficiency: Water Heaters: Distillate Fuel Oil: Low economic growth</t>
  </si>
  <si>
    <t>30-AEO2022.64.lowmacro-d011222a</t>
  </si>
  <si>
    <t>Residential Equipment: Stock Average Efficiency: Water Heaters: Propane: Low economic growth</t>
  </si>
  <si>
    <t>30-AEO2022.65.lowmacro-d011222a</t>
  </si>
  <si>
    <t>30-AEO2022.67.</t>
  </si>
  <si>
    <t>Residential Equipment: Stock Average Efficiency: Other Appliances: Refrigerators: Low economic growth</t>
  </si>
  <si>
    <t>30-AEO2022.68.lowmacro-d011222a</t>
  </si>
  <si>
    <t>Residential Equipment: Stock Average Efficiency: Other Appliances: Freezers: Low economic growth</t>
  </si>
  <si>
    <t>30-AEO2022.69.lowmacro-d011222a</t>
  </si>
  <si>
    <t>30-AEO2022.71.</t>
  </si>
  <si>
    <t>30-AEO2022.72.</t>
  </si>
  <si>
    <t>Residential Equipment: Building Shell Efficiency Index: Space Heating: Pre-2015 Homes: Low economic growth</t>
  </si>
  <si>
    <t>30-AEO2022.73.lowmacro-d011222a</t>
  </si>
  <si>
    <t>Residential Equipment: Building Shell Efficiency Index: Space Heating: New Construction: Low economic growth</t>
  </si>
  <si>
    <t>30-AEO2022.74.lowmacro-d011222a</t>
  </si>
  <si>
    <t>Residential Equipment: Building Shell Efficiency Index: Space Heating: All Homes: Low economic growth</t>
  </si>
  <si>
    <t>30-AEO2022.75.lowmacro-d011222a</t>
  </si>
  <si>
    <t>30-AEO2022.77.</t>
  </si>
  <si>
    <t>Residential Equipment: Building Shell Efficiency Index: Space Cooling: Pre-2015 Homes: Low economic growth</t>
  </si>
  <si>
    <t>30-AEO2022.78.lowmacro-d011222a</t>
  </si>
  <si>
    <t>Residential Equipment: Building Shell Efficiency Index: Space Cooling: New Construction: Low economic growth</t>
  </si>
  <si>
    <t>30-AEO2022.79.lowmacro-d011222a</t>
  </si>
  <si>
    <t>Residential Equipment: Building Shell Efficiency Index: Space Cooling: All Homes: Low economic growth</t>
  </si>
  <si>
    <t>30-AEO2022.80.lowmacro-d011222a</t>
  </si>
  <si>
    <t>30-AEO2022.82.</t>
  </si>
  <si>
    <t>30-AEO2022.83.</t>
  </si>
  <si>
    <t>30-AEO2022.84.</t>
  </si>
  <si>
    <t>Residential: Combined Heat and Power: Generating Capacity: Fuel Cells: Low economic growth</t>
  </si>
  <si>
    <t>30-AEO2022.85.lowmacro-d011222a</t>
  </si>
  <si>
    <t>Residential: Combined Heat and Power: Generating Capacity: Solar Photovoltaic: Low economic growth</t>
  </si>
  <si>
    <t>30-AEO2022.86.lowmacro-d011222a</t>
  </si>
  <si>
    <t>Residential: Combined Heat and Power: Generating Capacity: Wind: Low economic growth</t>
  </si>
  <si>
    <t>30-AEO2022.87.lowmacro-d011222a</t>
  </si>
  <si>
    <t>Residential: Combined Heat and Power: Generating Capacity: Total: Low economic growth</t>
  </si>
  <si>
    <t>30-AEO2022.88.lowmacro-d011222a</t>
  </si>
  <si>
    <t>30-AEO2022.89.</t>
  </si>
  <si>
    <t>Residential: Combined Heat and Power: Net Generation: Fuel Cells: Low economic growth</t>
  </si>
  <si>
    <t>30-AEO2022.90.lowmacro-d011222a</t>
  </si>
  <si>
    <t>Residential: Combined Heat and Power: Net Generation: Solar Photovoltaic: Low economic growth</t>
  </si>
  <si>
    <t>30-AEO2022.91.lowmacro-d011222a</t>
  </si>
  <si>
    <t>Residential: Combined Heat and Power: Net Generation: Wind: Low economic growth</t>
  </si>
  <si>
    <t>30-AEO2022.92.lowmacro-d011222a</t>
  </si>
  <si>
    <t>Residential: Combined Heat and Power: Net Generation: Total: Low economic growth</t>
  </si>
  <si>
    <t>30-AEO2022.93.lowmacro-d011222a</t>
  </si>
  <si>
    <t>30-AEO2022.94.</t>
  </si>
  <si>
    <t>Residential: Combined Heat and Power: Net Generation: Sales to the Grid: Low economic growth</t>
  </si>
  <si>
    <t>30-AEO2022.95.lowmacro-d011222a</t>
  </si>
  <si>
    <t>Residential: Combined Heat and Power: Net Generation: Generation for Own Use: Low economic growth</t>
  </si>
  <si>
    <t>30-AEO2022.96.lowmacro-d011222a</t>
  </si>
  <si>
    <t>30-AEO2022.97.</t>
  </si>
  <si>
    <t>Residential: Combined Heat and Power: Energy Input: Fuel Cells: Low economic growth</t>
  </si>
  <si>
    <t>30-AEO2022.98.lowmacro-d011222a</t>
  </si>
  <si>
    <t>Residential: Combined Heat and Power: Energy Input: Solar Photovoltaic: Low economic growth</t>
  </si>
  <si>
    <t>30-AEO2022.99.lowmacro-d011222a</t>
  </si>
  <si>
    <t>Residential: Combined Heat and Power: Energy Input: Wind: Low economic growth</t>
  </si>
  <si>
    <t>30-AEO2022.100.lowmacro-d011222a</t>
  </si>
  <si>
    <t>Residential: Combined Heat and Power: Energy Input: Total: Low economic growth</t>
  </si>
  <si>
    <t>30-AEO2022.101.lowmacro-d011222a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</si>
</sst>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vertAlign val="superscript"/>
      <sz val="10"/>
      <color theme="1"/>
      <name val="Calibri"/>
      <family val="2"/>
      <scheme val="minor"/>
    </font>
    <font>
      <vertAlign val="superscript"/>
      <sz val="10"/>
      <color theme="1"/>
      <name val="Calibri"/>
      <family val="2"/>
      <scheme val="minor"/>
    </font>
    <font>
      <vertAlign val="superscript"/>
      <sz val="9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0" tint="-0.24994659260841701"/>
      </bottom>
      <diagonal/>
    </border>
    <border>
      <left/>
      <right/>
      <top style="thick">
        <color theme="0" tint="-0.24994659260841701"/>
      </top>
      <bottom/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thick">
        <color theme="4"/>
      </top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249977111117893"/>
      </bottom>
      <diagonal/>
    </border>
    <border>
      <left/>
      <right/>
      <top style="medium">
        <color indexed="64"/>
      </top>
      <bottom style="thin">
        <color theme="0" tint="-0.249977111117893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249977111117893"/>
      </bottom>
      <diagonal/>
    </border>
    <border>
      <left style="medium">
        <color indexed="64"/>
      </left>
      <right/>
      <top/>
      <bottom style="dashed">
        <color theme="0" tint="-0.24994659260841701"/>
      </bottom>
      <diagonal/>
    </border>
    <border>
      <left/>
      <right style="medium">
        <color indexed="64"/>
      </right>
      <top/>
      <bottom style="dashed">
        <color theme="0" tint="-0.2499465926084170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4659260841701"/>
      </bottom>
      <diagonal/>
    </border>
    <border>
      <left/>
      <right style="thick">
        <color theme="0"/>
      </right>
      <top/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ck">
        <color theme="0" tint="-0.24994659260841701"/>
      </top>
      <bottom style="thin">
        <color theme="0" tint="-0.2499465926084170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9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43" fontId="1" fillId="0" borderId="0" applyFont="0" applyFill="0" applyBorder="0" applyAlignment="0" applyProtection="0"/>
    <xf numFmtId="0" fontId="6" fillId="0" borderId="0" applyNumberFormat="0" applyProtection="0">
      <alignment horizontal="left"/>
    </xf>
    <xf numFmtId="0" fontId="8" fillId="0" borderId="4" applyNumberFormat="0" applyProtection="0">
      <alignment wrapText="1"/>
    </xf>
    <xf numFmtId="0" fontId="9" fillId="0" borderId="7" applyNumberFormat="0" applyFont="0" applyProtection="0">
      <alignment wrapText="1"/>
    </xf>
    <xf numFmtId="0" fontId="8" fillId="0" borderId="9" applyNumberFormat="0" applyProtection="0">
      <alignment wrapText="1"/>
    </xf>
    <xf numFmtId="0" fontId="9" fillId="0" borderId="16" applyNumberFormat="0" applyProtection="0">
      <alignment vertical="top" wrapText="1"/>
    </xf>
  </cellStyleXfs>
  <cellXfs count="148">
    <xf numFmtId="0" fontId="0" fillId="0" borderId="0" xfId="0"/>
    <xf numFmtId="0" fontId="3" fillId="0" borderId="0" xfId="2"/>
    <xf numFmtId="0" fontId="2" fillId="0" borderId="0" xfId="0" applyFont="1"/>
    <xf numFmtId="0" fontId="2" fillId="2" borderId="0" xfId="0" applyFont="1" applyFill="1"/>
    <xf numFmtId="0" fontId="0" fillId="0" borderId="0" xfId="0" applyAlignment="1">
      <alignment horizontal="left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10" fontId="0" fillId="0" borderId="0" xfId="0" applyNumberFormat="1"/>
    <xf numFmtId="9" fontId="0" fillId="0" borderId="0" xfId="1" applyFont="1"/>
    <xf numFmtId="0" fontId="4" fillId="0" borderId="0" xfId="0" applyFont="1" applyAlignment="1">
      <alignment wrapText="1"/>
    </xf>
    <xf numFmtId="3" fontId="5" fillId="0" borderId="0" xfId="0" applyNumberFormat="1" applyFont="1"/>
    <xf numFmtId="0" fontId="6" fillId="0" borderId="0" xfId="4" applyAlignment="1">
      <alignment horizontal="left" wrapText="1"/>
    </xf>
    <xf numFmtId="0" fontId="7" fillId="0" borderId="4" xfId="5" applyFont="1">
      <alignment wrapText="1"/>
    </xf>
    <xf numFmtId="3" fontId="7" fillId="0" borderId="1" xfId="5" applyNumberFormat="1" applyFont="1" applyBorder="1" applyAlignment="1">
      <alignment horizontal="right" wrapText="1"/>
    </xf>
    <xf numFmtId="0" fontId="7" fillId="0" borderId="8" xfId="6" applyFont="1" applyBorder="1">
      <alignment wrapText="1"/>
    </xf>
    <xf numFmtId="3" fontId="5" fillId="0" borderId="8" xfId="6" applyNumberFormat="1" applyFont="1" applyBorder="1" applyAlignment="1">
      <alignment horizontal="right" wrapText="1"/>
    </xf>
    <xf numFmtId="3" fontId="5" fillId="0" borderId="7" xfId="6" applyNumberFormat="1" applyFont="1" applyAlignment="1">
      <alignment horizontal="right" wrapText="1"/>
    </xf>
    <xf numFmtId="0" fontId="7" fillId="0" borderId="9" xfId="7" applyFont="1">
      <alignment wrapText="1"/>
    </xf>
    <xf numFmtId="3" fontId="7" fillId="0" borderId="9" xfId="7" applyNumberFormat="1" applyFont="1" applyAlignment="1">
      <alignment horizontal="right" wrapText="1"/>
    </xf>
    <xf numFmtId="0" fontId="5" fillId="0" borderId="7" xfId="6" applyFont="1">
      <alignment wrapText="1"/>
    </xf>
    <xf numFmtId="0" fontId="5" fillId="0" borderId="7" xfId="6" applyFont="1" applyAlignment="1">
      <alignment horizontal="left" wrapText="1" indent="1"/>
    </xf>
    <xf numFmtId="0" fontId="7" fillId="0" borderId="0" xfId="6" applyFont="1" applyBorder="1">
      <alignment wrapText="1"/>
    </xf>
    <xf numFmtId="0" fontId="5" fillId="0" borderId="7" xfId="6" applyFont="1" applyAlignment="1">
      <alignment horizontal="left" wrapText="1" indent="2"/>
    </xf>
    <xf numFmtId="3" fontId="7" fillId="0" borderId="9" xfId="7" applyNumberFormat="1" applyFont="1">
      <alignment wrapText="1"/>
    </xf>
    <xf numFmtId="3" fontId="5" fillId="0" borderId="7" xfId="6" applyNumberFormat="1" applyFont="1">
      <alignment wrapText="1"/>
    </xf>
    <xf numFmtId="0" fontId="5" fillId="0" borderId="0" xfId="6" applyFont="1" applyBorder="1">
      <alignment wrapText="1"/>
    </xf>
    <xf numFmtId="3" fontId="5" fillId="0" borderId="0" xfId="6" applyNumberFormat="1" applyFont="1" applyBorder="1" applyAlignment="1">
      <alignment horizontal="right" wrapText="1"/>
    </xf>
    <xf numFmtId="0" fontId="7" fillId="3" borderId="10" xfId="7" applyFont="1" applyFill="1" applyBorder="1">
      <alignment wrapText="1"/>
    </xf>
    <xf numFmtId="3" fontId="7" fillId="3" borderId="11" xfId="7" applyNumberFormat="1" applyFont="1" applyFill="1" applyBorder="1">
      <alignment wrapText="1"/>
    </xf>
    <xf numFmtId="3" fontId="7" fillId="3" borderId="12" xfId="7" applyNumberFormat="1" applyFont="1" applyFill="1" applyBorder="1">
      <alignment wrapText="1"/>
    </xf>
    <xf numFmtId="0" fontId="5" fillId="3" borderId="13" xfId="6" applyFont="1" applyFill="1" applyBorder="1">
      <alignment wrapText="1"/>
    </xf>
    <xf numFmtId="3" fontId="5" fillId="3" borderId="7" xfId="6" applyNumberFormat="1" applyFont="1" applyFill="1" applyAlignment="1">
      <alignment horizontal="right" wrapText="1"/>
    </xf>
    <xf numFmtId="3" fontId="5" fillId="3" borderId="14" xfId="6" applyNumberFormat="1" applyFont="1" applyFill="1" applyBorder="1" applyAlignment="1">
      <alignment horizontal="right" wrapText="1"/>
    </xf>
    <xf numFmtId="0" fontId="5" fillId="3" borderId="15" xfId="6" applyFont="1" applyFill="1" applyBorder="1">
      <alignment wrapText="1"/>
    </xf>
    <xf numFmtId="3" fontId="5" fillId="3" borderId="3" xfId="6" applyNumberFormat="1" applyFont="1" applyFill="1" applyBorder="1" applyAlignment="1">
      <alignment horizontal="right" wrapText="1"/>
    </xf>
    <xf numFmtId="3" fontId="5" fillId="3" borderId="2" xfId="6" applyNumberFormat="1" applyFont="1" applyFill="1" applyBorder="1" applyAlignment="1">
      <alignment horizontal="right" wrapText="1"/>
    </xf>
    <xf numFmtId="0" fontId="5" fillId="0" borderId="7" xfId="6" quotePrefix="1" applyFont="1">
      <alignment wrapText="1"/>
    </xf>
    <xf numFmtId="9" fontId="0" fillId="4" borderId="0" xfId="1" applyFont="1" applyFill="1"/>
    <xf numFmtId="0" fontId="0" fillId="4" borderId="0" xfId="0" applyFill="1"/>
    <xf numFmtId="0" fontId="0" fillId="0" borderId="0" xfId="0" applyAlignment="1">
      <alignment horizontal="center"/>
    </xf>
    <xf numFmtId="0" fontId="2" fillId="5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0" fillId="0" borderId="0" xfId="0" applyFill="1"/>
    <xf numFmtId="0" fontId="2" fillId="0" borderId="0" xfId="0" applyFont="1" applyFill="1"/>
    <xf numFmtId="0" fontId="4" fillId="0" borderId="0" xfId="0" applyFont="1"/>
    <xf numFmtId="0" fontId="7" fillId="0" borderId="0" xfId="7" applyFont="1" applyFill="1" applyBorder="1">
      <alignment wrapText="1"/>
    </xf>
    <xf numFmtId="3" fontId="7" fillId="0" borderId="0" xfId="7" applyNumberFormat="1" applyFont="1" applyFill="1" applyBorder="1">
      <alignment wrapText="1"/>
    </xf>
    <xf numFmtId="0" fontId="5" fillId="0" borderId="0" xfId="6" applyFont="1" applyFill="1" applyBorder="1">
      <alignment wrapText="1"/>
    </xf>
    <xf numFmtId="3" fontId="5" fillId="0" borderId="0" xfId="6" applyNumberFormat="1" applyFont="1" applyFill="1" applyBorder="1" applyAlignment="1">
      <alignment horizontal="right" wrapText="1"/>
    </xf>
    <xf numFmtId="3" fontId="7" fillId="0" borderId="4" xfId="5" applyNumberFormat="1" applyFont="1" applyAlignment="1">
      <alignment horizontal="right" wrapText="1"/>
    </xf>
    <xf numFmtId="3" fontId="5" fillId="3" borderId="7" xfId="6" applyNumberFormat="1" applyFont="1" applyFill="1" applyBorder="1" applyAlignment="1">
      <alignment horizontal="right" wrapText="1"/>
    </xf>
    <xf numFmtId="3" fontId="7" fillId="0" borderId="0" xfId="5" applyNumberFormat="1" applyFont="1" applyBorder="1" applyAlignment="1">
      <alignment horizontal="right" wrapText="1"/>
    </xf>
    <xf numFmtId="3" fontId="2" fillId="0" borderId="0" xfId="0" applyNumberFormat="1" applyFont="1"/>
    <xf numFmtId="0" fontId="2" fillId="0" borderId="0" xfId="0" applyFont="1" applyFill="1" applyBorder="1" applyAlignment="1">
      <alignment wrapText="1"/>
    </xf>
    <xf numFmtId="0" fontId="0" fillId="0" borderId="0" xfId="0" applyAlignment="1">
      <alignment wrapText="1"/>
    </xf>
    <xf numFmtId="0" fontId="7" fillId="0" borderId="0" xfId="5" applyFont="1" applyBorder="1">
      <alignment wrapText="1"/>
    </xf>
    <xf numFmtId="0" fontId="7" fillId="3" borderId="21" xfId="6" applyFont="1" applyFill="1" applyBorder="1">
      <alignment wrapText="1"/>
    </xf>
    <xf numFmtId="3" fontId="5" fillId="3" borderId="22" xfId="6" applyNumberFormat="1" applyFont="1" applyFill="1" applyBorder="1" applyAlignment="1">
      <alignment horizontal="right" wrapText="1"/>
    </xf>
    <xf numFmtId="3" fontId="5" fillId="3" borderId="23" xfId="6" applyNumberFormat="1" applyFont="1" applyFill="1" applyBorder="1" applyAlignment="1">
      <alignment horizontal="right" wrapText="1"/>
    </xf>
    <xf numFmtId="43" fontId="0" fillId="0" borderId="0" xfId="0" applyNumberFormat="1"/>
    <xf numFmtId="43" fontId="0" fillId="0" borderId="0" xfId="3" applyFont="1"/>
    <xf numFmtId="43" fontId="2" fillId="0" borderId="0" xfId="0" applyNumberFormat="1" applyFont="1"/>
    <xf numFmtId="9" fontId="0" fillId="0" borderId="0" xfId="0" applyNumberFormat="1"/>
    <xf numFmtId="0" fontId="0" fillId="0" borderId="0" xfId="0" applyFont="1"/>
    <xf numFmtId="9" fontId="2" fillId="4" borderId="0" xfId="1" applyFont="1" applyFill="1"/>
    <xf numFmtId="43" fontId="0" fillId="4" borderId="0" xfId="3" applyFont="1" applyFill="1"/>
    <xf numFmtId="9" fontId="2" fillId="0" borderId="0" xfId="1" applyFont="1" applyFill="1"/>
    <xf numFmtId="9" fontId="0" fillId="0" borderId="0" xfId="1" applyFont="1" applyFill="1"/>
    <xf numFmtId="0" fontId="15" fillId="0" borderId="0" xfId="0" applyFont="1"/>
    <xf numFmtId="0" fontId="15" fillId="0" borderId="0" xfId="0" applyFont="1" applyFill="1"/>
    <xf numFmtId="0" fontId="14" fillId="6" borderId="0" xfId="0" applyFont="1" applyFill="1"/>
    <xf numFmtId="0" fontId="2" fillId="0" borderId="0" xfId="0" applyFont="1" applyAlignment="1">
      <alignment wrapText="1"/>
    </xf>
    <xf numFmtId="0" fontId="2" fillId="4" borderId="0" xfId="0" applyFont="1" applyFill="1"/>
    <xf numFmtId="43" fontId="0" fillId="4" borderId="0" xfId="0" applyNumberFormat="1" applyFill="1"/>
    <xf numFmtId="43" fontId="0" fillId="0" borderId="0" xfId="3" applyFont="1" applyAlignment="1">
      <alignment wrapText="1"/>
    </xf>
    <xf numFmtId="0" fontId="0" fillId="0" borderId="0" xfId="0" applyFont="1" applyAlignment="1">
      <alignment wrapText="1"/>
    </xf>
    <xf numFmtId="0" fontId="16" fillId="0" borderId="0" xfId="0" applyFont="1"/>
    <xf numFmtId="0" fontId="2" fillId="8" borderId="0" xfId="0" applyFont="1" applyFill="1"/>
    <xf numFmtId="0" fontId="2" fillId="8" borderId="0" xfId="0" applyFont="1" applyFill="1" applyBorder="1"/>
    <xf numFmtId="9" fontId="1" fillId="4" borderId="0" xfId="1" applyFont="1" applyFill="1"/>
    <xf numFmtId="0" fontId="0" fillId="8" borderId="0" xfId="0" applyFont="1" applyFill="1"/>
    <xf numFmtId="0" fontId="0" fillId="8" borderId="0" xfId="0" applyFont="1" applyFill="1" applyBorder="1"/>
    <xf numFmtId="9" fontId="1" fillId="0" borderId="0" xfId="1" applyFont="1"/>
    <xf numFmtId="9" fontId="2" fillId="8" borderId="0" xfId="1" applyFont="1" applyFill="1"/>
    <xf numFmtId="43" fontId="0" fillId="4" borderId="0" xfId="0" applyNumberFormat="1" applyFont="1" applyFill="1"/>
    <xf numFmtId="43" fontId="0" fillId="8" borderId="0" xfId="3" applyFont="1" applyFill="1" applyAlignment="1">
      <alignment wrapText="1"/>
    </xf>
    <xf numFmtId="0" fontId="0" fillId="8" borderId="0" xfId="0" applyFont="1" applyFill="1" applyAlignment="1">
      <alignment wrapText="1"/>
    </xf>
    <xf numFmtId="43" fontId="2" fillId="8" borderId="0" xfId="3" applyFont="1" applyFill="1" applyAlignment="1">
      <alignment wrapText="1"/>
    </xf>
    <xf numFmtId="0" fontId="0" fillId="8" borderId="0" xfId="0" applyFill="1"/>
    <xf numFmtId="9" fontId="0" fillId="8" borderId="0" xfId="1" applyFont="1" applyFill="1"/>
    <xf numFmtId="43" fontId="2" fillId="8" borderId="0" xfId="0" applyNumberFormat="1" applyFont="1" applyFill="1"/>
    <xf numFmtId="43" fontId="0" fillId="8" borderId="0" xfId="3" applyFont="1" applyFill="1"/>
    <xf numFmtId="9" fontId="0" fillId="8" borderId="0" xfId="0" applyNumberFormat="1" applyFont="1" applyFill="1"/>
    <xf numFmtId="9" fontId="0" fillId="8" borderId="0" xfId="0" applyNumberFormat="1" applyFill="1"/>
    <xf numFmtId="0" fontId="17" fillId="8" borderId="0" xfId="0" applyFont="1" applyFill="1"/>
    <xf numFmtId="43" fontId="17" fillId="8" borderId="0" xfId="3" applyFont="1" applyFill="1"/>
    <xf numFmtId="43" fontId="0" fillId="8" borderId="0" xfId="0" applyNumberFormat="1" applyFill="1"/>
    <xf numFmtId="43" fontId="17" fillId="8" borderId="0" xfId="0" applyNumberFormat="1" applyFont="1" applyFill="1"/>
    <xf numFmtId="0" fontId="18" fillId="0" borderId="0" xfId="0" applyFont="1"/>
    <xf numFmtId="43" fontId="0" fillId="0" borderId="0" xfId="3" applyFont="1" applyFill="1"/>
    <xf numFmtId="43" fontId="2" fillId="8" borderId="0" xfId="3" applyFont="1" applyFill="1"/>
    <xf numFmtId="0" fontId="2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2" fillId="0" borderId="0" xfId="0" applyFont="1" applyAlignment="1"/>
    <xf numFmtId="9" fontId="0" fillId="0" borderId="0" xfId="1" applyFont="1" applyAlignment="1"/>
    <xf numFmtId="0" fontId="0" fillId="0" borderId="0" xfId="0" applyAlignment="1"/>
    <xf numFmtId="0" fontId="18" fillId="0" borderId="0" xfId="0" applyFont="1" applyAlignment="1"/>
    <xf numFmtId="0" fontId="2" fillId="4" borderId="0" xfId="0" applyFont="1" applyFill="1" applyAlignment="1"/>
    <xf numFmtId="0" fontId="0" fillId="0" borderId="0" xfId="0" applyAlignment="1">
      <alignment horizontal="left"/>
    </xf>
    <xf numFmtId="0" fontId="0" fillId="8" borderId="0" xfId="0" applyFill="1" applyAlignment="1">
      <alignment horizontal="left"/>
    </xf>
    <xf numFmtId="0" fontId="2" fillId="5" borderId="0" xfId="0" applyFont="1" applyFill="1" applyAlignment="1">
      <alignment horizontal="center" vertical="center"/>
    </xf>
    <xf numFmtId="0" fontId="2" fillId="0" borderId="0" xfId="0" applyFont="1" applyAlignment="1">
      <alignment vertical="top"/>
    </xf>
    <xf numFmtId="0" fontId="0" fillId="0" borderId="0" xfId="0" applyAlignment="1">
      <alignment vertical="top"/>
    </xf>
    <xf numFmtId="0" fontId="18" fillId="0" borderId="0" xfId="0" applyFont="1" applyAlignment="1">
      <alignment vertical="top"/>
    </xf>
    <xf numFmtId="0" fontId="0" fillId="9" borderId="24" xfId="0" applyFill="1" applyBorder="1"/>
    <xf numFmtId="0" fontId="0" fillId="9" borderId="25" xfId="0" applyFill="1" applyBorder="1"/>
    <xf numFmtId="0" fontId="0" fillId="9" borderId="15" xfId="0" applyFill="1" applyBorder="1"/>
    <xf numFmtId="0" fontId="0" fillId="9" borderId="2" xfId="0" applyFill="1" applyBorder="1"/>
    <xf numFmtId="0" fontId="0" fillId="9" borderId="26" xfId="0" applyFill="1" applyBorder="1"/>
    <xf numFmtId="0" fontId="0" fillId="9" borderId="27" xfId="0" applyFill="1" applyBorder="1"/>
    <xf numFmtId="0" fontId="0" fillId="0" borderId="0" xfId="0" applyAlignment="1">
      <alignment horizontal="right"/>
    </xf>
    <xf numFmtId="0" fontId="2" fillId="7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9" fontId="2" fillId="5" borderId="0" xfId="1" applyFont="1" applyFill="1" applyAlignment="1">
      <alignment horizontal="center"/>
    </xf>
    <xf numFmtId="0" fontId="2" fillId="5" borderId="0" xfId="0" applyFont="1" applyFill="1" applyAlignment="1">
      <alignment horizontal="center" vertical="center"/>
    </xf>
    <xf numFmtId="0" fontId="9" fillId="0" borderId="16" xfId="8" applyAlignment="1">
      <alignment wrapText="1"/>
    </xf>
    <xf numFmtId="0" fontId="0" fillId="0" borderId="16" xfId="0" applyBorder="1" applyAlignment="1">
      <alignment wrapText="1"/>
    </xf>
    <xf numFmtId="0" fontId="6" fillId="0" borderId="0" xfId="4" applyAlignment="1">
      <alignment horizontal="left" wrapText="1"/>
    </xf>
    <xf numFmtId="0" fontId="0" fillId="0" borderId="0" xfId="0" applyAlignment="1">
      <alignment wrapText="1"/>
    </xf>
    <xf numFmtId="3" fontId="7" fillId="0" borderId="5" xfId="0" applyNumberFormat="1" applyFont="1" applyBorder="1" applyAlignment="1">
      <alignment horizontal="left" wrapText="1"/>
    </xf>
    <xf numFmtId="3" fontId="7" fillId="0" borderId="0" xfId="0" applyNumberFormat="1" applyFont="1" applyAlignment="1">
      <alignment horizontal="left" wrapText="1"/>
    </xf>
    <xf numFmtId="0" fontId="0" fillId="0" borderId="0" xfId="0" applyAlignment="1">
      <alignment horizontal="left"/>
    </xf>
    <xf numFmtId="3" fontId="7" fillId="0" borderId="6" xfId="5" applyNumberFormat="1" applyFont="1" applyBorder="1" applyAlignment="1">
      <alignment horizontal="right" wrapText="1"/>
    </xf>
    <xf numFmtId="0" fontId="0" fillId="0" borderId="4" xfId="0" applyBorder="1" applyAlignment="1">
      <alignment horizontal="right" wrapText="1"/>
    </xf>
    <xf numFmtId="3" fontId="7" fillId="0" borderId="1" xfId="5" applyNumberFormat="1" applyFont="1" applyBorder="1" applyAlignment="1">
      <alignment horizontal="right" wrapText="1"/>
    </xf>
    <xf numFmtId="0" fontId="0" fillId="0" borderId="1" xfId="0" applyBorder="1" applyAlignment="1">
      <alignment horizontal="right" wrapText="1"/>
    </xf>
    <xf numFmtId="3" fontId="7" fillId="0" borderId="1" xfId="0" applyNumberFormat="1" applyFont="1" applyBorder="1" applyAlignment="1">
      <alignment horizontal="left" wrapText="1"/>
    </xf>
    <xf numFmtId="0" fontId="0" fillId="0" borderId="1" xfId="0" applyBorder="1" applyAlignment="1">
      <alignment horizontal="left" wrapText="1"/>
    </xf>
    <xf numFmtId="0" fontId="0" fillId="0" borderId="5" xfId="0" applyBorder="1" applyAlignment="1">
      <alignment horizontal="left"/>
    </xf>
    <xf numFmtId="0" fontId="0" fillId="0" borderId="0" xfId="0" applyBorder="1" applyAlignment="1">
      <alignment horizontal="right" wrapText="1"/>
    </xf>
    <xf numFmtId="3" fontId="7" fillId="0" borderId="20" xfId="0" applyNumberFormat="1" applyFont="1" applyBorder="1" applyAlignment="1">
      <alignment horizontal="left" wrapText="1"/>
    </xf>
    <xf numFmtId="0" fontId="0" fillId="0" borderId="20" xfId="0" applyBorder="1" applyAlignment="1">
      <alignment horizontal="left" wrapText="1"/>
    </xf>
    <xf numFmtId="3" fontId="7" fillId="0" borderId="17" xfId="0" applyNumberFormat="1" applyFont="1" applyBorder="1" applyAlignment="1">
      <alignment horizontal="left" wrapText="1"/>
    </xf>
    <xf numFmtId="0" fontId="0" fillId="0" borderId="17" xfId="0" applyBorder="1" applyAlignment="1">
      <alignment horizontal="left" wrapText="1"/>
    </xf>
    <xf numFmtId="0" fontId="0" fillId="0" borderId="18" xfId="0" applyBorder="1" applyAlignment="1">
      <alignment horizontal="left" wrapText="1"/>
    </xf>
    <xf numFmtId="3" fontId="7" fillId="0" borderId="0" xfId="5" applyNumberFormat="1" applyFont="1" applyBorder="1" applyAlignment="1">
      <alignment horizontal="right" wrapText="1"/>
    </xf>
    <xf numFmtId="3" fontId="7" fillId="0" borderId="19" xfId="0" applyNumberFormat="1" applyFont="1" applyBorder="1" applyAlignment="1">
      <alignment horizontal="left" wrapText="1"/>
    </xf>
    <xf numFmtId="0" fontId="0" fillId="0" borderId="19" xfId="0" applyBorder="1" applyAlignment="1">
      <alignment horizontal="left" wrapText="1"/>
    </xf>
  </cellXfs>
  <cellStyles count="9">
    <cellStyle name="Body: normal cell" xfId="6" xr:uid="{00000000-0005-0000-0000-000000000000}"/>
    <cellStyle name="Comma" xfId="3" builtinId="3"/>
    <cellStyle name="Footnotes: top row" xfId="8" xr:uid="{00000000-0005-0000-0000-000002000000}"/>
    <cellStyle name="Header: bottom row" xfId="5" xr:uid="{00000000-0005-0000-0000-000003000000}"/>
    <cellStyle name="Hyperlink" xfId="2" builtinId="8"/>
    <cellStyle name="Normal" xfId="0" builtinId="0"/>
    <cellStyle name="Parent row" xfId="7" xr:uid="{00000000-0005-0000-0000-000006000000}"/>
    <cellStyle name="Percent" xfId="1" builtinId="5"/>
    <cellStyle name="Table title" xfId="4" xr:uid="{00000000-0005-0000-0000-000008000000}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unstats.un.org/unsd/publication/seriesM/seriesm_4rev4e.pdf" TargetMode="External"/><Relationship Id="rId2" Type="http://schemas.openxmlformats.org/officeDocument/2006/relationships/hyperlink" Target="https://www.eia.gov/consumption/commercial/data/2012/" TargetMode="External"/><Relationship Id="rId1" Type="http://schemas.openxmlformats.org/officeDocument/2006/relationships/hyperlink" Target="https://www.eia.gov/analysis/studies/buildings/equipcosts/pdf/full.pdf" TargetMode="External"/><Relationship Id="rId4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eia.gov/analysis/studies/buildings/equipcosts/pdf/full.pdf" TargetMode="External"/><Relationship Id="rId21" Type="http://schemas.openxmlformats.org/officeDocument/2006/relationships/hyperlink" Target="https://www.eia.gov/analysis/studies/buildings/equipcosts/pdf/full.pdf" TargetMode="External"/><Relationship Id="rId42" Type="http://schemas.openxmlformats.org/officeDocument/2006/relationships/hyperlink" Target="https://www.eia.gov/analysis/studies/buildings/equipcosts/pdf/full.pdf" TargetMode="External"/><Relationship Id="rId47" Type="http://schemas.openxmlformats.org/officeDocument/2006/relationships/hyperlink" Target="https://www.eia.gov/analysis/studies/buildings/equipcosts/pdf/full.pdf" TargetMode="External"/><Relationship Id="rId63" Type="http://schemas.openxmlformats.org/officeDocument/2006/relationships/hyperlink" Target="https://www.eia.gov/analysis/studies/buildings/equipcosts/pdf/full.pdf" TargetMode="External"/><Relationship Id="rId68" Type="http://schemas.openxmlformats.org/officeDocument/2006/relationships/hyperlink" Target="https://www.eia.gov/analysis/studies/buildings/equipcosts/pdf/full.pdf" TargetMode="External"/><Relationship Id="rId84" Type="http://schemas.openxmlformats.org/officeDocument/2006/relationships/hyperlink" Target="https://www.eia.gov/analysis/studies/buildings/equipcosts/pdf/full.pdf" TargetMode="External"/><Relationship Id="rId89" Type="http://schemas.openxmlformats.org/officeDocument/2006/relationships/hyperlink" Target="https://www.eia.gov/analysis/studies/buildings/equipcosts/pdf/full.pdf" TargetMode="External"/><Relationship Id="rId16" Type="http://schemas.openxmlformats.org/officeDocument/2006/relationships/hyperlink" Target="https://www.eia.gov/analysis/studies/buildings/equipcosts/pdf/full.pdf" TargetMode="External"/><Relationship Id="rId11" Type="http://schemas.openxmlformats.org/officeDocument/2006/relationships/hyperlink" Target="https://www.eia.gov/analysis/studies/buildings/equipcosts/pdf/full.pdf" TargetMode="External"/><Relationship Id="rId32" Type="http://schemas.openxmlformats.org/officeDocument/2006/relationships/hyperlink" Target="https://www.eia.gov/analysis/studies/buildings/equipcosts/pdf/full.pdf" TargetMode="External"/><Relationship Id="rId37" Type="http://schemas.openxmlformats.org/officeDocument/2006/relationships/hyperlink" Target="https://www.eia.gov/analysis/studies/buildings/equipcosts/pdf/full.pdf" TargetMode="External"/><Relationship Id="rId53" Type="http://schemas.openxmlformats.org/officeDocument/2006/relationships/hyperlink" Target="https://www.eia.gov/analysis/studies/buildings/equipcosts/pdf/full.pdf" TargetMode="External"/><Relationship Id="rId58" Type="http://schemas.openxmlformats.org/officeDocument/2006/relationships/hyperlink" Target="https://www.eia.gov/analysis/studies/buildings/equipcosts/pdf/full.pdf" TargetMode="External"/><Relationship Id="rId74" Type="http://schemas.openxmlformats.org/officeDocument/2006/relationships/hyperlink" Target="https://www.eia.gov/analysis/studies/buildings/equipcosts/pdf/full.pdf" TargetMode="External"/><Relationship Id="rId79" Type="http://schemas.openxmlformats.org/officeDocument/2006/relationships/hyperlink" Target="https://www.eia.gov/analysis/studies/buildings/equipcosts/pdf/full.pdf" TargetMode="External"/><Relationship Id="rId5" Type="http://schemas.openxmlformats.org/officeDocument/2006/relationships/hyperlink" Target="https://www.eia.gov/analysis/studies/buildings/equipcosts/pdf/full.pdf" TargetMode="External"/><Relationship Id="rId90" Type="http://schemas.openxmlformats.org/officeDocument/2006/relationships/hyperlink" Target="https://www.eia.gov/analysis/studies/buildings/equipcosts/pdf/full.pdf" TargetMode="External"/><Relationship Id="rId95" Type="http://schemas.openxmlformats.org/officeDocument/2006/relationships/hyperlink" Target="https://www.eia.gov/analysis/studies/buildings/equipcosts/pdf/full.pdf" TargetMode="External"/><Relationship Id="rId22" Type="http://schemas.openxmlformats.org/officeDocument/2006/relationships/hyperlink" Target="https://www.eia.gov/analysis/studies/buildings/equipcosts/pdf/full.pdf" TargetMode="External"/><Relationship Id="rId27" Type="http://schemas.openxmlformats.org/officeDocument/2006/relationships/hyperlink" Target="https://www.eia.gov/analysis/studies/buildings/equipcosts/pdf/full.pdf" TargetMode="External"/><Relationship Id="rId43" Type="http://schemas.openxmlformats.org/officeDocument/2006/relationships/hyperlink" Target="https://www.eia.gov/analysis/studies/buildings/equipcosts/pdf/full.pdf" TargetMode="External"/><Relationship Id="rId48" Type="http://schemas.openxmlformats.org/officeDocument/2006/relationships/hyperlink" Target="https://www.eia.gov/analysis/studies/buildings/equipcosts/pdf/full.pdf" TargetMode="External"/><Relationship Id="rId64" Type="http://schemas.openxmlformats.org/officeDocument/2006/relationships/hyperlink" Target="https://www.eia.gov/analysis/studies/buildings/equipcosts/pdf/full.pdf" TargetMode="External"/><Relationship Id="rId69" Type="http://schemas.openxmlformats.org/officeDocument/2006/relationships/hyperlink" Target="https://www.eia.gov/analysis/studies/buildings/equipcosts/pdf/full.pdf" TargetMode="External"/><Relationship Id="rId8" Type="http://schemas.openxmlformats.org/officeDocument/2006/relationships/hyperlink" Target="https://www.eia.gov/analysis/studies/buildings/equipcosts/pdf/full.pdf" TargetMode="External"/><Relationship Id="rId51" Type="http://schemas.openxmlformats.org/officeDocument/2006/relationships/hyperlink" Target="https://www.eia.gov/analysis/studies/buildings/equipcosts/pdf/full.pdf" TargetMode="External"/><Relationship Id="rId72" Type="http://schemas.openxmlformats.org/officeDocument/2006/relationships/hyperlink" Target="https://www.eia.gov/analysis/studies/buildings/equipcosts/pdf/full.pdf" TargetMode="External"/><Relationship Id="rId80" Type="http://schemas.openxmlformats.org/officeDocument/2006/relationships/hyperlink" Target="https://www.eia.gov/analysis/studies/buildings/equipcosts/pdf/full.pdf" TargetMode="External"/><Relationship Id="rId85" Type="http://schemas.openxmlformats.org/officeDocument/2006/relationships/hyperlink" Target="https://www.eia.gov/analysis/studies/buildings/equipcosts/pdf/full.pdf" TargetMode="External"/><Relationship Id="rId93" Type="http://schemas.openxmlformats.org/officeDocument/2006/relationships/hyperlink" Target="https://www.eia.gov/analysis/studies/buildings/equipcosts/pdf/full.pdf" TargetMode="External"/><Relationship Id="rId3" Type="http://schemas.openxmlformats.org/officeDocument/2006/relationships/hyperlink" Target="https://www.eia.gov/analysis/studies/buildings/equipcosts/pdf/full.pdf" TargetMode="External"/><Relationship Id="rId12" Type="http://schemas.openxmlformats.org/officeDocument/2006/relationships/hyperlink" Target="https://www.eia.gov/analysis/studies/buildings/equipcosts/pdf/full.pdf" TargetMode="External"/><Relationship Id="rId17" Type="http://schemas.openxmlformats.org/officeDocument/2006/relationships/hyperlink" Target="https://www.eia.gov/analysis/studies/buildings/equipcosts/pdf/full.pdf" TargetMode="External"/><Relationship Id="rId25" Type="http://schemas.openxmlformats.org/officeDocument/2006/relationships/hyperlink" Target="https://www.eia.gov/analysis/studies/buildings/equipcosts/pdf/full.pdf" TargetMode="External"/><Relationship Id="rId33" Type="http://schemas.openxmlformats.org/officeDocument/2006/relationships/hyperlink" Target="https://www.eia.gov/analysis/studies/buildings/equipcosts/pdf/full.pdf" TargetMode="External"/><Relationship Id="rId38" Type="http://schemas.openxmlformats.org/officeDocument/2006/relationships/hyperlink" Target="https://www.eia.gov/analysis/studies/buildings/equipcosts/pdf/full.pdf" TargetMode="External"/><Relationship Id="rId46" Type="http://schemas.openxmlformats.org/officeDocument/2006/relationships/hyperlink" Target="https://www.eia.gov/analysis/studies/buildings/equipcosts/pdf/full.pdf" TargetMode="External"/><Relationship Id="rId59" Type="http://schemas.openxmlformats.org/officeDocument/2006/relationships/hyperlink" Target="https://www.eia.gov/analysis/studies/buildings/equipcosts/pdf/full.pdf" TargetMode="External"/><Relationship Id="rId67" Type="http://schemas.openxmlformats.org/officeDocument/2006/relationships/hyperlink" Target="https://www.eia.gov/analysis/studies/buildings/equipcosts/pdf/full.pdf" TargetMode="External"/><Relationship Id="rId20" Type="http://schemas.openxmlformats.org/officeDocument/2006/relationships/hyperlink" Target="https://www.eia.gov/analysis/studies/buildings/equipcosts/pdf/full.pdf" TargetMode="External"/><Relationship Id="rId41" Type="http://schemas.openxmlformats.org/officeDocument/2006/relationships/hyperlink" Target="https://www.eia.gov/analysis/studies/buildings/equipcosts/pdf/full.pdf" TargetMode="External"/><Relationship Id="rId54" Type="http://schemas.openxmlformats.org/officeDocument/2006/relationships/hyperlink" Target="https://www.eia.gov/analysis/studies/buildings/equipcosts/pdf/full.pdf" TargetMode="External"/><Relationship Id="rId62" Type="http://schemas.openxmlformats.org/officeDocument/2006/relationships/hyperlink" Target="https://www.eia.gov/analysis/studies/buildings/equipcosts/pdf/full.pdf" TargetMode="External"/><Relationship Id="rId70" Type="http://schemas.openxmlformats.org/officeDocument/2006/relationships/hyperlink" Target="https://www.eia.gov/analysis/studies/buildings/equipcosts/pdf/full.pdf" TargetMode="External"/><Relationship Id="rId75" Type="http://schemas.openxmlformats.org/officeDocument/2006/relationships/hyperlink" Target="https://www.eia.gov/analysis/studies/buildings/equipcosts/pdf/full.pdf" TargetMode="External"/><Relationship Id="rId83" Type="http://schemas.openxmlformats.org/officeDocument/2006/relationships/hyperlink" Target="https://www.eia.gov/analysis/studies/buildings/equipcosts/pdf/full.pdf" TargetMode="External"/><Relationship Id="rId88" Type="http://schemas.openxmlformats.org/officeDocument/2006/relationships/hyperlink" Target="https://www.eia.gov/analysis/studies/buildings/equipcosts/pdf/full.pdf" TargetMode="External"/><Relationship Id="rId91" Type="http://schemas.openxmlformats.org/officeDocument/2006/relationships/hyperlink" Target="https://www.eia.gov/analysis/studies/buildings/equipcosts/pdf/full.pdf" TargetMode="External"/><Relationship Id="rId96" Type="http://schemas.openxmlformats.org/officeDocument/2006/relationships/printerSettings" Target="../printerSettings/printerSettings2.bin"/><Relationship Id="rId1" Type="http://schemas.openxmlformats.org/officeDocument/2006/relationships/hyperlink" Target="https://www.eia.gov/analysis/studies/buildings/equipcosts/pdf/full.pdf" TargetMode="External"/><Relationship Id="rId6" Type="http://schemas.openxmlformats.org/officeDocument/2006/relationships/hyperlink" Target="https://www.eia.gov/analysis/studies/buildings/equipcosts/pdf/full.pdf" TargetMode="External"/><Relationship Id="rId15" Type="http://schemas.openxmlformats.org/officeDocument/2006/relationships/hyperlink" Target="https://www.eia.gov/analysis/studies/buildings/equipcosts/pdf/full.pdf" TargetMode="External"/><Relationship Id="rId23" Type="http://schemas.openxmlformats.org/officeDocument/2006/relationships/hyperlink" Target="https://www.eia.gov/analysis/studies/buildings/equipcosts/pdf/full.pdf" TargetMode="External"/><Relationship Id="rId28" Type="http://schemas.openxmlformats.org/officeDocument/2006/relationships/hyperlink" Target="https://www.eia.gov/analysis/studies/buildings/equipcosts/pdf/full.pdf" TargetMode="External"/><Relationship Id="rId36" Type="http://schemas.openxmlformats.org/officeDocument/2006/relationships/hyperlink" Target="https://www.eia.gov/analysis/studies/buildings/equipcosts/pdf/full.pdf" TargetMode="External"/><Relationship Id="rId49" Type="http://schemas.openxmlformats.org/officeDocument/2006/relationships/hyperlink" Target="https://www.eia.gov/analysis/studies/buildings/equipcosts/pdf/full.pdf" TargetMode="External"/><Relationship Id="rId57" Type="http://schemas.openxmlformats.org/officeDocument/2006/relationships/hyperlink" Target="https://www.eia.gov/analysis/studies/buildings/equipcosts/pdf/full.pdf" TargetMode="External"/><Relationship Id="rId10" Type="http://schemas.openxmlformats.org/officeDocument/2006/relationships/hyperlink" Target="https://www.eia.gov/analysis/studies/buildings/equipcosts/pdf/full.pdf" TargetMode="External"/><Relationship Id="rId31" Type="http://schemas.openxmlformats.org/officeDocument/2006/relationships/hyperlink" Target="https://www.eia.gov/analysis/studies/buildings/equipcosts/pdf/full.pdf" TargetMode="External"/><Relationship Id="rId44" Type="http://schemas.openxmlformats.org/officeDocument/2006/relationships/hyperlink" Target="https://www.eia.gov/analysis/studies/buildings/equipcosts/pdf/full.pdf" TargetMode="External"/><Relationship Id="rId52" Type="http://schemas.openxmlformats.org/officeDocument/2006/relationships/hyperlink" Target="https://www.eia.gov/analysis/studies/buildings/equipcosts/pdf/full.pdf" TargetMode="External"/><Relationship Id="rId60" Type="http://schemas.openxmlformats.org/officeDocument/2006/relationships/hyperlink" Target="https://www.eia.gov/analysis/studies/buildings/equipcosts/pdf/full.pdf" TargetMode="External"/><Relationship Id="rId65" Type="http://schemas.openxmlformats.org/officeDocument/2006/relationships/hyperlink" Target="https://www.eia.gov/analysis/studies/buildings/equipcosts/pdf/full.pdf" TargetMode="External"/><Relationship Id="rId73" Type="http://schemas.openxmlformats.org/officeDocument/2006/relationships/hyperlink" Target="https://www.eia.gov/analysis/studies/buildings/equipcosts/pdf/full.pdf" TargetMode="External"/><Relationship Id="rId78" Type="http://schemas.openxmlformats.org/officeDocument/2006/relationships/hyperlink" Target="https://www.eia.gov/analysis/studies/buildings/equipcosts/pdf/full.pdf" TargetMode="External"/><Relationship Id="rId81" Type="http://schemas.openxmlformats.org/officeDocument/2006/relationships/hyperlink" Target="https://www.eia.gov/analysis/studies/buildings/equipcosts/pdf/full.pdf" TargetMode="External"/><Relationship Id="rId86" Type="http://schemas.openxmlformats.org/officeDocument/2006/relationships/hyperlink" Target="https://www.eia.gov/analysis/studies/buildings/equipcosts/pdf/full.pdf" TargetMode="External"/><Relationship Id="rId94" Type="http://schemas.openxmlformats.org/officeDocument/2006/relationships/hyperlink" Target="https://www.eia.gov/analysis/studies/buildings/equipcosts/pdf/full.pdf" TargetMode="External"/><Relationship Id="rId4" Type="http://schemas.openxmlformats.org/officeDocument/2006/relationships/hyperlink" Target="https://www.eia.gov/analysis/studies/buildings/equipcosts/pdf/full.pdf" TargetMode="External"/><Relationship Id="rId9" Type="http://schemas.openxmlformats.org/officeDocument/2006/relationships/hyperlink" Target="https://www.eia.gov/analysis/studies/buildings/equipcosts/pdf/full.pdf" TargetMode="External"/><Relationship Id="rId13" Type="http://schemas.openxmlformats.org/officeDocument/2006/relationships/hyperlink" Target="https://www.eia.gov/analysis/studies/buildings/equipcosts/pdf/full.pdf" TargetMode="External"/><Relationship Id="rId18" Type="http://schemas.openxmlformats.org/officeDocument/2006/relationships/hyperlink" Target="https://www.eia.gov/analysis/studies/buildings/equipcosts/pdf/full.pdf" TargetMode="External"/><Relationship Id="rId39" Type="http://schemas.openxmlformats.org/officeDocument/2006/relationships/hyperlink" Target="https://www.eia.gov/analysis/studies/buildings/equipcosts/pdf/full.pdf" TargetMode="External"/><Relationship Id="rId34" Type="http://schemas.openxmlformats.org/officeDocument/2006/relationships/hyperlink" Target="https://www.eia.gov/analysis/studies/buildings/equipcosts/pdf/full.pdf" TargetMode="External"/><Relationship Id="rId50" Type="http://schemas.openxmlformats.org/officeDocument/2006/relationships/hyperlink" Target="https://www.eia.gov/analysis/studies/buildings/equipcosts/pdf/full.pdf" TargetMode="External"/><Relationship Id="rId55" Type="http://schemas.openxmlformats.org/officeDocument/2006/relationships/hyperlink" Target="https://www.eia.gov/analysis/studies/buildings/equipcosts/pdf/full.pdf" TargetMode="External"/><Relationship Id="rId76" Type="http://schemas.openxmlformats.org/officeDocument/2006/relationships/hyperlink" Target="https://www.eia.gov/analysis/studies/buildings/equipcosts/pdf/full.pdf" TargetMode="External"/><Relationship Id="rId7" Type="http://schemas.openxmlformats.org/officeDocument/2006/relationships/hyperlink" Target="https://www.eia.gov/analysis/studies/buildings/equipcosts/pdf/full.pdf" TargetMode="External"/><Relationship Id="rId71" Type="http://schemas.openxmlformats.org/officeDocument/2006/relationships/hyperlink" Target="https://www.eia.gov/analysis/studies/buildings/equipcosts/pdf/full.pdf" TargetMode="External"/><Relationship Id="rId92" Type="http://schemas.openxmlformats.org/officeDocument/2006/relationships/hyperlink" Target="https://www.eia.gov/analysis/studies/buildings/equipcosts/pdf/full.pdf" TargetMode="External"/><Relationship Id="rId2" Type="http://schemas.openxmlformats.org/officeDocument/2006/relationships/hyperlink" Target="https://www.eia.gov/analysis/studies/buildings/equipcosts/pdf/full.pdf" TargetMode="External"/><Relationship Id="rId29" Type="http://schemas.openxmlformats.org/officeDocument/2006/relationships/hyperlink" Target="https://www.eia.gov/analysis/studies/buildings/equipcosts/pdf/full.pdf" TargetMode="External"/><Relationship Id="rId24" Type="http://schemas.openxmlformats.org/officeDocument/2006/relationships/hyperlink" Target="https://www.eia.gov/analysis/studies/buildings/equipcosts/pdf/full.pdf" TargetMode="External"/><Relationship Id="rId40" Type="http://schemas.openxmlformats.org/officeDocument/2006/relationships/hyperlink" Target="https://www.eia.gov/analysis/studies/buildings/equipcosts/pdf/full.pdf" TargetMode="External"/><Relationship Id="rId45" Type="http://schemas.openxmlformats.org/officeDocument/2006/relationships/hyperlink" Target="https://www.eia.gov/analysis/studies/buildings/equipcosts/pdf/full.pdf" TargetMode="External"/><Relationship Id="rId66" Type="http://schemas.openxmlformats.org/officeDocument/2006/relationships/hyperlink" Target="https://www.eia.gov/analysis/studies/buildings/equipcosts/pdf/full.pdf" TargetMode="External"/><Relationship Id="rId87" Type="http://schemas.openxmlformats.org/officeDocument/2006/relationships/hyperlink" Target="https://www.eia.gov/analysis/studies/buildings/equipcosts/pdf/full.pdf" TargetMode="External"/><Relationship Id="rId61" Type="http://schemas.openxmlformats.org/officeDocument/2006/relationships/hyperlink" Target="https://www.eia.gov/analysis/studies/buildings/equipcosts/pdf/full.pdf" TargetMode="External"/><Relationship Id="rId82" Type="http://schemas.openxmlformats.org/officeDocument/2006/relationships/hyperlink" Target="https://www.eia.gov/analysis/studies/buildings/equipcosts/pdf/full.pdf" TargetMode="External"/><Relationship Id="rId19" Type="http://schemas.openxmlformats.org/officeDocument/2006/relationships/hyperlink" Target="https://www.eia.gov/analysis/studies/buildings/equipcosts/pdf/full.pdf" TargetMode="External"/><Relationship Id="rId14" Type="http://schemas.openxmlformats.org/officeDocument/2006/relationships/hyperlink" Target="https://www.eia.gov/analysis/studies/buildings/equipcosts/pdf/full.pdf" TargetMode="External"/><Relationship Id="rId30" Type="http://schemas.openxmlformats.org/officeDocument/2006/relationships/hyperlink" Target="https://www.eia.gov/analysis/studies/buildings/equipcosts/pdf/full.pdf" TargetMode="External"/><Relationship Id="rId35" Type="http://schemas.openxmlformats.org/officeDocument/2006/relationships/hyperlink" Target="https://www.eia.gov/analysis/studies/buildings/equipcosts/pdf/full.pdf" TargetMode="External"/><Relationship Id="rId56" Type="http://schemas.openxmlformats.org/officeDocument/2006/relationships/hyperlink" Target="https://www.eia.gov/analysis/studies/buildings/equipcosts/pdf/full.pdf" TargetMode="External"/><Relationship Id="rId77" Type="http://schemas.openxmlformats.org/officeDocument/2006/relationships/hyperlink" Target="https://www.eia.gov/analysis/studies/buildings/equipcosts/pdf/full.pdf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2"/>
  <sheetViews>
    <sheetView tabSelected="1" workbookViewId="0">
      <selection activeCell="B20" sqref="B20"/>
    </sheetView>
  </sheetViews>
  <sheetFormatPr defaultRowHeight="15" x14ac:dyDescent="0.25"/>
  <cols>
    <col min="2" max="2" width="76.85546875" customWidth="1"/>
    <col min="3" max="3" width="43.140625" customWidth="1"/>
    <col min="4" max="4" width="65.7109375" customWidth="1"/>
    <col min="5" max="5" width="5.7109375" customWidth="1"/>
    <col min="6" max="6" width="63.42578125" customWidth="1"/>
  </cols>
  <sheetData>
    <row r="1" spans="1:2" x14ac:dyDescent="0.25">
      <c r="A1" s="2" t="s">
        <v>448</v>
      </c>
    </row>
    <row r="3" spans="1:2" x14ac:dyDescent="0.25">
      <c r="A3" s="2" t="s">
        <v>69</v>
      </c>
      <c r="B3" s="3" t="s">
        <v>74</v>
      </c>
    </row>
    <row r="4" spans="1:2" x14ac:dyDescent="0.25">
      <c r="B4" t="s">
        <v>73</v>
      </c>
    </row>
    <row r="5" spans="1:2" x14ac:dyDescent="0.25">
      <c r="B5" s="4">
        <v>2018</v>
      </c>
    </row>
    <row r="6" spans="1:2" x14ac:dyDescent="0.25">
      <c r="B6" t="s">
        <v>75</v>
      </c>
    </row>
    <row r="7" spans="1:2" x14ac:dyDescent="0.25">
      <c r="B7" s="1" t="s">
        <v>76</v>
      </c>
    </row>
    <row r="10" spans="1:2" x14ac:dyDescent="0.25">
      <c r="B10" s="3" t="s">
        <v>77</v>
      </c>
    </row>
    <row r="11" spans="1:2" x14ac:dyDescent="0.25">
      <c r="B11" t="s">
        <v>73</v>
      </c>
    </row>
    <row r="12" spans="1:2" x14ac:dyDescent="0.25">
      <c r="B12" s="4">
        <v>2016</v>
      </c>
    </row>
    <row r="13" spans="1:2" x14ac:dyDescent="0.25">
      <c r="B13" t="s">
        <v>355</v>
      </c>
    </row>
    <row r="14" spans="1:2" x14ac:dyDescent="0.25">
      <c r="B14" s="1" t="s">
        <v>78</v>
      </c>
    </row>
    <row r="17" spans="1:3" x14ac:dyDescent="0.25">
      <c r="B17" s="3" t="s">
        <v>79</v>
      </c>
    </row>
    <row r="18" spans="1:3" x14ac:dyDescent="0.25">
      <c r="B18" t="s">
        <v>73</v>
      </c>
    </row>
    <row r="19" spans="1:3" x14ac:dyDescent="0.25">
      <c r="B19" s="4">
        <v>2022</v>
      </c>
    </row>
    <row r="20" spans="1:3" ht="30" x14ac:dyDescent="0.25">
      <c r="B20" s="5" t="s">
        <v>80</v>
      </c>
      <c r="C20" s="6"/>
    </row>
    <row r="21" spans="1:3" x14ac:dyDescent="0.25">
      <c r="B21" t="s">
        <v>474</v>
      </c>
      <c r="C21" s="6"/>
    </row>
    <row r="24" spans="1:3" x14ac:dyDescent="0.25">
      <c r="B24" s="3" t="s">
        <v>439</v>
      </c>
    </row>
    <row r="25" spans="1:3" x14ac:dyDescent="0.25">
      <c r="B25" t="s">
        <v>440</v>
      </c>
    </row>
    <row r="26" spans="1:3" x14ac:dyDescent="0.25">
      <c r="B26" s="4">
        <v>2008</v>
      </c>
    </row>
    <row r="27" spans="1:3" x14ac:dyDescent="0.25">
      <c r="B27" t="s">
        <v>441</v>
      </c>
    </row>
    <row r="28" spans="1:3" x14ac:dyDescent="0.25">
      <c r="B28" s="1" t="s">
        <v>442</v>
      </c>
    </row>
    <row r="31" spans="1:3" x14ac:dyDescent="0.25">
      <c r="A31" s="111" t="s">
        <v>71</v>
      </c>
    </row>
    <row r="32" spans="1:3" x14ac:dyDescent="0.25">
      <c r="A32" s="113" t="s">
        <v>445</v>
      </c>
    </row>
    <row r="33" spans="1:1" x14ac:dyDescent="0.25">
      <c r="A33" s="112" t="s">
        <v>447</v>
      </c>
    </row>
    <row r="34" spans="1:1" x14ac:dyDescent="0.25">
      <c r="A34" s="112" t="s">
        <v>446</v>
      </c>
    </row>
    <row r="35" spans="1:1" x14ac:dyDescent="0.25">
      <c r="A35" s="105"/>
    </row>
    <row r="36" spans="1:1" x14ac:dyDescent="0.25">
      <c r="A36" s="105" t="s">
        <v>390</v>
      </c>
    </row>
    <row r="37" spans="1:1" x14ac:dyDescent="0.25">
      <c r="A37" s="105"/>
    </row>
    <row r="38" spans="1:1" x14ac:dyDescent="0.25">
      <c r="A38" s="105" t="s">
        <v>429</v>
      </c>
    </row>
    <row r="39" spans="1:1" x14ac:dyDescent="0.25">
      <c r="A39" s="105"/>
    </row>
    <row r="40" spans="1:1" x14ac:dyDescent="0.25">
      <c r="A40" s="105" t="s">
        <v>443</v>
      </c>
    </row>
    <row r="41" spans="1:1" x14ac:dyDescent="0.25">
      <c r="A41" s="105"/>
    </row>
    <row r="42" spans="1:1" x14ac:dyDescent="0.25">
      <c r="A42" s="105" t="s">
        <v>444</v>
      </c>
    </row>
  </sheetData>
  <hyperlinks>
    <hyperlink ref="B7" r:id="rId1" xr:uid="{00000000-0004-0000-0000-000001000000}"/>
    <hyperlink ref="B14" r:id="rId2" location="b38-b46" display="https://www.eia.gov/consumption/commercial/data/2012/ - b38-b46" xr:uid="{00000000-0004-0000-0000-000002000000}"/>
    <hyperlink ref="B28" r:id="rId3" xr:uid="{00000000-0004-0000-0000-000003000000}"/>
  </hyperlinks>
  <pageMargins left="0.7" right="0.7" top="0.75" bottom="0.75" header="0.3" footer="0.3"/>
  <pageSetup orientation="portrait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2060"/>
  </sheetPr>
  <dimension ref="A1:AQ7"/>
  <sheetViews>
    <sheetView workbookViewId="0">
      <selection activeCell="U6" sqref="U6"/>
    </sheetView>
  </sheetViews>
  <sheetFormatPr defaultRowHeight="15" x14ac:dyDescent="0.25"/>
  <cols>
    <col min="1" max="1" width="22.85546875" customWidth="1"/>
    <col min="2" max="43" width="11.140625" customWidth="1"/>
  </cols>
  <sheetData>
    <row r="1" spans="1:43" x14ac:dyDescent="0.25">
      <c r="A1" s="98" t="s">
        <v>449</v>
      </c>
      <c r="B1" s="120" t="s">
        <v>35</v>
      </c>
      <c r="C1" s="120" t="s">
        <v>454</v>
      </c>
      <c r="D1" s="120" t="s">
        <v>455</v>
      </c>
      <c r="E1" s="120" t="s">
        <v>36</v>
      </c>
      <c r="F1" s="120" t="s">
        <v>37</v>
      </c>
      <c r="G1" s="120" t="s">
        <v>38</v>
      </c>
      <c r="H1" s="120" t="s">
        <v>39</v>
      </c>
      <c r="I1" s="120" t="s">
        <v>40</v>
      </c>
      <c r="J1" s="120" t="s">
        <v>41</v>
      </c>
      <c r="K1" s="120" t="s">
        <v>42</v>
      </c>
      <c r="L1" s="120" t="s">
        <v>452</v>
      </c>
      <c r="M1" s="120" t="s">
        <v>453</v>
      </c>
      <c r="N1" s="120" t="s">
        <v>43</v>
      </c>
      <c r="O1" s="120" t="s">
        <v>460</v>
      </c>
      <c r="P1" s="120" t="s">
        <v>461</v>
      </c>
      <c r="Q1" s="120" t="s">
        <v>464</v>
      </c>
      <c r="R1" s="120" t="s">
        <v>465</v>
      </c>
      <c r="S1" s="120" t="s">
        <v>44</v>
      </c>
      <c r="T1" s="120" t="s">
        <v>45</v>
      </c>
      <c r="U1" s="120" t="s">
        <v>46</v>
      </c>
      <c r="V1" s="120" t="s">
        <v>47</v>
      </c>
      <c r="W1" s="120" t="s">
        <v>48</v>
      </c>
      <c r="X1" s="120" t="s">
        <v>49</v>
      </c>
      <c r="Y1" s="120" t="s">
        <v>50</v>
      </c>
      <c r="Z1" s="120" t="s">
        <v>468</v>
      </c>
      <c r="AA1" s="120" t="s">
        <v>469</v>
      </c>
      <c r="AB1" s="120" t="s">
        <v>470</v>
      </c>
      <c r="AC1" s="120" t="s">
        <v>51</v>
      </c>
      <c r="AD1" s="120" t="s">
        <v>52</v>
      </c>
      <c r="AE1" s="120" t="s">
        <v>53</v>
      </c>
      <c r="AF1" s="120" t="s">
        <v>54</v>
      </c>
      <c r="AG1" s="120" t="s">
        <v>55</v>
      </c>
      <c r="AH1" s="120" t="s">
        <v>56</v>
      </c>
      <c r="AI1" s="120" t="s">
        <v>57</v>
      </c>
      <c r="AJ1" s="120" t="s">
        <v>58</v>
      </c>
      <c r="AK1" s="120" t="s">
        <v>59</v>
      </c>
      <c r="AL1" s="120" t="s">
        <v>60</v>
      </c>
      <c r="AM1" s="120" t="s">
        <v>61</v>
      </c>
      <c r="AN1" s="120" t="s">
        <v>62</v>
      </c>
      <c r="AO1" s="120" t="s">
        <v>63</v>
      </c>
      <c r="AP1" s="120" t="s">
        <v>64</v>
      </c>
      <c r="AQ1" s="120" t="s">
        <v>65</v>
      </c>
    </row>
    <row r="2" spans="1:43" x14ac:dyDescent="0.25">
      <c r="A2" s="63" t="s">
        <v>324</v>
      </c>
      <c r="B2">
        <f>SUMIFS('Cost Breakdowns'!$C$3:$C$12,'Cost Breakdowns'!$A$3:$A$12,'SoBCaICbIC-urbanresidential'!$A2,'Cost Breakdowns'!$F$3:$F$12,'SoBCaICbIC-urbanresidential'!B$1)</f>
        <v>0</v>
      </c>
      <c r="C2">
        <f>SUMIFS('Cost Breakdowns'!$C$3:$C$12,'Cost Breakdowns'!$A$3:$A$12,'SoBCaICbIC-urbanresidential'!$A2,'Cost Breakdowns'!$F$3:$F$12,'SoBCaICbIC-urbanresidential'!C$1)</f>
        <v>0</v>
      </c>
      <c r="D2">
        <f>SUMIFS('Cost Breakdowns'!$C$3:$C$12,'Cost Breakdowns'!$A$3:$A$12,'SoBCaICbIC-urbanresidential'!$A2,'Cost Breakdowns'!$F$3:$F$12,'SoBCaICbIC-urbanresidential'!D$1)</f>
        <v>0</v>
      </c>
      <c r="E2">
        <f>SUMIFS('Cost Breakdowns'!$C$3:$C$12,'Cost Breakdowns'!$A$3:$A$12,'SoBCaICbIC-urbanresidential'!$A2,'Cost Breakdowns'!$F$3:$F$12,'SoBCaICbIC-urbanresidential'!E$1)</f>
        <v>0</v>
      </c>
      <c r="F2">
        <f>SUMIFS('Cost Breakdowns'!$C$3:$C$12,'Cost Breakdowns'!$A$3:$A$12,'SoBCaICbIC-urbanresidential'!$A2,'Cost Breakdowns'!$F$3:$F$12,'SoBCaICbIC-urbanresidential'!F$1)</f>
        <v>0</v>
      </c>
      <c r="G2">
        <f>SUMIFS('Cost Breakdowns'!$C$3:$C$12,'Cost Breakdowns'!$A$3:$A$12,'SoBCaICbIC-urbanresidential'!$A2,'Cost Breakdowns'!$F$3:$F$12,'SoBCaICbIC-urbanresidential'!G$1)</f>
        <v>0</v>
      </c>
      <c r="H2">
        <f>SUMIFS('Cost Breakdowns'!$C$3:$C$12,'Cost Breakdowns'!$A$3:$A$12,'SoBCaICbIC-urbanresidential'!$A2,'Cost Breakdowns'!$F$3:$F$12,'SoBCaICbIC-urbanresidential'!H$1)</f>
        <v>0</v>
      </c>
      <c r="I2">
        <f>SUMIFS('Cost Breakdowns'!$C$3:$C$12,'Cost Breakdowns'!$A$3:$A$12,'SoBCaICbIC-urbanresidential'!$A2,'Cost Breakdowns'!$F$3:$F$12,'SoBCaICbIC-urbanresidential'!I$1)</f>
        <v>0</v>
      </c>
      <c r="J2">
        <f>SUMIFS('Cost Breakdowns'!$C$3:$C$12,'Cost Breakdowns'!$A$3:$A$12,'SoBCaICbIC-urbanresidential'!$A2,'Cost Breakdowns'!$F$3:$F$12,'SoBCaICbIC-urbanresidential'!J$1)</f>
        <v>0</v>
      </c>
      <c r="K2">
        <f>SUMIFS('Cost Breakdowns'!$C$3:$C$12,'Cost Breakdowns'!$A$3:$A$12,'SoBCaICbIC-urbanresidential'!$A2,'Cost Breakdowns'!$F$3:$F$12,'SoBCaICbIC-urbanresidential'!K$1)</f>
        <v>0</v>
      </c>
      <c r="L2">
        <f>SUMIFS('Cost Breakdowns'!$C$3:$C$12,'Cost Breakdowns'!$A$3:$A$12,'SoBCaICbIC-urbanresidential'!$A2,'Cost Breakdowns'!$F$3:$F$12,'SoBCaICbIC-urbanresidential'!L$1)</f>
        <v>0</v>
      </c>
      <c r="M2">
        <f>SUMIFS('Cost Breakdowns'!$C$3:$C$12,'Cost Breakdowns'!$A$3:$A$12,'SoBCaICbIC-urbanresidential'!$A2,'Cost Breakdowns'!$F$3:$F$12,'SoBCaICbIC-urbanresidential'!M$1)</f>
        <v>0</v>
      </c>
      <c r="N2">
        <f>SUMIFS('Cost Breakdowns'!$C$3:$C$12,'Cost Breakdowns'!$A$3:$A$12,'SoBCaICbIC-urbanresidential'!$A2,'Cost Breakdowns'!$F$3:$F$12,'SoBCaICbIC-urbanresidential'!N$1)</f>
        <v>0</v>
      </c>
      <c r="O2">
        <f>SUMIFS('Cost Breakdowns'!$C$3:$C$12,'Cost Breakdowns'!$A$3:$A$12,'SoBCaICbIC-urbanresidential'!$A2,'Cost Breakdowns'!$F$3:$F$12,'SoBCaICbIC-urbanresidential'!O$1)</f>
        <v>0</v>
      </c>
      <c r="P2">
        <f>SUMIFS('Cost Breakdowns'!$C$3:$C$12,'Cost Breakdowns'!$A$3:$A$12,'SoBCaICbIC-urbanresidential'!$A2,'Cost Breakdowns'!$F$3:$F$12,'SoBCaICbIC-urbanresidential'!P$1)</f>
        <v>0</v>
      </c>
      <c r="Q2">
        <f>SUMIFS('Cost Breakdowns'!$C$3:$C$12,'Cost Breakdowns'!$A$3:$A$12,'SoBCaICbIC-urbanresidential'!$A2,'Cost Breakdowns'!$F$3:$F$12,'SoBCaICbIC-urbanresidential'!Q$1)</f>
        <v>0</v>
      </c>
      <c r="R2">
        <f>SUMIFS('Cost Breakdowns'!$C$3:$C$12,'Cost Breakdowns'!$A$3:$A$12,'SoBCaICbIC-urbanresidential'!$A2,'Cost Breakdowns'!$F$3:$F$12,'SoBCaICbIC-urbanresidential'!R$1)</f>
        <v>0</v>
      </c>
      <c r="S2">
        <f>SUMIFS('Cost Breakdowns'!$C$3:$C$12,'Cost Breakdowns'!$A$3:$A$12,'SoBCaICbIC-urbanresidential'!$A2,'Cost Breakdowns'!$F$3:$F$12,'SoBCaICbIC-urbanresidential'!S$1)</f>
        <v>0</v>
      </c>
      <c r="T2">
        <f>SUMIFS('Cost Breakdowns'!$C$3:$C$12,'Cost Breakdowns'!$A$3:$A$12,'SoBCaICbIC-urbanresidential'!$A2,'Cost Breakdowns'!$F$3:$F$12,'SoBCaICbIC-urbanresidential'!T$1)</f>
        <v>0</v>
      </c>
      <c r="U2">
        <f>SUMIFS('Cost Breakdowns'!$C$3:$C$12,'Cost Breakdowns'!$A$3:$A$12,'SoBCaICbIC-urbanresidential'!$A2,'Cost Breakdowns'!$F$3:$F$12,'SoBCaICbIC-urbanresidential'!U$1)</f>
        <v>0</v>
      </c>
      <c r="V2">
        <f>SUMIFS('Cost Breakdowns'!$C$3:$C$12,'Cost Breakdowns'!$A$3:$A$12,'SoBCaICbIC-urbanresidential'!$A2,'Cost Breakdowns'!$F$3:$F$12,'SoBCaICbIC-urbanresidential'!V$1)</f>
        <v>0.5463411054462467</v>
      </c>
      <c r="W2">
        <f>SUMIFS('Cost Breakdowns'!$C$3:$C$12,'Cost Breakdowns'!$A$3:$A$12,'SoBCaICbIC-urbanresidential'!$A2,'Cost Breakdowns'!$F$3:$F$12,'SoBCaICbIC-urbanresidential'!W$1)</f>
        <v>0</v>
      </c>
      <c r="X2">
        <f>SUMIFS('Cost Breakdowns'!$C$3:$C$12,'Cost Breakdowns'!$A$3:$A$12,'SoBCaICbIC-urbanresidential'!$A2,'Cost Breakdowns'!$F$3:$F$12,'SoBCaICbIC-urbanresidential'!X$1)</f>
        <v>0</v>
      </c>
      <c r="Y2">
        <f>SUMIFS('Cost Breakdowns'!$C$3:$C$12,'Cost Breakdowns'!$A$3:$A$12,'SoBCaICbIC-urbanresidential'!$A2,'Cost Breakdowns'!$F$3:$F$12,'SoBCaICbIC-urbanresidential'!Y$1)</f>
        <v>0</v>
      </c>
      <c r="Z2">
        <f>SUMIFS('Cost Breakdowns'!$C$3:$C$12,'Cost Breakdowns'!$A$3:$A$12,'SoBCaICbIC-urbanresidential'!$A2,'Cost Breakdowns'!$F$3:$F$12,'SoBCaICbIC-urbanresidential'!Z$1)</f>
        <v>0</v>
      </c>
      <c r="AA2">
        <f>SUMIFS('Cost Breakdowns'!$C$3:$C$12,'Cost Breakdowns'!$A$3:$A$12,'SoBCaICbIC-urbanresidential'!$A2,'Cost Breakdowns'!$F$3:$F$12,'SoBCaICbIC-urbanresidential'!AA$1)</f>
        <v>0</v>
      </c>
      <c r="AB2">
        <f>SUMIFS('Cost Breakdowns'!$C$3:$C$12,'Cost Breakdowns'!$A$3:$A$12,'SoBCaICbIC-urbanresidential'!$A2,'Cost Breakdowns'!$F$3:$F$12,'SoBCaICbIC-urbanresidential'!AB$1)</f>
        <v>0</v>
      </c>
      <c r="AC2">
        <f>SUMIFS('Cost Breakdowns'!$C$3:$C$12,'Cost Breakdowns'!$A$3:$A$12,'SoBCaICbIC-urbanresidential'!$A2,'Cost Breakdowns'!$F$3:$F$12,'SoBCaICbIC-urbanresidential'!AC$1)</f>
        <v>0.4536588945537533</v>
      </c>
      <c r="AD2">
        <f>SUMIFS('Cost Breakdowns'!$C$3:$C$12,'Cost Breakdowns'!$A$3:$A$12,'SoBCaICbIC-urbanresidential'!$A2,'Cost Breakdowns'!$F$3:$F$12,'SoBCaICbIC-urbanresidential'!AD$1)</f>
        <v>0</v>
      </c>
      <c r="AE2">
        <f>SUMIFS('Cost Breakdowns'!$C$3:$C$12,'Cost Breakdowns'!$A$3:$A$12,'SoBCaICbIC-urbanresidential'!$A2,'Cost Breakdowns'!$F$3:$F$12,'SoBCaICbIC-urbanresidential'!AE$1)</f>
        <v>0</v>
      </c>
      <c r="AF2">
        <f>SUMIFS('Cost Breakdowns'!$C$3:$C$12,'Cost Breakdowns'!$A$3:$A$12,'SoBCaICbIC-urbanresidential'!$A2,'Cost Breakdowns'!$F$3:$F$12,'SoBCaICbIC-urbanresidential'!AF$1)</f>
        <v>0</v>
      </c>
      <c r="AG2">
        <f>SUMIFS('Cost Breakdowns'!$C$3:$C$12,'Cost Breakdowns'!$A$3:$A$12,'SoBCaICbIC-urbanresidential'!$A2,'Cost Breakdowns'!$F$3:$F$12,'SoBCaICbIC-urbanresidential'!AG$1)</f>
        <v>0</v>
      </c>
      <c r="AH2">
        <f>SUMIFS('Cost Breakdowns'!$C$3:$C$12,'Cost Breakdowns'!$A$3:$A$12,'SoBCaICbIC-urbanresidential'!$A2,'Cost Breakdowns'!$F$3:$F$12,'SoBCaICbIC-urbanresidential'!AH$1)</f>
        <v>0</v>
      </c>
      <c r="AI2">
        <f>SUMIFS('Cost Breakdowns'!$C$3:$C$12,'Cost Breakdowns'!$A$3:$A$12,'SoBCaICbIC-urbanresidential'!$A2,'Cost Breakdowns'!$F$3:$F$12,'SoBCaICbIC-urbanresidential'!AI$1)</f>
        <v>0</v>
      </c>
      <c r="AJ2">
        <f>SUMIFS('Cost Breakdowns'!$C$3:$C$12,'Cost Breakdowns'!$A$3:$A$12,'SoBCaICbIC-urbanresidential'!$A2,'Cost Breakdowns'!$F$3:$F$12,'SoBCaICbIC-urbanresidential'!AJ$1)</f>
        <v>0</v>
      </c>
      <c r="AK2">
        <f>SUMIFS('Cost Breakdowns'!$C$3:$C$12,'Cost Breakdowns'!$A$3:$A$12,'SoBCaICbIC-urbanresidential'!$A2,'Cost Breakdowns'!$F$3:$F$12,'SoBCaICbIC-urbanresidential'!AK$1)</f>
        <v>0</v>
      </c>
      <c r="AL2">
        <f>SUMIFS('Cost Breakdowns'!$C$3:$C$12,'Cost Breakdowns'!$A$3:$A$12,'SoBCaICbIC-urbanresidential'!$A2,'Cost Breakdowns'!$F$3:$F$12,'SoBCaICbIC-urbanresidential'!AL$1)</f>
        <v>0</v>
      </c>
      <c r="AM2">
        <f>SUMIFS('Cost Breakdowns'!$C$3:$C$12,'Cost Breakdowns'!$A$3:$A$12,'SoBCaICbIC-urbanresidential'!$A2,'Cost Breakdowns'!$F$3:$F$12,'SoBCaICbIC-urbanresidential'!AM$1)</f>
        <v>0</v>
      </c>
      <c r="AN2">
        <f>SUMIFS('Cost Breakdowns'!$C$3:$C$12,'Cost Breakdowns'!$A$3:$A$12,'SoBCaICbIC-urbanresidential'!$A2,'Cost Breakdowns'!$F$3:$F$12,'SoBCaICbIC-urbanresidential'!AN$1)</f>
        <v>0</v>
      </c>
      <c r="AO2">
        <f>SUMIFS('Cost Breakdowns'!$C$3:$C$12,'Cost Breakdowns'!$A$3:$A$12,'SoBCaICbIC-urbanresidential'!$A2,'Cost Breakdowns'!$F$3:$F$12,'SoBCaICbIC-urbanresidential'!AO$1)</f>
        <v>0</v>
      </c>
      <c r="AP2">
        <f>SUMIFS('Cost Breakdowns'!$C$3:$C$12,'Cost Breakdowns'!$A$3:$A$12,'SoBCaICbIC-urbanresidential'!$A2,'Cost Breakdowns'!$F$3:$F$12,'SoBCaICbIC-urbanresidential'!AP$1)</f>
        <v>0</v>
      </c>
      <c r="AQ2">
        <f>SUMIFS('Cost Breakdowns'!$C$3:$C$12,'Cost Breakdowns'!$A$3:$A$12,'SoBCaICbIC-urbanresidential'!$A2,'Cost Breakdowns'!$F$3:$F$12,'SoBCaICbIC-urbanresidential'!AQ$1)</f>
        <v>0</v>
      </c>
    </row>
    <row r="3" spans="1:43" x14ac:dyDescent="0.25">
      <c r="A3" s="63" t="s">
        <v>325</v>
      </c>
      <c r="B3">
        <f>SUMIFS('Cost Breakdowns'!$C$3:$C$12,'Cost Breakdowns'!$A$3:$A$12,'SoBCaICbIC-urbanresidential'!$A3,'Cost Breakdowns'!$F$3:$F$12,'SoBCaICbIC-urbanresidential'!B$1)</f>
        <v>0</v>
      </c>
      <c r="C3">
        <f>SUMIFS('Cost Breakdowns'!$C$3:$C$12,'Cost Breakdowns'!$A$3:$A$12,'SoBCaICbIC-urbanresidential'!$A3,'Cost Breakdowns'!$F$3:$F$12,'SoBCaICbIC-urbanresidential'!C$1)</f>
        <v>0</v>
      </c>
      <c r="D3">
        <f>SUMIFS('Cost Breakdowns'!$C$3:$C$12,'Cost Breakdowns'!$A$3:$A$12,'SoBCaICbIC-urbanresidential'!$A3,'Cost Breakdowns'!$F$3:$F$12,'SoBCaICbIC-urbanresidential'!D$1)</f>
        <v>0</v>
      </c>
      <c r="E3">
        <f>SUMIFS('Cost Breakdowns'!$C$3:$C$12,'Cost Breakdowns'!$A$3:$A$12,'SoBCaICbIC-urbanresidential'!$A3,'Cost Breakdowns'!$F$3:$F$12,'SoBCaICbIC-urbanresidential'!E$1)</f>
        <v>0</v>
      </c>
      <c r="F3">
        <f>SUMIFS('Cost Breakdowns'!$C$3:$C$12,'Cost Breakdowns'!$A$3:$A$12,'SoBCaICbIC-urbanresidential'!$A3,'Cost Breakdowns'!$F$3:$F$12,'SoBCaICbIC-urbanresidential'!F$1)</f>
        <v>0</v>
      </c>
      <c r="G3">
        <f>SUMIFS('Cost Breakdowns'!$C$3:$C$12,'Cost Breakdowns'!$A$3:$A$12,'SoBCaICbIC-urbanresidential'!$A3,'Cost Breakdowns'!$F$3:$F$12,'SoBCaICbIC-urbanresidential'!G$1)</f>
        <v>0</v>
      </c>
      <c r="H3">
        <f>SUMIFS('Cost Breakdowns'!$C$3:$C$12,'Cost Breakdowns'!$A$3:$A$12,'SoBCaICbIC-urbanresidential'!$A3,'Cost Breakdowns'!$F$3:$F$12,'SoBCaICbIC-urbanresidential'!H$1)</f>
        <v>0</v>
      </c>
      <c r="I3">
        <f>SUMIFS('Cost Breakdowns'!$C$3:$C$12,'Cost Breakdowns'!$A$3:$A$12,'SoBCaICbIC-urbanresidential'!$A3,'Cost Breakdowns'!$F$3:$F$12,'SoBCaICbIC-urbanresidential'!I$1)</f>
        <v>0</v>
      </c>
      <c r="J3">
        <f>SUMIFS('Cost Breakdowns'!$C$3:$C$12,'Cost Breakdowns'!$A$3:$A$12,'SoBCaICbIC-urbanresidential'!$A3,'Cost Breakdowns'!$F$3:$F$12,'SoBCaICbIC-urbanresidential'!J$1)</f>
        <v>0</v>
      </c>
      <c r="K3">
        <f>SUMIFS('Cost Breakdowns'!$C$3:$C$12,'Cost Breakdowns'!$A$3:$A$12,'SoBCaICbIC-urbanresidential'!$A3,'Cost Breakdowns'!$F$3:$F$12,'SoBCaICbIC-urbanresidential'!K$1)</f>
        <v>0</v>
      </c>
      <c r="L3">
        <f>SUMIFS('Cost Breakdowns'!$C$3:$C$12,'Cost Breakdowns'!$A$3:$A$12,'SoBCaICbIC-urbanresidential'!$A3,'Cost Breakdowns'!$F$3:$F$12,'SoBCaICbIC-urbanresidential'!L$1)</f>
        <v>0</v>
      </c>
      <c r="M3">
        <f>SUMIFS('Cost Breakdowns'!$C$3:$C$12,'Cost Breakdowns'!$A$3:$A$12,'SoBCaICbIC-urbanresidential'!$A3,'Cost Breakdowns'!$F$3:$F$12,'SoBCaICbIC-urbanresidential'!M$1)</f>
        <v>0</v>
      </c>
      <c r="N3">
        <f>SUMIFS('Cost Breakdowns'!$C$3:$C$12,'Cost Breakdowns'!$A$3:$A$12,'SoBCaICbIC-urbanresidential'!$A3,'Cost Breakdowns'!$F$3:$F$12,'SoBCaICbIC-urbanresidential'!N$1)</f>
        <v>0</v>
      </c>
      <c r="O3">
        <f>SUMIFS('Cost Breakdowns'!$C$3:$C$12,'Cost Breakdowns'!$A$3:$A$12,'SoBCaICbIC-urbanresidential'!$A3,'Cost Breakdowns'!$F$3:$F$12,'SoBCaICbIC-urbanresidential'!O$1)</f>
        <v>0</v>
      </c>
      <c r="P3">
        <f>SUMIFS('Cost Breakdowns'!$C$3:$C$12,'Cost Breakdowns'!$A$3:$A$12,'SoBCaICbIC-urbanresidential'!$A3,'Cost Breakdowns'!$F$3:$F$12,'SoBCaICbIC-urbanresidential'!P$1)</f>
        <v>0</v>
      </c>
      <c r="Q3">
        <f>SUMIFS('Cost Breakdowns'!$C$3:$C$12,'Cost Breakdowns'!$A$3:$A$12,'SoBCaICbIC-urbanresidential'!$A3,'Cost Breakdowns'!$F$3:$F$12,'SoBCaICbIC-urbanresidential'!Q$1)</f>
        <v>0</v>
      </c>
      <c r="R3">
        <f>SUMIFS('Cost Breakdowns'!$C$3:$C$12,'Cost Breakdowns'!$A$3:$A$12,'SoBCaICbIC-urbanresidential'!$A3,'Cost Breakdowns'!$F$3:$F$12,'SoBCaICbIC-urbanresidential'!R$1)</f>
        <v>0</v>
      </c>
      <c r="S3">
        <f>SUMIFS('Cost Breakdowns'!$C$3:$C$12,'Cost Breakdowns'!$A$3:$A$12,'SoBCaICbIC-urbanresidential'!$A3,'Cost Breakdowns'!$F$3:$F$12,'SoBCaICbIC-urbanresidential'!S$1)</f>
        <v>0</v>
      </c>
      <c r="T3">
        <f>SUMIFS('Cost Breakdowns'!$C$3:$C$12,'Cost Breakdowns'!$A$3:$A$12,'SoBCaICbIC-urbanresidential'!$A3,'Cost Breakdowns'!$F$3:$F$12,'SoBCaICbIC-urbanresidential'!T$1)</f>
        <v>0</v>
      </c>
      <c r="U3">
        <f>SUMIFS('Cost Breakdowns'!$C$3:$C$12,'Cost Breakdowns'!$A$3:$A$12,'SoBCaICbIC-urbanresidential'!$A3,'Cost Breakdowns'!$F$3:$F$12,'SoBCaICbIC-urbanresidential'!U$1)</f>
        <v>0</v>
      </c>
      <c r="V3">
        <f>SUMIFS('Cost Breakdowns'!$C$3:$C$12,'Cost Breakdowns'!$A$3:$A$12,'SoBCaICbIC-urbanresidential'!$A3,'Cost Breakdowns'!$F$3:$F$12,'SoBCaICbIC-urbanresidential'!V$1)</f>
        <v>0.75970240041880843</v>
      </c>
      <c r="W3">
        <f>SUMIFS('Cost Breakdowns'!$C$3:$C$12,'Cost Breakdowns'!$A$3:$A$12,'SoBCaICbIC-urbanresidential'!$A3,'Cost Breakdowns'!$F$3:$F$12,'SoBCaICbIC-urbanresidential'!W$1)</f>
        <v>0</v>
      </c>
      <c r="X3">
        <f>SUMIFS('Cost Breakdowns'!$C$3:$C$12,'Cost Breakdowns'!$A$3:$A$12,'SoBCaICbIC-urbanresidential'!$A3,'Cost Breakdowns'!$F$3:$F$12,'SoBCaICbIC-urbanresidential'!X$1)</f>
        <v>0</v>
      </c>
      <c r="Y3">
        <f>SUMIFS('Cost Breakdowns'!$C$3:$C$12,'Cost Breakdowns'!$A$3:$A$12,'SoBCaICbIC-urbanresidential'!$A3,'Cost Breakdowns'!$F$3:$F$12,'SoBCaICbIC-urbanresidential'!Y$1)</f>
        <v>0</v>
      </c>
      <c r="Z3">
        <f>SUMIFS('Cost Breakdowns'!$C$3:$C$12,'Cost Breakdowns'!$A$3:$A$12,'SoBCaICbIC-urbanresidential'!$A3,'Cost Breakdowns'!$F$3:$F$12,'SoBCaICbIC-urbanresidential'!Z$1)</f>
        <v>0</v>
      </c>
      <c r="AA3">
        <f>SUMIFS('Cost Breakdowns'!$C$3:$C$12,'Cost Breakdowns'!$A$3:$A$12,'SoBCaICbIC-urbanresidential'!$A3,'Cost Breakdowns'!$F$3:$F$12,'SoBCaICbIC-urbanresidential'!AA$1)</f>
        <v>0</v>
      </c>
      <c r="AB3">
        <f>SUMIFS('Cost Breakdowns'!$C$3:$C$12,'Cost Breakdowns'!$A$3:$A$12,'SoBCaICbIC-urbanresidential'!$A3,'Cost Breakdowns'!$F$3:$F$12,'SoBCaICbIC-urbanresidential'!AB$1)</f>
        <v>0</v>
      </c>
      <c r="AC3">
        <f>SUMIFS('Cost Breakdowns'!$C$3:$C$12,'Cost Breakdowns'!$A$3:$A$12,'SoBCaICbIC-urbanresidential'!$A3,'Cost Breakdowns'!$F$3:$F$12,'SoBCaICbIC-urbanresidential'!AC$1)</f>
        <v>0.24029759958119157</v>
      </c>
      <c r="AD3">
        <f>SUMIFS('Cost Breakdowns'!$C$3:$C$12,'Cost Breakdowns'!$A$3:$A$12,'SoBCaICbIC-urbanresidential'!$A3,'Cost Breakdowns'!$F$3:$F$12,'SoBCaICbIC-urbanresidential'!AD$1)</f>
        <v>0</v>
      </c>
      <c r="AE3">
        <f>SUMIFS('Cost Breakdowns'!$C$3:$C$12,'Cost Breakdowns'!$A$3:$A$12,'SoBCaICbIC-urbanresidential'!$A3,'Cost Breakdowns'!$F$3:$F$12,'SoBCaICbIC-urbanresidential'!AE$1)</f>
        <v>0</v>
      </c>
      <c r="AF3">
        <f>SUMIFS('Cost Breakdowns'!$C$3:$C$12,'Cost Breakdowns'!$A$3:$A$12,'SoBCaICbIC-urbanresidential'!$A3,'Cost Breakdowns'!$F$3:$F$12,'SoBCaICbIC-urbanresidential'!AF$1)</f>
        <v>0</v>
      </c>
      <c r="AG3">
        <f>SUMIFS('Cost Breakdowns'!$C$3:$C$12,'Cost Breakdowns'!$A$3:$A$12,'SoBCaICbIC-urbanresidential'!$A3,'Cost Breakdowns'!$F$3:$F$12,'SoBCaICbIC-urbanresidential'!AG$1)</f>
        <v>0</v>
      </c>
      <c r="AH3">
        <f>SUMIFS('Cost Breakdowns'!$C$3:$C$12,'Cost Breakdowns'!$A$3:$A$12,'SoBCaICbIC-urbanresidential'!$A3,'Cost Breakdowns'!$F$3:$F$12,'SoBCaICbIC-urbanresidential'!AH$1)</f>
        <v>0</v>
      </c>
      <c r="AI3">
        <f>SUMIFS('Cost Breakdowns'!$C$3:$C$12,'Cost Breakdowns'!$A$3:$A$12,'SoBCaICbIC-urbanresidential'!$A3,'Cost Breakdowns'!$F$3:$F$12,'SoBCaICbIC-urbanresidential'!AI$1)</f>
        <v>0</v>
      </c>
      <c r="AJ3">
        <f>SUMIFS('Cost Breakdowns'!$C$3:$C$12,'Cost Breakdowns'!$A$3:$A$12,'SoBCaICbIC-urbanresidential'!$A3,'Cost Breakdowns'!$F$3:$F$12,'SoBCaICbIC-urbanresidential'!AJ$1)</f>
        <v>0</v>
      </c>
      <c r="AK3">
        <f>SUMIFS('Cost Breakdowns'!$C$3:$C$12,'Cost Breakdowns'!$A$3:$A$12,'SoBCaICbIC-urbanresidential'!$A3,'Cost Breakdowns'!$F$3:$F$12,'SoBCaICbIC-urbanresidential'!AK$1)</f>
        <v>0</v>
      </c>
      <c r="AL3">
        <f>SUMIFS('Cost Breakdowns'!$C$3:$C$12,'Cost Breakdowns'!$A$3:$A$12,'SoBCaICbIC-urbanresidential'!$A3,'Cost Breakdowns'!$F$3:$F$12,'SoBCaICbIC-urbanresidential'!AL$1)</f>
        <v>0</v>
      </c>
      <c r="AM3">
        <f>SUMIFS('Cost Breakdowns'!$C$3:$C$12,'Cost Breakdowns'!$A$3:$A$12,'SoBCaICbIC-urbanresidential'!$A3,'Cost Breakdowns'!$F$3:$F$12,'SoBCaICbIC-urbanresidential'!AM$1)</f>
        <v>0</v>
      </c>
      <c r="AN3">
        <f>SUMIFS('Cost Breakdowns'!$C$3:$C$12,'Cost Breakdowns'!$A$3:$A$12,'SoBCaICbIC-urbanresidential'!$A3,'Cost Breakdowns'!$F$3:$F$12,'SoBCaICbIC-urbanresidential'!AN$1)</f>
        <v>0</v>
      </c>
      <c r="AO3">
        <f>SUMIFS('Cost Breakdowns'!$C$3:$C$12,'Cost Breakdowns'!$A$3:$A$12,'SoBCaICbIC-urbanresidential'!$A3,'Cost Breakdowns'!$F$3:$F$12,'SoBCaICbIC-urbanresidential'!AO$1)</f>
        <v>0</v>
      </c>
      <c r="AP3">
        <f>SUMIFS('Cost Breakdowns'!$C$3:$C$12,'Cost Breakdowns'!$A$3:$A$12,'SoBCaICbIC-urbanresidential'!$A3,'Cost Breakdowns'!$F$3:$F$12,'SoBCaICbIC-urbanresidential'!AP$1)</f>
        <v>0</v>
      </c>
      <c r="AQ3">
        <f>SUMIFS('Cost Breakdowns'!$C$3:$C$12,'Cost Breakdowns'!$A$3:$A$12,'SoBCaICbIC-urbanresidential'!$A3,'Cost Breakdowns'!$F$3:$F$12,'SoBCaICbIC-urbanresidential'!AQ$1)</f>
        <v>0</v>
      </c>
    </row>
    <row r="4" spans="1:43" x14ac:dyDescent="0.25">
      <c r="A4" s="63" t="s">
        <v>437</v>
      </c>
      <c r="B4">
        <f>SUMIFS('Cost Breakdowns'!$C$3:$C$12,'Cost Breakdowns'!$A$3:$A$12,'SoBCaICbIC-urbanresidential'!$A4,'Cost Breakdowns'!$F$3:$F$12,'SoBCaICbIC-urbanresidential'!B$1)</f>
        <v>0</v>
      </c>
      <c r="C4">
        <f>SUMIFS('Cost Breakdowns'!$C$3:$C$12,'Cost Breakdowns'!$A$3:$A$12,'SoBCaICbIC-urbanresidential'!$A4,'Cost Breakdowns'!$F$3:$F$12,'SoBCaICbIC-urbanresidential'!C$1)</f>
        <v>0</v>
      </c>
      <c r="D4">
        <f>SUMIFS('Cost Breakdowns'!$C$3:$C$12,'Cost Breakdowns'!$A$3:$A$12,'SoBCaICbIC-urbanresidential'!$A4,'Cost Breakdowns'!$F$3:$F$12,'SoBCaICbIC-urbanresidential'!D$1)</f>
        <v>0</v>
      </c>
      <c r="E4">
        <f>SUMIFS('Cost Breakdowns'!$C$3:$C$12,'Cost Breakdowns'!$A$3:$A$12,'SoBCaICbIC-urbanresidential'!$A4,'Cost Breakdowns'!$F$3:$F$12,'SoBCaICbIC-urbanresidential'!E$1)</f>
        <v>0</v>
      </c>
      <c r="F4">
        <f>SUMIFS('Cost Breakdowns'!$C$3:$C$12,'Cost Breakdowns'!$A$3:$A$12,'SoBCaICbIC-urbanresidential'!$A4,'Cost Breakdowns'!$F$3:$F$12,'SoBCaICbIC-urbanresidential'!F$1)</f>
        <v>0</v>
      </c>
      <c r="G4">
        <f>SUMIFS('Cost Breakdowns'!$C$3:$C$12,'Cost Breakdowns'!$A$3:$A$12,'SoBCaICbIC-urbanresidential'!$A4,'Cost Breakdowns'!$F$3:$F$12,'SoBCaICbIC-urbanresidential'!G$1)</f>
        <v>0</v>
      </c>
      <c r="H4">
        <f>SUMIFS('Cost Breakdowns'!$C$3:$C$12,'Cost Breakdowns'!$A$3:$A$12,'SoBCaICbIC-urbanresidential'!$A4,'Cost Breakdowns'!$F$3:$F$12,'SoBCaICbIC-urbanresidential'!H$1)</f>
        <v>0</v>
      </c>
      <c r="I4">
        <f>SUMIFS('Cost Breakdowns'!$C$3:$C$12,'Cost Breakdowns'!$A$3:$A$12,'SoBCaICbIC-urbanresidential'!$A4,'Cost Breakdowns'!$F$3:$F$12,'SoBCaICbIC-urbanresidential'!I$1)</f>
        <v>0</v>
      </c>
      <c r="J4">
        <f>SUMIFS('Cost Breakdowns'!$C$3:$C$12,'Cost Breakdowns'!$A$3:$A$12,'SoBCaICbIC-urbanresidential'!$A4,'Cost Breakdowns'!$F$3:$F$12,'SoBCaICbIC-urbanresidential'!J$1)</f>
        <v>0</v>
      </c>
      <c r="K4">
        <f>SUMIFS('Cost Breakdowns'!$C$3:$C$12,'Cost Breakdowns'!$A$3:$A$12,'SoBCaICbIC-urbanresidential'!$A4,'Cost Breakdowns'!$F$3:$F$12,'SoBCaICbIC-urbanresidential'!K$1)</f>
        <v>0</v>
      </c>
      <c r="L4">
        <f>SUMIFS('Cost Breakdowns'!$C$3:$C$12,'Cost Breakdowns'!$A$3:$A$12,'SoBCaICbIC-urbanresidential'!$A4,'Cost Breakdowns'!$F$3:$F$12,'SoBCaICbIC-urbanresidential'!L$1)</f>
        <v>0</v>
      </c>
      <c r="M4">
        <f>SUMIFS('Cost Breakdowns'!$C$3:$C$12,'Cost Breakdowns'!$A$3:$A$12,'SoBCaICbIC-urbanresidential'!$A4,'Cost Breakdowns'!$F$3:$F$12,'SoBCaICbIC-urbanresidential'!M$1)</f>
        <v>0</v>
      </c>
      <c r="N4">
        <f>SUMIFS('Cost Breakdowns'!$C$3:$C$12,'Cost Breakdowns'!$A$3:$A$12,'SoBCaICbIC-urbanresidential'!$A4,'Cost Breakdowns'!$F$3:$F$12,'SoBCaICbIC-urbanresidential'!N$1)</f>
        <v>0</v>
      </c>
      <c r="O4">
        <f>SUMIFS('Cost Breakdowns'!$C$3:$C$12,'Cost Breakdowns'!$A$3:$A$12,'SoBCaICbIC-urbanresidential'!$A4,'Cost Breakdowns'!$F$3:$F$12,'SoBCaICbIC-urbanresidential'!O$1)</f>
        <v>0</v>
      </c>
      <c r="P4">
        <f>SUMIFS('Cost Breakdowns'!$C$3:$C$12,'Cost Breakdowns'!$A$3:$A$12,'SoBCaICbIC-urbanresidential'!$A4,'Cost Breakdowns'!$F$3:$F$12,'SoBCaICbIC-urbanresidential'!P$1)</f>
        <v>0</v>
      </c>
      <c r="Q4">
        <f>SUMIFS('Cost Breakdowns'!$C$3:$C$12,'Cost Breakdowns'!$A$3:$A$12,'SoBCaICbIC-urbanresidential'!$A4,'Cost Breakdowns'!$F$3:$F$12,'SoBCaICbIC-urbanresidential'!Q$1)</f>
        <v>0</v>
      </c>
      <c r="R4">
        <f>SUMIFS('Cost Breakdowns'!$C$3:$C$12,'Cost Breakdowns'!$A$3:$A$12,'SoBCaICbIC-urbanresidential'!$A4,'Cost Breakdowns'!$F$3:$F$12,'SoBCaICbIC-urbanresidential'!R$1)</f>
        <v>0</v>
      </c>
      <c r="S4">
        <f>SUMIFS('Cost Breakdowns'!$C$3:$C$12,'Cost Breakdowns'!$A$3:$A$12,'SoBCaICbIC-urbanresidential'!$A4,'Cost Breakdowns'!$F$3:$F$12,'SoBCaICbIC-urbanresidential'!S$1)</f>
        <v>0</v>
      </c>
      <c r="T4">
        <f>SUMIFS('Cost Breakdowns'!$C$3:$C$12,'Cost Breakdowns'!$A$3:$A$12,'SoBCaICbIC-urbanresidential'!$A4,'Cost Breakdowns'!$F$3:$F$12,'SoBCaICbIC-urbanresidential'!T$1)</f>
        <v>0</v>
      </c>
      <c r="U4">
        <f>SUMIFS('Cost Breakdowns'!$C$3:$C$12,'Cost Breakdowns'!$A$3:$A$12,'SoBCaICbIC-urbanresidential'!$A4,'Cost Breakdowns'!$F$3:$F$12,'SoBCaICbIC-urbanresidential'!U$1)</f>
        <v>0</v>
      </c>
      <c r="V4">
        <f>SUMIFS('Cost Breakdowns'!$C$3:$C$12,'Cost Breakdowns'!$A$3:$A$12,'SoBCaICbIC-urbanresidential'!$A4,'Cost Breakdowns'!$F$3:$F$12,'SoBCaICbIC-urbanresidential'!V$1)</f>
        <v>0</v>
      </c>
      <c r="W4">
        <f>SUMIFS('Cost Breakdowns'!$C$3:$C$12,'Cost Breakdowns'!$A$3:$A$12,'SoBCaICbIC-urbanresidential'!$A4,'Cost Breakdowns'!$F$3:$F$12,'SoBCaICbIC-urbanresidential'!W$1)</f>
        <v>0</v>
      </c>
      <c r="X4">
        <f>SUMIFS('Cost Breakdowns'!$C$3:$C$12,'Cost Breakdowns'!$A$3:$A$12,'SoBCaICbIC-urbanresidential'!$A4,'Cost Breakdowns'!$F$3:$F$12,'SoBCaICbIC-urbanresidential'!X$1)</f>
        <v>0</v>
      </c>
      <c r="Y4">
        <f>SUMIFS('Cost Breakdowns'!$C$3:$C$12,'Cost Breakdowns'!$A$3:$A$12,'SoBCaICbIC-urbanresidential'!$A4,'Cost Breakdowns'!$F$3:$F$12,'SoBCaICbIC-urbanresidential'!Y$1)</f>
        <v>0</v>
      </c>
      <c r="Z4">
        <f>SUMIFS('Cost Breakdowns'!$C$3:$C$12,'Cost Breakdowns'!$A$3:$A$12,'SoBCaICbIC-urbanresidential'!$A4,'Cost Breakdowns'!$F$3:$F$12,'SoBCaICbIC-urbanresidential'!Z$1)</f>
        <v>0</v>
      </c>
      <c r="AA4">
        <f>SUMIFS('Cost Breakdowns'!$C$3:$C$12,'Cost Breakdowns'!$A$3:$A$12,'SoBCaICbIC-urbanresidential'!$A4,'Cost Breakdowns'!$F$3:$F$12,'SoBCaICbIC-urbanresidential'!AA$1)</f>
        <v>0</v>
      </c>
      <c r="AB4">
        <f>SUMIFS('Cost Breakdowns'!$C$3:$C$12,'Cost Breakdowns'!$A$3:$A$12,'SoBCaICbIC-urbanresidential'!$A4,'Cost Breakdowns'!$F$3:$F$12,'SoBCaICbIC-urbanresidential'!AB$1)</f>
        <v>0</v>
      </c>
      <c r="AC4">
        <f>SUMIFS('Cost Breakdowns'!$C$3:$C$12,'Cost Breakdowns'!$A$3:$A$12,'SoBCaICbIC-urbanresidential'!$A4,'Cost Breakdowns'!$F$3:$F$12,'SoBCaICbIC-urbanresidential'!AC$1)</f>
        <v>0</v>
      </c>
      <c r="AD4">
        <f>SUMIFS('Cost Breakdowns'!$C$3:$C$12,'Cost Breakdowns'!$A$3:$A$12,'SoBCaICbIC-urbanresidential'!$A4,'Cost Breakdowns'!$F$3:$F$12,'SoBCaICbIC-urbanresidential'!AD$1)</f>
        <v>0</v>
      </c>
      <c r="AE4">
        <f>SUMIFS('Cost Breakdowns'!$C$3:$C$12,'Cost Breakdowns'!$A$3:$A$12,'SoBCaICbIC-urbanresidential'!$A4,'Cost Breakdowns'!$F$3:$F$12,'SoBCaICbIC-urbanresidential'!AE$1)</f>
        <v>0</v>
      </c>
      <c r="AF4">
        <f>SUMIFS('Cost Breakdowns'!$C$3:$C$12,'Cost Breakdowns'!$A$3:$A$12,'SoBCaICbIC-urbanresidential'!$A4,'Cost Breakdowns'!$F$3:$F$12,'SoBCaICbIC-urbanresidential'!AF$1)</f>
        <v>0</v>
      </c>
      <c r="AG4">
        <f>SUMIFS('Cost Breakdowns'!$C$3:$C$12,'Cost Breakdowns'!$A$3:$A$12,'SoBCaICbIC-urbanresidential'!$A4,'Cost Breakdowns'!$F$3:$F$12,'SoBCaICbIC-urbanresidential'!AG$1)</f>
        <v>0</v>
      </c>
      <c r="AH4">
        <f>SUMIFS('Cost Breakdowns'!$C$3:$C$12,'Cost Breakdowns'!$A$3:$A$12,'SoBCaICbIC-urbanresidential'!$A4,'Cost Breakdowns'!$F$3:$F$12,'SoBCaICbIC-urbanresidential'!AH$1)</f>
        <v>0</v>
      </c>
      <c r="AI4">
        <f>SUMIFS('Cost Breakdowns'!$C$3:$C$12,'Cost Breakdowns'!$A$3:$A$12,'SoBCaICbIC-urbanresidential'!$A4,'Cost Breakdowns'!$F$3:$F$12,'SoBCaICbIC-urbanresidential'!AI$1)</f>
        <v>0</v>
      </c>
      <c r="AJ4">
        <f>SUMIFS('Cost Breakdowns'!$C$3:$C$12,'Cost Breakdowns'!$A$3:$A$12,'SoBCaICbIC-urbanresidential'!$A4,'Cost Breakdowns'!$F$3:$F$12,'SoBCaICbIC-urbanresidential'!AJ$1)</f>
        <v>0</v>
      </c>
      <c r="AK4">
        <f>SUMIFS('Cost Breakdowns'!$C$3:$C$12,'Cost Breakdowns'!$A$3:$A$12,'SoBCaICbIC-urbanresidential'!$A4,'Cost Breakdowns'!$F$3:$F$12,'SoBCaICbIC-urbanresidential'!AK$1)</f>
        <v>0</v>
      </c>
      <c r="AL4">
        <f>SUMIFS('Cost Breakdowns'!$C$3:$C$12,'Cost Breakdowns'!$A$3:$A$12,'SoBCaICbIC-urbanresidential'!$A4,'Cost Breakdowns'!$F$3:$F$12,'SoBCaICbIC-urbanresidential'!AL$1)</f>
        <v>0</v>
      </c>
      <c r="AM4">
        <f>SUMIFS('Cost Breakdowns'!$C$3:$C$12,'Cost Breakdowns'!$A$3:$A$12,'SoBCaICbIC-urbanresidential'!$A4,'Cost Breakdowns'!$F$3:$F$12,'SoBCaICbIC-urbanresidential'!AM$1)</f>
        <v>0</v>
      </c>
      <c r="AN4">
        <f>SUMIFS('Cost Breakdowns'!$C$3:$C$12,'Cost Breakdowns'!$A$3:$A$12,'SoBCaICbIC-urbanresidential'!$A4,'Cost Breakdowns'!$F$3:$F$12,'SoBCaICbIC-urbanresidential'!AN$1)</f>
        <v>0</v>
      </c>
      <c r="AO4">
        <f>SUMIFS('Cost Breakdowns'!$C$3:$C$12,'Cost Breakdowns'!$A$3:$A$12,'SoBCaICbIC-urbanresidential'!$A4,'Cost Breakdowns'!$F$3:$F$12,'SoBCaICbIC-urbanresidential'!AO$1)</f>
        <v>0</v>
      </c>
      <c r="AP4">
        <f>SUMIFS('Cost Breakdowns'!$C$3:$C$12,'Cost Breakdowns'!$A$3:$A$12,'SoBCaICbIC-urbanresidential'!$A4,'Cost Breakdowns'!$F$3:$F$12,'SoBCaICbIC-urbanresidential'!AP$1)</f>
        <v>0</v>
      </c>
      <c r="AQ4">
        <f>SUMIFS('Cost Breakdowns'!$C$3:$C$12,'Cost Breakdowns'!$A$3:$A$12,'SoBCaICbIC-urbanresidential'!$A4,'Cost Breakdowns'!$F$3:$F$12,'SoBCaICbIC-urbanresidential'!AQ$1)</f>
        <v>0</v>
      </c>
    </row>
    <row r="5" spans="1:43" x14ac:dyDescent="0.25">
      <c r="A5" s="63" t="s">
        <v>331</v>
      </c>
      <c r="B5">
        <f>SUMIFS('Cost Breakdowns'!$C$3:$C$12,'Cost Breakdowns'!$A$3:$A$12,'SoBCaICbIC-urbanresidential'!$A5,'Cost Breakdowns'!$F$3:$F$12,'SoBCaICbIC-urbanresidential'!B$1)</f>
        <v>0</v>
      </c>
      <c r="C5">
        <f>SUMIFS('Cost Breakdowns'!$C$3:$C$12,'Cost Breakdowns'!$A$3:$A$12,'SoBCaICbIC-urbanresidential'!$A5,'Cost Breakdowns'!$F$3:$F$12,'SoBCaICbIC-urbanresidential'!C$1)</f>
        <v>0</v>
      </c>
      <c r="D5">
        <f>SUMIFS('Cost Breakdowns'!$C$3:$C$12,'Cost Breakdowns'!$A$3:$A$12,'SoBCaICbIC-urbanresidential'!$A5,'Cost Breakdowns'!$F$3:$F$12,'SoBCaICbIC-urbanresidential'!D$1)</f>
        <v>0</v>
      </c>
      <c r="E5">
        <f>SUMIFS('Cost Breakdowns'!$C$3:$C$12,'Cost Breakdowns'!$A$3:$A$12,'SoBCaICbIC-urbanresidential'!$A5,'Cost Breakdowns'!$F$3:$F$12,'SoBCaICbIC-urbanresidential'!E$1)</f>
        <v>0</v>
      </c>
      <c r="F5">
        <f>SUMIFS('Cost Breakdowns'!$C$3:$C$12,'Cost Breakdowns'!$A$3:$A$12,'SoBCaICbIC-urbanresidential'!$A5,'Cost Breakdowns'!$F$3:$F$12,'SoBCaICbIC-urbanresidential'!F$1)</f>
        <v>0</v>
      </c>
      <c r="G5">
        <f>SUMIFS('Cost Breakdowns'!$C$3:$C$12,'Cost Breakdowns'!$A$3:$A$12,'SoBCaICbIC-urbanresidential'!$A5,'Cost Breakdowns'!$F$3:$F$12,'SoBCaICbIC-urbanresidential'!G$1)</f>
        <v>0</v>
      </c>
      <c r="H5">
        <f>SUMIFS('Cost Breakdowns'!$C$3:$C$12,'Cost Breakdowns'!$A$3:$A$12,'SoBCaICbIC-urbanresidential'!$A5,'Cost Breakdowns'!$F$3:$F$12,'SoBCaICbIC-urbanresidential'!H$1)</f>
        <v>0</v>
      </c>
      <c r="I5">
        <f>SUMIFS('Cost Breakdowns'!$C$3:$C$12,'Cost Breakdowns'!$A$3:$A$12,'SoBCaICbIC-urbanresidential'!$A5,'Cost Breakdowns'!$F$3:$F$12,'SoBCaICbIC-urbanresidential'!I$1)</f>
        <v>0</v>
      </c>
      <c r="J5">
        <f>SUMIFS('Cost Breakdowns'!$C$3:$C$12,'Cost Breakdowns'!$A$3:$A$12,'SoBCaICbIC-urbanresidential'!$A5,'Cost Breakdowns'!$F$3:$F$12,'SoBCaICbIC-urbanresidential'!J$1)</f>
        <v>0</v>
      </c>
      <c r="K5">
        <f>SUMIFS('Cost Breakdowns'!$C$3:$C$12,'Cost Breakdowns'!$A$3:$A$12,'SoBCaICbIC-urbanresidential'!$A5,'Cost Breakdowns'!$F$3:$F$12,'SoBCaICbIC-urbanresidential'!K$1)</f>
        <v>0</v>
      </c>
      <c r="L5">
        <f>SUMIFS('Cost Breakdowns'!$C$3:$C$12,'Cost Breakdowns'!$A$3:$A$12,'SoBCaICbIC-urbanresidential'!$A5,'Cost Breakdowns'!$F$3:$F$12,'SoBCaICbIC-urbanresidential'!L$1)</f>
        <v>0</v>
      </c>
      <c r="M5">
        <f>SUMIFS('Cost Breakdowns'!$C$3:$C$12,'Cost Breakdowns'!$A$3:$A$12,'SoBCaICbIC-urbanresidential'!$A5,'Cost Breakdowns'!$F$3:$F$12,'SoBCaICbIC-urbanresidential'!M$1)</f>
        <v>0</v>
      </c>
      <c r="N5">
        <f>SUMIFS('Cost Breakdowns'!$C$3:$C$12,'Cost Breakdowns'!$A$3:$A$12,'SoBCaICbIC-urbanresidential'!$A5,'Cost Breakdowns'!$F$3:$F$12,'SoBCaICbIC-urbanresidential'!N$1)</f>
        <v>0</v>
      </c>
      <c r="O5">
        <f>SUMIFS('Cost Breakdowns'!$C$3:$C$12,'Cost Breakdowns'!$A$3:$A$12,'SoBCaICbIC-urbanresidential'!$A5,'Cost Breakdowns'!$F$3:$F$12,'SoBCaICbIC-urbanresidential'!O$1)</f>
        <v>0</v>
      </c>
      <c r="P5">
        <f>SUMIFS('Cost Breakdowns'!$C$3:$C$12,'Cost Breakdowns'!$A$3:$A$12,'SoBCaICbIC-urbanresidential'!$A5,'Cost Breakdowns'!$F$3:$F$12,'SoBCaICbIC-urbanresidential'!P$1)</f>
        <v>0</v>
      </c>
      <c r="Q5">
        <f>SUMIFS('Cost Breakdowns'!$C$3:$C$12,'Cost Breakdowns'!$A$3:$A$12,'SoBCaICbIC-urbanresidential'!$A5,'Cost Breakdowns'!$F$3:$F$12,'SoBCaICbIC-urbanresidential'!Q$1)</f>
        <v>0</v>
      </c>
      <c r="R5">
        <f>SUMIFS('Cost Breakdowns'!$C$3:$C$12,'Cost Breakdowns'!$A$3:$A$12,'SoBCaICbIC-urbanresidential'!$A5,'Cost Breakdowns'!$F$3:$F$12,'SoBCaICbIC-urbanresidential'!R$1)</f>
        <v>0</v>
      </c>
      <c r="S5">
        <f>SUMIFS('Cost Breakdowns'!$C$3:$C$12,'Cost Breakdowns'!$A$3:$A$12,'SoBCaICbIC-urbanresidential'!$A5,'Cost Breakdowns'!$F$3:$F$12,'SoBCaICbIC-urbanresidential'!S$1)</f>
        <v>0</v>
      </c>
      <c r="T5">
        <f>SUMIFS('Cost Breakdowns'!$C$3:$C$12,'Cost Breakdowns'!$A$3:$A$12,'SoBCaICbIC-urbanresidential'!$A5,'Cost Breakdowns'!$F$3:$F$12,'SoBCaICbIC-urbanresidential'!T$1)</f>
        <v>0</v>
      </c>
      <c r="U5">
        <f>SUMIFS('Cost Breakdowns'!$C$3:$C$12,'Cost Breakdowns'!$A$3:$A$12,'SoBCaICbIC-urbanresidential'!$A5,'Cost Breakdowns'!$F$3:$F$12,'SoBCaICbIC-urbanresidential'!U$1)</f>
        <v>1</v>
      </c>
      <c r="V5">
        <f>SUMIFS('Cost Breakdowns'!$C$3:$C$12,'Cost Breakdowns'!$A$3:$A$12,'SoBCaICbIC-urbanresidential'!$A5,'Cost Breakdowns'!$F$3:$F$12,'SoBCaICbIC-urbanresidential'!V$1)</f>
        <v>0</v>
      </c>
      <c r="W5">
        <f>SUMIFS('Cost Breakdowns'!$C$3:$C$12,'Cost Breakdowns'!$A$3:$A$12,'SoBCaICbIC-urbanresidential'!$A5,'Cost Breakdowns'!$F$3:$F$12,'SoBCaICbIC-urbanresidential'!W$1)</f>
        <v>0</v>
      </c>
      <c r="X5">
        <f>SUMIFS('Cost Breakdowns'!$C$3:$C$12,'Cost Breakdowns'!$A$3:$A$12,'SoBCaICbIC-urbanresidential'!$A5,'Cost Breakdowns'!$F$3:$F$12,'SoBCaICbIC-urbanresidential'!X$1)</f>
        <v>0</v>
      </c>
      <c r="Y5">
        <f>SUMIFS('Cost Breakdowns'!$C$3:$C$12,'Cost Breakdowns'!$A$3:$A$12,'SoBCaICbIC-urbanresidential'!$A5,'Cost Breakdowns'!$F$3:$F$12,'SoBCaICbIC-urbanresidential'!Y$1)</f>
        <v>0</v>
      </c>
      <c r="Z5">
        <f>SUMIFS('Cost Breakdowns'!$C$3:$C$12,'Cost Breakdowns'!$A$3:$A$12,'SoBCaICbIC-urbanresidential'!$A5,'Cost Breakdowns'!$F$3:$F$12,'SoBCaICbIC-urbanresidential'!Z$1)</f>
        <v>0</v>
      </c>
      <c r="AA5">
        <f>SUMIFS('Cost Breakdowns'!$C$3:$C$12,'Cost Breakdowns'!$A$3:$A$12,'SoBCaICbIC-urbanresidential'!$A5,'Cost Breakdowns'!$F$3:$F$12,'SoBCaICbIC-urbanresidential'!AA$1)</f>
        <v>0</v>
      </c>
      <c r="AB5">
        <f>SUMIFS('Cost Breakdowns'!$C$3:$C$12,'Cost Breakdowns'!$A$3:$A$12,'SoBCaICbIC-urbanresidential'!$A5,'Cost Breakdowns'!$F$3:$F$12,'SoBCaICbIC-urbanresidential'!AB$1)</f>
        <v>0</v>
      </c>
      <c r="AC5">
        <f>SUMIFS('Cost Breakdowns'!$C$3:$C$12,'Cost Breakdowns'!$A$3:$A$12,'SoBCaICbIC-urbanresidential'!$A5,'Cost Breakdowns'!$F$3:$F$12,'SoBCaICbIC-urbanresidential'!AC$1)</f>
        <v>0</v>
      </c>
      <c r="AD5">
        <f>SUMIFS('Cost Breakdowns'!$C$3:$C$12,'Cost Breakdowns'!$A$3:$A$12,'SoBCaICbIC-urbanresidential'!$A5,'Cost Breakdowns'!$F$3:$F$12,'SoBCaICbIC-urbanresidential'!AD$1)</f>
        <v>0</v>
      </c>
      <c r="AE5">
        <f>SUMIFS('Cost Breakdowns'!$C$3:$C$12,'Cost Breakdowns'!$A$3:$A$12,'SoBCaICbIC-urbanresidential'!$A5,'Cost Breakdowns'!$F$3:$F$12,'SoBCaICbIC-urbanresidential'!AE$1)</f>
        <v>0</v>
      </c>
      <c r="AF5">
        <f>SUMIFS('Cost Breakdowns'!$C$3:$C$12,'Cost Breakdowns'!$A$3:$A$12,'SoBCaICbIC-urbanresidential'!$A5,'Cost Breakdowns'!$F$3:$F$12,'SoBCaICbIC-urbanresidential'!AF$1)</f>
        <v>0</v>
      </c>
      <c r="AG5">
        <f>SUMIFS('Cost Breakdowns'!$C$3:$C$12,'Cost Breakdowns'!$A$3:$A$12,'SoBCaICbIC-urbanresidential'!$A5,'Cost Breakdowns'!$F$3:$F$12,'SoBCaICbIC-urbanresidential'!AG$1)</f>
        <v>0</v>
      </c>
      <c r="AH5">
        <f>SUMIFS('Cost Breakdowns'!$C$3:$C$12,'Cost Breakdowns'!$A$3:$A$12,'SoBCaICbIC-urbanresidential'!$A5,'Cost Breakdowns'!$F$3:$F$12,'SoBCaICbIC-urbanresidential'!AH$1)</f>
        <v>0</v>
      </c>
      <c r="AI5">
        <f>SUMIFS('Cost Breakdowns'!$C$3:$C$12,'Cost Breakdowns'!$A$3:$A$12,'SoBCaICbIC-urbanresidential'!$A5,'Cost Breakdowns'!$F$3:$F$12,'SoBCaICbIC-urbanresidential'!AI$1)</f>
        <v>0</v>
      </c>
      <c r="AJ5">
        <f>SUMIFS('Cost Breakdowns'!$C$3:$C$12,'Cost Breakdowns'!$A$3:$A$12,'SoBCaICbIC-urbanresidential'!$A5,'Cost Breakdowns'!$F$3:$F$12,'SoBCaICbIC-urbanresidential'!AJ$1)</f>
        <v>0</v>
      </c>
      <c r="AK5">
        <f>SUMIFS('Cost Breakdowns'!$C$3:$C$12,'Cost Breakdowns'!$A$3:$A$12,'SoBCaICbIC-urbanresidential'!$A5,'Cost Breakdowns'!$F$3:$F$12,'SoBCaICbIC-urbanresidential'!AK$1)</f>
        <v>0</v>
      </c>
      <c r="AL5">
        <f>SUMIFS('Cost Breakdowns'!$C$3:$C$12,'Cost Breakdowns'!$A$3:$A$12,'SoBCaICbIC-urbanresidential'!$A5,'Cost Breakdowns'!$F$3:$F$12,'SoBCaICbIC-urbanresidential'!AL$1)</f>
        <v>0</v>
      </c>
      <c r="AM5">
        <f>SUMIFS('Cost Breakdowns'!$C$3:$C$12,'Cost Breakdowns'!$A$3:$A$12,'SoBCaICbIC-urbanresidential'!$A5,'Cost Breakdowns'!$F$3:$F$12,'SoBCaICbIC-urbanresidential'!AM$1)</f>
        <v>0</v>
      </c>
      <c r="AN5">
        <f>SUMIFS('Cost Breakdowns'!$C$3:$C$12,'Cost Breakdowns'!$A$3:$A$12,'SoBCaICbIC-urbanresidential'!$A5,'Cost Breakdowns'!$F$3:$F$12,'SoBCaICbIC-urbanresidential'!AN$1)</f>
        <v>0</v>
      </c>
      <c r="AO5">
        <f>SUMIFS('Cost Breakdowns'!$C$3:$C$12,'Cost Breakdowns'!$A$3:$A$12,'SoBCaICbIC-urbanresidential'!$A5,'Cost Breakdowns'!$F$3:$F$12,'SoBCaICbIC-urbanresidential'!AO$1)</f>
        <v>0</v>
      </c>
      <c r="AP5">
        <f>SUMIFS('Cost Breakdowns'!$C$3:$C$12,'Cost Breakdowns'!$A$3:$A$12,'SoBCaICbIC-urbanresidential'!$A5,'Cost Breakdowns'!$F$3:$F$12,'SoBCaICbIC-urbanresidential'!AP$1)</f>
        <v>0</v>
      </c>
      <c r="AQ5">
        <f>SUMIFS('Cost Breakdowns'!$C$3:$C$12,'Cost Breakdowns'!$A$3:$A$12,'SoBCaICbIC-urbanresidential'!$A5,'Cost Breakdowns'!$F$3:$F$12,'SoBCaICbIC-urbanresidential'!AQ$1)</f>
        <v>0</v>
      </c>
    </row>
    <row r="6" spans="1:43" x14ac:dyDescent="0.25">
      <c r="A6" s="63" t="s">
        <v>393</v>
      </c>
      <c r="B6">
        <f>SUMIFS('Cost Breakdowns'!$C$3:$C$12,'Cost Breakdowns'!$A$3:$A$12,'SoBCaICbIC-urbanresidential'!$A6,'Cost Breakdowns'!$F$3:$F$12,'SoBCaICbIC-urbanresidential'!B$1)</f>
        <v>0</v>
      </c>
      <c r="C6">
        <f>SUMIFS('Cost Breakdowns'!$C$3:$C$12,'Cost Breakdowns'!$A$3:$A$12,'SoBCaICbIC-urbanresidential'!$A6,'Cost Breakdowns'!$F$3:$F$12,'SoBCaICbIC-urbanresidential'!C$1)</f>
        <v>0</v>
      </c>
      <c r="D6">
        <f>SUMIFS('Cost Breakdowns'!$C$3:$C$12,'Cost Breakdowns'!$A$3:$A$12,'SoBCaICbIC-urbanresidential'!$A6,'Cost Breakdowns'!$F$3:$F$12,'SoBCaICbIC-urbanresidential'!D$1)</f>
        <v>0</v>
      </c>
      <c r="E6">
        <f>SUMIFS('Cost Breakdowns'!$C$3:$C$12,'Cost Breakdowns'!$A$3:$A$12,'SoBCaICbIC-urbanresidential'!$A6,'Cost Breakdowns'!$F$3:$F$12,'SoBCaICbIC-urbanresidential'!E$1)</f>
        <v>0</v>
      </c>
      <c r="F6">
        <f>SUMIFS('Cost Breakdowns'!$C$3:$C$12,'Cost Breakdowns'!$A$3:$A$12,'SoBCaICbIC-urbanresidential'!$A6,'Cost Breakdowns'!$F$3:$F$12,'SoBCaICbIC-urbanresidential'!F$1)</f>
        <v>0</v>
      </c>
      <c r="G6">
        <f>SUMIFS('Cost Breakdowns'!$C$3:$C$12,'Cost Breakdowns'!$A$3:$A$12,'SoBCaICbIC-urbanresidential'!$A6,'Cost Breakdowns'!$F$3:$F$12,'SoBCaICbIC-urbanresidential'!G$1)</f>
        <v>0</v>
      </c>
      <c r="H6">
        <f>SUMIFS('Cost Breakdowns'!$C$3:$C$12,'Cost Breakdowns'!$A$3:$A$12,'SoBCaICbIC-urbanresidential'!$A6,'Cost Breakdowns'!$F$3:$F$12,'SoBCaICbIC-urbanresidential'!H$1)</f>
        <v>0</v>
      </c>
      <c r="I6">
        <f>SUMIFS('Cost Breakdowns'!$C$3:$C$12,'Cost Breakdowns'!$A$3:$A$12,'SoBCaICbIC-urbanresidential'!$A6,'Cost Breakdowns'!$F$3:$F$12,'SoBCaICbIC-urbanresidential'!I$1)</f>
        <v>0</v>
      </c>
      <c r="J6">
        <f>SUMIFS('Cost Breakdowns'!$C$3:$C$12,'Cost Breakdowns'!$A$3:$A$12,'SoBCaICbIC-urbanresidential'!$A6,'Cost Breakdowns'!$F$3:$F$12,'SoBCaICbIC-urbanresidential'!J$1)</f>
        <v>0</v>
      </c>
      <c r="K6">
        <f>SUMIFS('Cost Breakdowns'!$C$3:$C$12,'Cost Breakdowns'!$A$3:$A$12,'SoBCaICbIC-urbanresidential'!$A6,'Cost Breakdowns'!$F$3:$F$12,'SoBCaICbIC-urbanresidential'!K$1)</f>
        <v>0</v>
      </c>
      <c r="L6">
        <f>SUMIFS('Cost Breakdowns'!$C$3:$C$12,'Cost Breakdowns'!$A$3:$A$12,'SoBCaICbIC-urbanresidential'!$A6,'Cost Breakdowns'!$F$3:$F$12,'SoBCaICbIC-urbanresidential'!L$1)</f>
        <v>0</v>
      </c>
      <c r="M6">
        <f>SUMIFS('Cost Breakdowns'!$C$3:$C$12,'Cost Breakdowns'!$A$3:$A$12,'SoBCaICbIC-urbanresidential'!$A6,'Cost Breakdowns'!$F$3:$F$12,'SoBCaICbIC-urbanresidential'!M$1)</f>
        <v>0</v>
      </c>
      <c r="N6">
        <f>SUMIFS('Cost Breakdowns'!$C$3:$C$12,'Cost Breakdowns'!$A$3:$A$12,'SoBCaICbIC-urbanresidential'!$A6,'Cost Breakdowns'!$F$3:$F$12,'SoBCaICbIC-urbanresidential'!N$1)</f>
        <v>0</v>
      </c>
      <c r="O6">
        <f>SUMIFS('Cost Breakdowns'!$C$3:$C$12,'Cost Breakdowns'!$A$3:$A$12,'SoBCaICbIC-urbanresidential'!$A6,'Cost Breakdowns'!$F$3:$F$12,'SoBCaICbIC-urbanresidential'!O$1)</f>
        <v>0</v>
      </c>
      <c r="P6">
        <f>SUMIFS('Cost Breakdowns'!$C$3:$C$12,'Cost Breakdowns'!$A$3:$A$12,'SoBCaICbIC-urbanresidential'!$A6,'Cost Breakdowns'!$F$3:$F$12,'SoBCaICbIC-urbanresidential'!P$1)</f>
        <v>0</v>
      </c>
      <c r="Q6">
        <f>SUMIFS('Cost Breakdowns'!$C$3:$C$12,'Cost Breakdowns'!$A$3:$A$12,'SoBCaICbIC-urbanresidential'!$A6,'Cost Breakdowns'!$F$3:$F$12,'SoBCaICbIC-urbanresidential'!Q$1)</f>
        <v>0</v>
      </c>
      <c r="R6">
        <f>SUMIFS('Cost Breakdowns'!$C$3:$C$12,'Cost Breakdowns'!$A$3:$A$12,'SoBCaICbIC-urbanresidential'!$A6,'Cost Breakdowns'!$F$3:$F$12,'SoBCaICbIC-urbanresidential'!R$1)</f>
        <v>0</v>
      </c>
      <c r="S6">
        <f>SUMIFS('Cost Breakdowns'!$C$3:$C$12,'Cost Breakdowns'!$A$3:$A$12,'SoBCaICbIC-urbanresidential'!$A6,'Cost Breakdowns'!$F$3:$F$12,'SoBCaICbIC-urbanresidential'!S$1)</f>
        <v>0</v>
      </c>
      <c r="T6">
        <f>SUMIFS('Cost Breakdowns'!$C$3:$C$12,'Cost Breakdowns'!$A$3:$A$12,'SoBCaICbIC-urbanresidential'!$A6,'Cost Breakdowns'!$F$3:$F$12,'SoBCaICbIC-urbanresidential'!T$1)</f>
        <v>0</v>
      </c>
      <c r="U6">
        <f>SUMIFS('Cost Breakdowns'!$C$3:$C$12,'Cost Breakdowns'!$A$3:$A$12,'SoBCaICbIC-urbanresidential'!$A6,'Cost Breakdowns'!$F$3:$F$12,'SoBCaICbIC-urbanresidential'!U$1)</f>
        <v>0.75422538138000661</v>
      </c>
      <c r="V6">
        <f>SUMIFS('Cost Breakdowns'!$C$3:$C$12,'Cost Breakdowns'!$A$3:$A$12,'SoBCaICbIC-urbanresidential'!$A6,'Cost Breakdowns'!$F$3:$F$12,'SoBCaICbIC-urbanresidential'!V$1)</f>
        <v>0</v>
      </c>
      <c r="W6">
        <f>SUMIFS('Cost Breakdowns'!$C$3:$C$12,'Cost Breakdowns'!$A$3:$A$12,'SoBCaICbIC-urbanresidential'!$A6,'Cost Breakdowns'!$F$3:$F$12,'SoBCaICbIC-urbanresidential'!W$1)</f>
        <v>0</v>
      </c>
      <c r="X6">
        <f>SUMIFS('Cost Breakdowns'!$C$3:$C$12,'Cost Breakdowns'!$A$3:$A$12,'SoBCaICbIC-urbanresidential'!$A6,'Cost Breakdowns'!$F$3:$F$12,'SoBCaICbIC-urbanresidential'!X$1)</f>
        <v>0</v>
      </c>
      <c r="Y6">
        <f>SUMIFS('Cost Breakdowns'!$C$3:$C$12,'Cost Breakdowns'!$A$3:$A$12,'SoBCaICbIC-urbanresidential'!$A6,'Cost Breakdowns'!$F$3:$F$12,'SoBCaICbIC-urbanresidential'!Y$1)</f>
        <v>0</v>
      </c>
      <c r="Z6">
        <f>SUMIFS('Cost Breakdowns'!$C$3:$C$12,'Cost Breakdowns'!$A$3:$A$12,'SoBCaICbIC-urbanresidential'!$A6,'Cost Breakdowns'!$F$3:$F$12,'SoBCaICbIC-urbanresidential'!Z$1)</f>
        <v>0</v>
      </c>
      <c r="AA6">
        <f>SUMIFS('Cost Breakdowns'!$C$3:$C$12,'Cost Breakdowns'!$A$3:$A$12,'SoBCaICbIC-urbanresidential'!$A6,'Cost Breakdowns'!$F$3:$F$12,'SoBCaICbIC-urbanresidential'!AA$1)</f>
        <v>0</v>
      </c>
      <c r="AB6">
        <f>SUMIFS('Cost Breakdowns'!$C$3:$C$12,'Cost Breakdowns'!$A$3:$A$12,'SoBCaICbIC-urbanresidential'!$A6,'Cost Breakdowns'!$F$3:$F$12,'SoBCaICbIC-urbanresidential'!AB$1)</f>
        <v>0</v>
      </c>
      <c r="AC6">
        <f>SUMIFS('Cost Breakdowns'!$C$3:$C$12,'Cost Breakdowns'!$A$3:$A$12,'SoBCaICbIC-urbanresidential'!$A6,'Cost Breakdowns'!$F$3:$F$12,'SoBCaICbIC-urbanresidential'!AC$1)</f>
        <v>0.24577461861999339</v>
      </c>
      <c r="AD6">
        <f>SUMIFS('Cost Breakdowns'!$C$3:$C$12,'Cost Breakdowns'!$A$3:$A$12,'SoBCaICbIC-urbanresidential'!$A6,'Cost Breakdowns'!$F$3:$F$12,'SoBCaICbIC-urbanresidential'!AD$1)</f>
        <v>0</v>
      </c>
      <c r="AE6">
        <f>SUMIFS('Cost Breakdowns'!$C$3:$C$12,'Cost Breakdowns'!$A$3:$A$12,'SoBCaICbIC-urbanresidential'!$A6,'Cost Breakdowns'!$F$3:$F$12,'SoBCaICbIC-urbanresidential'!AE$1)</f>
        <v>0</v>
      </c>
      <c r="AF6">
        <f>SUMIFS('Cost Breakdowns'!$C$3:$C$12,'Cost Breakdowns'!$A$3:$A$12,'SoBCaICbIC-urbanresidential'!$A6,'Cost Breakdowns'!$F$3:$F$12,'SoBCaICbIC-urbanresidential'!AF$1)</f>
        <v>0</v>
      </c>
      <c r="AG6">
        <f>SUMIFS('Cost Breakdowns'!$C$3:$C$12,'Cost Breakdowns'!$A$3:$A$12,'SoBCaICbIC-urbanresidential'!$A6,'Cost Breakdowns'!$F$3:$F$12,'SoBCaICbIC-urbanresidential'!AG$1)</f>
        <v>0</v>
      </c>
      <c r="AH6">
        <f>SUMIFS('Cost Breakdowns'!$C$3:$C$12,'Cost Breakdowns'!$A$3:$A$12,'SoBCaICbIC-urbanresidential'!$A6,'Cost Breakdowns'!$F$3:$F$12,'SoBCaICbIC-urbanresidential'!AH$1)</f>
        <v>0</v>
      </c>
      <c r="AI6">
        <f>SUMIFS('Cost Breakdowns'!$C$3:$C$12,'Cost Breakdowns'!$A$3:$A$12,'SoBCaICbIC-urbanresidential'!$A6,'Cost Breakdowns'!$F$3:$F$12,'SoBCaICbIC-urbanresidential'!AI$1)</f>
        <v>0</v>
      </c>
      <c r="AJ6">
        <f>SUMIFS('Cost Breakdowns'!$C$3:$C$12,'Cost Breakdowns'!$A$3:$A$12,'SoBCaICbIC-urbanresidential'!$A6,'Cost Breakdowns'!$F$3:$F$12,'SoBCaICbIC-urbanresidential'!AJ$1)</f>
        <v>0</v>
      </c>
      <c r="AK6">
        <f>SUMIFS('Cost Breakdowns'!$C$3:$C$12,'Cost Breakdowns'!$A$3:$A$12,'SoBCaICbIC-urbanresidential'!$A6,'Cost Breakdowns'!$F$3:$F$12,'SoBCaICbIC-urbanresidential'!AK$1)</f>
        <v>0</v>
      </c>
      <c r="AL6">
        <f>SUMIFS('Cost Breakdowns'!$C$3:$C$12,'Cost Breakdowns'!$A$3:$A$12,'SoBCaICbIC-urbanresidential'!$A6,'Cost Breakdowns'!$F$3:$F$12,'SoBCaICbIC-urbanresidential'!AL$1)</f>
        <v>0</v>
      </c>
      <c r="AM6">
        <f>SUMIFS('Cost Breakdowns'!$C$3:$C$12,'Cost Breakdowns'!$A$3:$A$12,'SoBCaICbIC-urbanresidential'!$A6,'Cost Breakdowns'!$F$3:$F$12,'SoBCaICbIC-urbanresidential'!AM$1)</f>
        <v>0</v>
      </c>
      <c r="AN6">
        <f>SUMIFS('Cost Breakdowns'!$C$3:$C$12,'Cost Breakdowns'!$A$3:$A$12,'SoBCaICbIC-urbanresidential'!$A6,'Cost Breakdowns'!$F$3:$F$12,'SoBCaICbIC-urbanresidential'!AN$1)</f>
        <v>0</v>
      </c>
      <c r="AO6">
        <f>SUMIFS('Cost Breakdowns'!$C$3:$C$12,'Cost Breakdowns'!$A$3:$A$12,'SoBCaICbIC-urbanresidential'!$A6,'Cost Breakdowns'!$F$3:$F$12,'SoBCaICbIC-urbanresidential'!AO$1)</f>
        <v>0</v>
      </c>
      <c r="AP6">
        <f>SUMIFS('Cost Breakdowns'!$C$3:$C$12,'Cost Breakdowns'!$A$3:$A$12,'SoBCaICbIC-urbanresidential'!$A6,'Cost Breakdowns'!$F$3:$F$12,'SoBCaICbIC-urbanresidential'!AP$1)</f>
        <v>0</v>
      </c>
      <c r="AQ6">
        <f>SUMIFS('Cost Breakdowns'!$C$3:$C$12,'Cost Breakdowns'!$A$3:$A$12,'SoBCaICbIC-urbanresidential'!$A6,'Cost Breakdowns'!$F$3:$F$12,'SoBCaICbIC-urbanresidential'!AQ$1)</f>
        <v>0</v>
      </c>
    </row>
    <row r="7" spans="1:43" x14ac:dyDescent="0.25">
      <c r="A7" s="63" t="s">
        <v>72</v>
      </c>
      <c r="B7">
        <f>SUMIFS('Cost Breakdowns'!$C$3:$C$12,'Cost Breakdowns'!$A$3:$A$12,'SoBCaICbIC-urbanresidential'!$A7,'Cost Breakdowns'!$F$3:$F$12,'SoBCaICbIC-urbanresidential'!B$1)</f>
        <v>0</v>
      </c>
      <c r="C7">
        <f>SUMIFS('Cost Breakdowns'!$C$3:$C$12,'Cost Breakdowns'!$A$3:$A$12,'SoBCaICbIC-urbanresidential'!$A7,'Cost Breakdowns'!$F$3:$F$12,'SoBCaICbIC-urbanresidential'!C$1)</f>
        <v>0</v>
      </c>
      <c r="D7">
        <f>SUMIFS('Cost Breakdowns'!$C$3:$C$12,'Cost Breakdowns'!$A$3:$A$12,'SoBCaICbIC-urbanresidential'!$A7,'Cost Breakdowns'!$F$3:$F$12,'SoBCaICbIC-urbanresidential'!D$1)</f>
        <v>0</v>
      </c>
      <c r="E7">
        <f>SUMIFS('Cost Breakdowns'!$C$3:$C$12,'Cost Breakdowns'!$A$3:$A$12,'SoBCaICbIC-urbanresidential'!$A7,'Cost Breakdowns'!$F$3:$F$12,'SoBCaICbIC-urbanresidential'!E$1)</f>
        <v>0</v>
      </c>
      <c r="F7">
        <f>SUMIFS('Cost Breakdowns'!$C$3:$C$12,'Cost Breakdowns'!$A$3:$A$12,'SoBCaICbIC-urbanresidential'!$A7,'Cost Breakdowns'!$F$3:$F$12,'SoBCaICbIC-urbanresidential'!F$1)</f>
        <v>0</v>
      </c>
      <c r="G7">
        <f>SUMIFS('Cost Breakdowns'!$C$3:$C$12,'Cost Breakdowns'!$A$3:$A$12,'SoBCaICbIC-urbanresidential'!$A7,'Cost Breakdowns'!$F$3:$F$12,'SoBCaICbIC-urbanresidential'!G$1)</f>
        <v>0</v>
      </c>
      <c r="H7">
        <f>SUMIFS('Cost Breakdowns'!$C$3:$C$12,'Cost Breakdowns'!$A$3:$A$12,'SoBCaICbIC-urbanresidential'!$A7,'Cost Breakdowns'!$F$3:$F$12,'SoBCaICbIC-urbanresidential'!H$1)</f>
        <v>0</v>
      </c>
      <c r="I7">
        <f>SUMIFS('Cost Breakdowns'!$C$3:$C$12,'Cost Breakdowns'!$A$3:$A$12,'SoBCaICbIC-urbanresidential'!$A7,'Cost Breakdowns'!$F$3:$F$12,'SoBCaICbIC-urbanresidential'!I$1)</f>
        <v>0</v>
      </c>
      <c r="J7">
        <f>SUMIFS('Cost Breakdowns'!$C$3:$C$12,'Cost Breakdowns'!$A$3:$A$12,'SoBCaICbIC-urbanresidential'!$A7,'Cost Breakdowns'!$F$3:$F$12,'SoBCaICbIC-urbanresidential'!J$1)</f>
        <v>0</v>
      </c>
      <c r="K7">
        <f>SUMIFS('Cost Breakdowns'!$C$3:$C$12,'Cost Breakdowns'!$A$3:$A$12,'SoBCaICbIC-urbanresidential'!$A7,'Cost Breakdowns'!$F$3:$F$12,'SoBCaICbIC-urbanresidential'!K$1)</f>
        <v>0</v>
      </c>
      <c r="L7">
        <f>SUMIFS('Cost Breakdowns'!$C$3:$C$12,'Cost Breakdowns'!$A$3:$A$12,'SoBCaICbIC-urbanresidential'!$A7,'Cost Breakdowns'!$F$3:$F$12,'SoBCaICbIC-urbanresidential'!L$1)</f>
        <v>0</v>
      </c>
      <c r="M7">
        <f>SUMIFS('Cost Breakdowns'!$C$3:$C$12,'Cost Breakdowns'!$A$3:$A$12,'SoBCaICbIC-urbanresidential'!$A7,'Cost Breakdowns'!$F$3:$F$12,'SoBCaICbIC-urbanresidential'!M$1)</f>
        <v>0</v>
      </c>
      <c r="N7">
        <f>SUMIFS('Cost Breakdowns'!$C$3:$C$12,'Cost Breakdowns'!$A$3:$A$12,'SoBCaICbIC-urbanresidential'!$A7,'Cost Breakdowns'!$F$3:$F$12,'SoBCaICbIC-urbanresidential'!N$1)</f>
        <v>0</v>
      </c>
      <c r="O7">
        <f>SUMIFS('Cost Breakdowns'!$C$3:$C$12,'Cost Breakdowns'!$A$3:$A$12,'SoBCaICbIC-urbanresidential'!$A7,'Cost Breakdowns'!$F$3:$F$12,'SoBCaICbIC-urbanresidential'!O$1)</f>
        <v>0</v>
      </c>
      <c r="P7">
        <f>SUMIFS('Cost Breakdowns'!$C$3:$C$12,'Cost Breakdowns'!$A$3:$A$12,'SoBCaICbIC-urbanresidential'!$A7,'Cost Breakdowns'!$F$3:$F$12,'SoBCaICbIC-urbanresidential'!P$1)</f>
        <v>0</v>
      </c>
      <c r="Q7">
        <f>SUMIFS('Cost Breakdowns'!$C$3:$C$12,'Cost Breakdowns'!$A$3:$A$12,'SoBCaICbIC-urbanresidential'!$A7,'Cost Breakdowns'!$F$3:$F$12,'SoBCaICbIC-urbanresidential'!Q$1)</f>
        <v>0</v>
      </c>
      <c r="R7">
        <f>SUMIFS('Cost Breakdowns'!$C$3:$C$12,'Cost Breakdowns'!$A$3:$A$12,'SoBCaICbIC-urbanresidential'!$A7,'Cost Breakdowns'!$F$3:$F$12,'SoBCaICbIC-urbanresidential'!R$1)</f>
        <v>0</v>
      </c>
      <c r="S7">
        <f>SUMIFS('Cost Breakdowns'!$C$3:$C$12,'Cost Breakdowns'!$A$3:$A$12,'SoBCaICbIC-urbanresidential'!$A7,'Cost Breakdowns'!$F$3:$F$12,'SoBCaICbIC-urbanresidential'!S$1)</f>
        <v>0</v>
      </c>
      <c r="T7">
        <f>SUMIFS('Cost Breakdowns'!$C$3:$C$12,'Cost Breakdowns'!$A$3:$A$12,'SoBCaICbIC-urbanresidential'!$A7,'Cost Breakdowns'!$F$3:$F$12,'SoBCaICbIC-urbanresidential'!T$1)</f>
        <v>0</v>
      </c>
      <c r="U7">
        <f>SUMIFS('Cost Breakdowns'!$C$3:$C$12,'Cost Breakdowns'!$A$3:$A$12,'SoBCaICbIC-urbanresidential'!$A7,'Cost Breakdowns'!$F$3:$F$12,'SoBCaICbIC-urbanresidential'!U$1)</f>
        <v>0.75422538138000661</v>
      </c>
      <c r="V7">
        <f>SUMIFS('Cost Breakdowns'!$C$3:$C$12,'Cost Breakdowns'!$A$3:$A$12,'SoBCaICbIC-urbanresidential'!$A7,'Cost Breakdowns'!$F$3:$F$12,'SoBCaICbIC-urbanresidential'!V$1)</f>
        <v>0</v>
      </c>
      <c r="W7">
        <f>SUMIFS('Cost Breakdowns'!$C$3:$C$12,'Cost Breakdowns'!$A$3:$A$12,'SoBCaICbIC-urbanresidential'!$A7,'Cost Breakdowns'!$F$3:$F$12,'SoBCaICbIC-urbanresidential'!W$1)</f>
        <v>0</v>
      </c>
      <c r="X7">
        <f>SUMIFS('Cost Breakdowns'!$C$3:$C$12,'Cost Breakdowns'!$A$3:$A$12,'SoBCaICbIC-urbanresidential'!$A7,'Cost Breakdowns'!$F$3:$F$12,'SoBCaICbIC-urbanresidential'!X$1)</f>
        <v>0</v>
      </c>
      <c r="Y7">
        <f>SUMIFS('Cost Breakdowns'!$C$3:$C$12,'Cost Breakdowns'!$A$3:$A$12,'SoBCaICbIC-urbanresidential'!$A7,'Cost Breakdowns'!$F$3:$F$12,'SoBCaICbIC-urbanresidential'!Y$1)</f>
        <v>0</v>
      </c>
      <c r="Z7">
        <f>SUMIFS('Cost Breakdowns'!$C$3:$C$12,'Cost Breakdowns'!$A$3:$A$12,'SoBCaICbIC-urbanresidential'!$A7,'Cost Breakdowns'!$F$3:$F$12,'SoBCaICbIC-urbanresidential'!Z$1)</f>
        <v>0</v>
      </c>
      <c r="AA7">
        <f>SUMIFS('Cost Breakdowns'!$C$3:$C$12,'Cost Breakdowns'!$A$3:$A$12,'SoBCaICbIC-urbanresidential'!$A7,'Cost Breakdowns'!$F$3:$F$12,'SoBCaICbIC-urbanresidential'!AA$1)</f>
        <v>0</v>
      </c>
      <c r="AB7">
        <f>SUMIFS('Cost Breakdowns'!$C$3:$C$12,'Cost Breakdowns'!$A$3:$A$12,'SoBCaICbIC-urbanresidential'!$A7,'Cost Breakdowns'!$F$3:$F$12,'SoBCaICbIC-urbanresidential'!AB$1)</f>
        <v>0</v>
      </c>
      <c r="AC7">
        <f>SUMIFS('Cost Breakdowns'!$C$3:$C$12,'Cost Breakdowns'!$A$3:$A$12,'SoBCaICbIC-urbanresidential'!$A7,'Cost Breakdowns'!$F$3:$F$12,'SoBCaICbIC-urbanresidential'!AC$1)</f>
        <v>0.24577461861999339</v>
      </c>
      <c r="AD7">
        <f>SUMIFS('Cost Breakdowns'!$C$3:$C$12,'Cost Breakdowns'!$A$3:$A$12,'SoBCaICbIC-urbanresidential'!$A7,'Cost Breakdowns'!$F$3:$F$12,'SoBCaICbIC-urbanresidential'!AD$1)</f>
        <v>0</v>
      </c>
      <c r="AE7">
        <f>SUMIFS('Cost Breakdowns'!$C$3:$C$12,'Cost Breakdowns'!$A$3:$A$12,'SoBCaICbIC-urbanresidential'!$A7,'Cost Breakdowns'!$F$3:$F$12,'SoBCaICbIC-urbanresidential'!AE$1)</f>
        <v>0</v>
      </c>
      <c r="AF7">
        <f>SUMIFS('Cost Breakdowns'!$C$3:$C$12,'Cost Breakdowns'!$A$3:$A$12,'SoBCaICbIC-urbanresidential'!$A7,'Cost Breakdowns'!$F$3:$F$12,'SoBCaICbIC-urbanresidential'!AF$1)</f>
        <v>0</v>
      </c>
      <c r="AG7">
        <f>SUMIFS('Cost Breakdowns'!$C$3:$C$12,'Cost Breakdowns'!$A$3:$A$12,'SoBCaICbIC-urbanresidential'!$A7,'Cost Breakdowns'!$F$3:$F$12,'SoBCaICbIC-urbanresidential'!AG$1)</f>
        <v>0</v>
      </c>
      <c r="AH7">
        <f>SUMIFS('Cost Breakdowns'!$C$3:$C$12,'Cost Breakdowns'!$A$3:$A$12,'SoBCaICbIC-urbanresidential'!$A7,'Cost Breakdowns'!$F$3:$F$12,'SoBCaICbIC-urbanresidential'!AH$1)</f>
        <v>0</v>
      </c>
      <c r="AI7">
        <f>SUMIFS('Cost Breakdowns'!$C$3:$C$12,'Cost Breakdowns'!$A$3:$A$12,'SoBCaICbIC-urbanresidential'!$A7,'Cost Breakdowns'!$F$3:$F$12,'SoBCaICbIC-urbanresidential'!AI$1)</f>
        <v>0</v>
      </c>
      <c r="AJ7">
        <f>SUMIFS('Cost Breakdowns'!$C$3:$C$12,'Cost Breakdowns'!$A$3:$A$12,'SoBCaICbIC-urbanresidential'!$A7,'Cost Breakdowns'!$F$3:$F$12,'SoBCaICbIC-urbanresidential'!AJ$1)</f>
        <v>0</v>
      </c>
      <c r="AK7">
        <f>SUMIFS('Cost Breakdowns'!$C$3:$C$12,'Cost Breakdowns'!$A$3:$A$12,'SoBCaICbIC-urbanresidential'!$A7,'Cost Breakdowns'!$F$3:$F$12,'SoBCaICbIC-urbanresidential'!AK$1)</f>
        <v>0</v>
      </c>
      <c r="AL7">
        <f>SUMIFS('Cost Breakdowns'!$C$3:$C$12,'Cost Breakdowns'!$A$3:$A$12,'SoBCaICbIC-urbanresidential'!$A7,'Cost Breakdowns'!$F$3:$F$12,'SoBCaICbIC-urbanresidential'!AL$1)</f>
        <v>0</v>
      </c>
      <c r="AM7">
        <f>SUMIFS('Cost Breakdowns'!$C$3:$C$12,'Cost Breakdowns'!$A$3:$A$12,'SoBCaICbIC-urbanresidential'!$A7,'Cost Breakdowns'!$F$3:$F$12,'SoBCaICbIC-urbanresidential'!AM$1)</f>
        <v>0</v>
      </c>
      <c r="AN7">
        <f>SUMIFS('Cost Breakdowns'!$C$3:$C$12,'Cost Breakdowns'!$A$3:$A$12,'SoBCaICbIC-urbanresidential'!$A7,'Cost Breakdowns'!$F$3:$F$12,'SoBCaICbIC-urbanresidential'!AN$1)</f>
        <v>0</v>
      </c>
      <c r="AO7">
        <f>SUMIFS('Cost Breakdowns'!$C$3:$C$12,'Cost Breakdowns'!$A$3:$A$12,'SoBCaICbIC-urbanresidential'!$A7,'Cost Breakdowns'!$F$3:$F$12,'SoBCaICbIC-urbanresidential'!AO$1)</f>
        <v>0</v>
      </c>
      <c r="AP7">
        <f>SUMIFS('Cost Breakdowns'!$C$3:$C$12,'Cost Breakdowns'!$A$3:$A$12,'SoBCaICbIC-urbanresidential'!$A7,'Cost Breakdowns'!$F$3:$F$12,'SoBCaICbIC-urbanresidential'!AP$1)</f>
        <v>0</v>
      </c>
      <c r="AQ7">
        <f>SUMIFS('Cost Breakdowns'!$C$3:$C$12,'Cost Breakdowns'!$A$3:$A$12,'SoBCaICbIC-urbanresidential'!$A7,'Cost Breakdowns'!$F$3:$F$12,'SoBCaICbIC-urbanresidential'!AQ$1)</f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002060"/>
  </sheetPr>
  <dimension ref="A1:AQ7"/>
  <sheetViews>
    <sheetView workbookViewId="0">
      <selection activeCell="Q4" sqref="Q4"/>
    </sheetView>
  </sheetViews>
  <sheetFormatPr defaultRowHeight="15" x14ac:dyDescent="0.25"/>
  <cols>
    <col min="1" max="1" width="22.85546875" customWidth="1"/>
    <col min="2" max="43" width="10.5703125" customWidth="1"/>
  </cols>
  <sheetData>
    <row r="1" spans="1:43" x14ac:dyDescent="0.25">
      <c r="A1" s="98" t="s">
        <v>449</v>
      </c>
      <c r="B1" s="120" t="s">
        <v>35</v>
      </c>
      <c r="C1" s="120" t="s">
        <v>454</v>
      </c>
      <c r="D1" s="120" t="s">
        <v>455</v>
      </c>
      <c r="E1" s="120" t="s">
        <v>36</v>
      </c>
      <c r="F1" s="120" t="s">
        <v>37</v>
      </c>
      <c r="G1" s="120" t="s">
        <v>38</v>
      </c>
      <c r="H1" s="120" t="s">
        <v>39</v>
      </c>
      <c r="I1" s="120" t="s">
        <v>40</v>
      </c>
      <c r="J1" s="120" t="s">
        <v>41</v>
      </c>
      <c r="K1" s="120" t="s">
        <v>42</v>
      </c>
      <c r="L1" s="120" t="s">
        <v>452</v>
      </c>
      <c r="M1" s="120" t="s">
        <v>453</v>
      </c>
      <c r="N1" s="120" t="s">
        <v>43</v>
      </c>
      <c r="O1" s="120" t="s">
        <v>460</v>
      </c>
      <c r="P1" s="120" t="s">
        <v>461</v>
      </c>
      <c r="Q1" s="120" t="s">
        <v>464</v>
      </c>
      <c r="R1" s="120" t="s">
        <v>465</v>
      </c>
      <c r="S1" s="120" t="s">
        <v>44</v>
      </c>
      <c r="T1" s="120" t="s">
        <v>45</v>
      </c>
      <c r="U1" s="120" t="s">
        <v>46</v>
      </c>
      <c r="V1" s="120" t="s">
        <v>47</v>
      </c>
      <c r="W1" s="120" t="s">
        <v>48</v>
      </c>
      <c r="X1" s="120" t="s">
        <v>49</v>
      </c>
      <c r="Y1" s="120" t="s">
        <v>50</v>
      </c>
      <c r="Z1" s="120" t="s">
        <v>468</v>
      </c>
      <c r="AA1" s="120" t="s">
        <v>469</v>
      </c>
      <c r="AB1" s="120" t="s">
        <v>470</v>
      </c>
      <c r="AC1" s="120" t="s">
        <v>51</v>
      </c>
      <c r="AD1" s="120" t="s">
        <v>52</v>
      </c>
      <c r="AE1" s="120" t="s">
        <v>53</v>
      </c>
      <c r="AF1" s="120" t="s">
        <v>54</v>
      </c>
      <c r="AG1" s="120" t="s">
        <v>55</v>
      </c>
      <c r="AH1" s="120" t="s">
        <v>56</v>
      </c>
      <c r="AI1" s="120" t="s">
        <v>57</v>
      </c>
      <c r="AJ1" s="120" t="s">
        <v>58</v>
      </c>
      <c r="AK1" s="120" t="s">
        <v>59</v>
      </c>
      <c r="AL1" s="120" t="s">
        <v>60</v>
      </c>
      <c r="AM1" s="120" t="s">
        <v>61</v>
      </c>
      <c r="AN1" s="120" t="s">
        <v>62</v>
      </c>
      <c r="AO1" s="120" t="s">
        <v>63</v>
      </c>
      <c r="AP1" s="120" t="s">
        <v>64</v>
      </c>
      <c r="AQ1" s="120" t="s">
        <v>65</v>
      </c>
    </row>
    <row r="2" spans="1:43" x14ac:dyDescent="0.25">
      <c r="A2" s="63" t="s">
        <v>324</v>
      </c>
      <c r="B2">
        <f>SUMIFS('Cost Breakdowns'!$D$3:$D$12,'Cost Breakdowns'!$A$3:$A$12,'SoBCaICbIC-urbanresidential'!$A2,'Cost Breakdowns'!$F$3:$F$12,'SoBCaICbIC-urbanresidential'!B$1)</f>
        <v>0</v>
      </c>
      <c r="C2">
        <f>SUMIFS('Cost Breakdowns'!$D$3:$D$12,'Cost Breakdowns'!$A$3:$A$12,'SoBCaICbIC-urbanresidential'!$A2,'Cost Breakdowns'!$F$3:$F$12,'SoBCaICbIC-urbanresidential'!C$1)</f>
        <v>0</v>
      </c>
      <c r="D2">
        <f>SUMIFS('Cost Breakdowns'!$D$3:$D$12,'Cost Breakdowns'!$A$3:$A$12,'SoBCaICbIC-urbanresidential'!$A2,'Cost Breakdowns'!$F$3:$F$12,'SoBCaICbIC-urbanresidential'!D$1)</f>
        <v>0</v>
      </c>
      <c r="E2">
        <f>SUMIFS('Cost Breakdowns'!$D$3:$D$12,'Cost Breakdowns'!$A$3:$A$12,'SoBCaICbIC-urbanresidential'!$A2,'Cost Breakdowns'!$F$3:$F$12,'SoBCaICbIC-urbanresidential'!E$1)</f>
        <v>0</v>
      </c>
      <c r="F2">
        <f>SUMIFS('Cost Breakdowns'!$D$3:$D$12,'Cost Breakdowns'!$A$3:$A$12,'SoBCaICbIC-urbanresidential'!$A2,'Cost Breakdowns'!$F$3:$F$12,'SoBCaICbIC-urbanresidential'!F$1)</f>
        <v>0</v>
      </c>
      <c r="G2">
        <f>SUMIFS('Cost Breakdowns'!$D$3:$D$12,'Cost Breakdowns'!$A$3:$A$12,'SoBCaICbIC-urbanresidential'!$A2,'Cost Breakdowns'!$F$3:$F$12,'SoBCaICbIC-urbanresidential'!G$1)</f>
        <v>0</v>
      </c>
      <c r="H2">
        <f>SUMIFS('Cost Breakdowns'!$D$3:$D$12,'Cost Breakdowns'!$A$3:$A$12,'SoBCaICbIC-urbanresidential'!$A2,'Cost Breakdowns'!$F$3:$F$12,'SoBCaICbIC-urbanresidential'!H$1)</f>
        <v>0</v>
      </c>
      <c r="I2">
        <f>SUMIFS('Cost Breakdowns'!$D$3:$D$12,'Cost Breakdowns'!$A$3:$A$12,'SoBCaICbIC-urbanresidential'!$A2,'Cost Breakdowns'!$F$3:$F$12,'SoBCaICbIC-urbanresidential'!I$1)</f>
        <v>0</v>
      </c>
      <c r="J2">
        <f>SUMIFS('Cost Breakdowns'!$D$3:$D$12,'Cost Breakdowns'!$A$3:$A$12,'SoBCaICbIC-urbanresidential'!$A2,'Cost Breakdowns'!$F$3:$F$12,'SoBCaICbIC-urbanresidential'!J$1)</f>
        <v>0</v>
      </c>
      <c r="K2">
        <f>SUMIFS('Cost Breakdowns'!$D$3:$D$12,'Cost Breakdowns'!$A$3:$A$12,'SoBCaICbIC-urbanresidential'!$A2,'Cost Breakdowns'!$F$3:$F$12,'SoBCaICbIC-urbanresidential'!K$1)</f>
        <v>0</v>
      </c>
      <c r="L2">
        <f>SUMIFS('Cost Breakdowns'!$D$3:$D$12,'Cost Breakdowns'!$A$3:$A$12,'SoBCaICbIC-urbanresidential'!$A2,'Cost Breakdowns'!$F$3:$F$12,'SoBCaICbIC-urbanresidential'!L$1)</f>
        <v>0</v>
      </c>
      <c r="M2">
        <f>SUMIFS('Cost Breakdowns'!$D$3:$D$12,'Cost Breakdowns'!$A$3:$A$12,'SoBCaICbIC-urbanresidential'!$A2,'Cost Breakdowns'!$F$3:$F$12,'SoBCaICbIC-urbanresidential'!M$1)</f>
        <v>0</v>
      </c>
      <c r="N2">
        <f>SUMIFS('Cost Breakdowns'!$D$3:$D$12,'Cost Breakdowns'!$A$3:$A$12,'SoBCaICbIC-urbanresidential'!$A2,'Cost Breakdowns'!$F$3:$F$12,'SoBCaICbIC-urbanresidential'!N$1)</f>
        <v>0</v>
      </c>
      <c r="O2">
        <f>SUMIFS('Cost Breakdowns'!$D$3:$D$12,'Cost Breakdowns'!$A$3:$A$12,'SoBCaICbIC-urbanresidential'!$A2,'Cost Breakdowns'!$F$3:$F$12,'SoBCaICbIC-urbanresidential'!O$1)</f>
        <v>0</v>
      </c>
      <c r="P2">
        <f>SUMIFS('Cost Breakdowns'!$D$3:$D$12,'Cost Breakdowns'!$A$3:$A$12,'SoBCaICbIC-urbanresidential'!$A2,'Cost Breakdowns'!$F$3:$F$12,'SoBCaICbIC-urbanresidential'!P$1)</f>
        <v>0</v>
      </c>
      <c r="Q2">
        <f>SUMIFS('Cost Breakdowns'!$D$3:$D$12,'Cost Breakdowns'!$A$3:$A$12,'SoBCaICbIC-urbanresidential'!$A2,'Cost Breakdowns'!$F$3:$F$12,'SoBCaICbIC-urbanresidential'!Q$1)</f>
        <v>0</v>
      </c>
      <c r="R2">
        <f>SUMIFS('Cost Breakdowns'!$D$3:$D$12,'Cost Breakdowns'!$A$3:$A$12,'SoBCaICbIC-urbanresidential'!$A2,'Cost Breakdowns'!$F$3:$F$12,'SoBCaICbIC-urbanresidential'!R$1)</f>
        <v>0</v>
      </c>
      <c r="S2">
        <f>SUMIFS('Cost Breakdowns'!$D$3:$D$12,'Cost Breakdowns'!$A$3:$A$12,'SoBCaICbIC-urbanresidential'!$A2,'Cost Breakdowns'!$F$3:$F$12,'SoBCaICbIC-urbanresidential'!S$1)</f>
        <v>0</v>
      </c>
      <c r="T2">
        <f>SUMIFS('Cost Breakdowns'!$D$3:$D$12,'Cost Breakdowns'!$A$3:$A$12,'SoBCaICbIC-urbanresidential'!$A2,'Cost Breakdowns'!$F$3:$F$12,'SoBCaICbIC-urbanresidential'!T$1)</f>
        <v>0</v>
      </c>
      <c r="U2">
        <f>SUMIFS('Cost Breakdowns'!$D$3:$D$12,'Cost Breakdowns'!$A$3:$A$12,'SoBCaICbIC-urbanresidential'!$A2,'Cost Breakdowns'!$F$3:$F$12,'SoBCaICbIC-urbanresidential'!U$1)</f>
        <v>0</v>
      </c>
      <c r="V2">
        <f>SUMIFS('Cost Breakdowns'!$D$3:$D$12,'Cost Breakdowns'!$A$3:$A$12,'SoBCaICbIC-urbanresidential'!$A2,'Cost Breakdowns'!$F$3:$F$12,'SoBCaICbIC-urbanresidential'!V$1)</f>
        <v>0.5463411054462467</v>
      </c>
      <c r="W2">
        <f>SUMIFS('Cost Breakdowns'!$D$3:$D$12,'Cost Breakdowns'!$A$3:$A$12,'SoBCaICbIC-urbanresidential'!$A2,'Cost Breakdowns'!$F$3:$F$12,'SoBCaICbIC-urbanresidential'!W$1)</f>
        <v>0</v>
      </c>
      <c r="X2">
        <f>SUMIFS('Cost Breakdowns'!$D$3:$D$12,'Cost Breakdowns'!$A$3:$A$12,'SoBCaICbIC-urbanresidential'!$A2,'Cost Breakdowns'!$F$3:$F$12,'SoBCaICbIC-urbanresidential'!X$1)</f>
        <v>0</v>
      </c>
      <c r="Y2">
        <f>SUMIFS('Cost Breakdowns'!$D$3:$D$12,'Cost Breakdowns'!$A$3:$A$12,'SoBCaICbIC-urbanresidential'!$A2,'Cost Breakdowns'!$F$3:$F$12,'SoBCaICbIC-urbanresidential'!Y$1)</f>
        <v>0</v>
      </c>
      <c r="Z2">
        <f>SUMIFS('Cost Breakdowns'!$D$3:$D$12,'Cost Breakdowns'!$A$3:$A$12,'SoBCaICbIC-urbanresidential'!$A2,'Cost Breakdowns'!$F$3:$F$12,'SoBCaICbIC-urbanresidential'!Z$1)</f>
        <v>0</v>
      </c>
      <c r="AA2">
        <f>SUMIFS('Cost Breakdowns'!$D$3:$D$12,'Cost Breakdowns'!$A$3:$A$12,'SoBCaICbIC-urbanresidential'!$A2,'Cost Breakdowns'!$F$3:$F$12,'SoBCaICbIC-urbanresidential'!AA$1)</f>
        <v>0</v>
      </c>
      <c r="AB2">
        <f>SUMIFS('Cost Breakdowns'!$D$3:$D$12,'Cost Breakdowns'!$A$3:$A$12,'SoBCaICbIC-urbanresidential'!$A2,'Cost Breakdowns'!$F$3:$F$12,'SoBCaICbIC-urbanresidential'!AB$1)</f>
        <v>0</v>
      </c>
      <c r="AC2">
        <f>SUMIFS('Cost Breakdowns'!$D$3:$D$12,'Cost Breakdowns'!$A$3:$A$12,'SoBCaICbIC-urbanresidential'!$A2,'Cost Breakdowns'!$F$3:$F$12,'SoBCaICbIC-urbanresidential'!AC$1)</f>
        <v>0.4536588945537533</v>
      </c>
      <c r="AD2">
        <f>SUMIFS('Cost Breakdowns'!$D$3:$D$12,'Cost Breakdowns'!$A$3:$A$12,'SoBCaICbIC-urbanresidential'!$A2,'Cost Breakdowns'!$F$3:$F$12,'SoBCaICbIC-urbanresidential'!AD$1)</f>
        <v>0</v>
      </c>
      <c r="AE2">
        <f>SUMIFS('Cost Breakdowns'!$D$3:$D$12,'Cost Breakdowns'!$A$3:$A$12,'SoBCaICbIC-urbanresidential'!$A2,'Cost Breakdowns'!$F$3:$F$12,'SoBCaICbIC-urbanresidential'!AE$1)</f>
        <v>0</v>
      </c>
      <c r="AF2">
        <f>SUMIFS('Cost Breakdowns'!$D$3:$D$12,'Cost Breakdowns'!$A$3:$A$12,'SoBCaICbIC-urbanresidential'!$A2,'Cost Breakdowns'!$F$3:$F$12,'SoBCaICbIC-urbanresidential'!AF$1)</f>
        <v>0</v>
      </c>
      <c r="AG2">
        <f>SUMIFS('Cost Breakdowns'!$D$3:$D$12,'Cost Breakdowns'!$A$3:$A$12,'SoBCaICbIC-urbanresidential'!$A2,'Cost Breakdowns'!$F$3:$F$12,'SoBCaICbIC-urbanresidential'!AG$1)</f>
        <v>0</v>
      </c>
      <c r="AH2">
        <f>SUMIFS('Cost Breakdowns'!$D$3:$D$12,'Cost Breakdowns'!$A$3:$A$12,'SoBCaICbIC-urbanresidential'!$A2,'Cost Breakdowns'!$F$3:$F$12,'SoBCaICbIC-urbanresidential'!AH$1)</f>
        <v>0</v>
      </c>
      <c r="AI2">
        <f>SUMIFS('Cost Breakdowns'!$D$3:$D$12,'Cost Breakdowns'!$A$3:$A$12,'SoBCaICbIC-urbanresidential'!$A2,'Cost Breakdowns'!$F$3:$F$12,'SoBCaICbIC-urbanresidential'!AI$1)</f>
        <v>0</v>
      </c>
      <c r="AJ2">
        <f>SUMIFS('Cost Breakdowns'!$D$3:$D$12,'Cost Breakdowns'!$A$3:$A$12,'SoBCaICbIC-urbanresidential'!$A2,'Cost Breakdowns'!$F$3:$F$12,'SoBCaICbIC-urbanresidential'!AJ$1)</f>
        <v>0</v>
      </c>
      <c r="AK2">
        <f>SUMIFS('Cost Breakdowns'!$D$3:$D$12,'Cost Breakdowns'!$A$3:$A$12,'SoBCaICbIC-urbanresidential'!$A2,'Cost Breakdowns'!$F$3:$F$12,'SoBCaICbIC-urbanresidential'!AK$1)</f>
        <v>0</v>
      </c>
      <c r="AL2">
        <f>SUMIFS('Cost Breakdowns'!$D$3:$D$12,'Cost Breakdowns'!$A$3:$A$12,'SoBCaICbIC-urbanresidential'!$A2,'Cost Breakdowns'!$F$3:$F$12,'SoBCaICbIC-urbanresidential'!AL$1)</f>
        <v>0</v>
      </c>
      <c r="AM2">
        <f>SUMIFS('Cost Breakdowns'!$D$3:$D$12,'Cost Breakdowns'!$A$3:$A$12,'SoBCaICbIC-urbanresidential'!$A2,'Cost Breakdowns'!$F$3:$F$12,'SoBCaICbIC-urbanresidential'!AM$1)</f>
        <v>0</v>
      </c>
      <c r="AN2">
        <f>SUMIFS('Cost Breakdowns'!$D$3:$D$12,'Cost Breakdowns'!$A$3:$A$12,'SoBCaICbIC-urbanresidential'!$A2,'Cost Breakdowns'!$F$3:$F$12,'SoBCaICbIC-urbanresidential'!AN$1)</f>
        <v>0</v>
      </c>
      <c r="AO2">
        <f>SUMIFS('Cost Breakdowns'!$D$3:$D$12,'Cost Breakdowns'!$A$3:$A$12,'SoBCaICbIC-urbanresidential'!$A2,'Cost Breakdowns'!$F$3:$F$12,'SoBCaICbIC-urbanresidential'!AO$1)</f>
        <v>0</v>
      </c>
      <c r="AP2">
        <f>SUMIFS('Cost Breakdowns'!$D$3:$D$12,'Cost Breakdowns'!$A$3:$A$12,'SoBCaICbIC-urbanresidential'!$A2,'Cost Breakdowns'!$F$3:$F$12,'SoBCaICbIC-urbanresidential'!AP$1)</f>
        <v>0</v>
      </c>
      <c r="AQ2">
        <f>SUMIFS('Cost Breakdowns'!$D$3:$D$12,'Cost Breakdowns'!$A$3:$A$12,'SoBCaICbIC-urbanresidential'!$A2,'Cost Breakdowns'!$F$3:$F$12,'SoBCaICbIC-urbanresidential'!AQ$1)</f>
        <v>0</v>
      </c>
    </row>
    <row r="3" spans="1:43" x14ac:dyDescent="0.25">
      <c r="A3" s="63" t="s">
        <v>325</v>
      </c>
      <c r="B3">
        <f>SUMIFS('Cost Breakdowns'!$D$3:$D$12,'Cost Breakdowns'!$A$3:$A$12,'SoBCaICbIC-urbanresidential'!$A3,'Cost Breakdowns'!$F$3:$F$12,'SoBCaICbIC-urbanresidential'!B$1)</f>
        <v>0</v>
      </c>
      <c r="C3">
        <f>SUMIFS('Cost Breakdowns'!$D$3:$D$12,'Cost Breakdowns'!$A$3:$A$12,'SoBCaICbIC-urbanresidential'!$A3,'Cost Breakdowns'!$F$3:$F$12,'SoBCaICbIC-urbanresidential'!C$1)</f>
        <v>0</v>
      </c>
      <c r="D3">
        <f>SUMIFS('Cost Breakdowns'!$D$3:$D$12,'Cost Breakdowns'!$A$3:$A$12,'SoBCaICbIC-urbanresidential'!$A3,'Cost Breakdowns'!$F$3:$F$12,'SoBCaICbIC-urbanresidential'!D$1)</f>
        <v>0</v>
      </c>
      <c r="E3">
        <f>SUMIFS('Cost Breakdowns'!$D$3:$D$12,'Cost Breakdowns'!$A$3:$A$12,'SoBCaICbIC-urbanresidential'!$A3,'Cost Breakdowns'!$F$3:$F$12,'SoBCaICbIC-urbanresidential'!E$1)</f>
        <v>0</v>
      </c>
      <c r="F3">
        <f>SUMIFS('Cost Breakdowns'!$D$3:$D$12,'Cost Breakdowns'!$A$3:$A$12,'SoBCaICbIC-urbanresidential'!$A3,'Cost Breakdowns'!$F$3:$F$12,'SoBCaICbIC-urbanresidential'!F$1)</f>
        <v>0</v>
      </c>
      <c r="G3">
        <f>SUMIFS('Cost Breakdowns'!$D$3:$D$12,'Cost Breakdowns'!$A$3:$A$12,'SoBCaICbIC-urbanresidential'!$A3,'Cost Breakdowns'!$F$3:$F$12,'SoBCaICbIC-urbanresidential'!G$1)</f>
        <v>0</v>
      </c>
      <c r="H3">
        <f>SUMIFS('Cost Breakdowns'!$D$3:$D$12,'Cost Breakdowns'!$A$3:$A$12,'SoBCaICbIC-urbanresidential'!$A3,'Cost Breakdowns'!$F$3:$F$12,'SoBCaICbIC-urbanresidential'!H$1)</f>
        <v>0</v>
      </c>
      <c r="I3">
        <f>SUMIFS('Cost Breakdowns'!$D$3:$D$12,'Cost Breakdowns'!$A$3:$A$12,'SoBCaICbIC-urbanresidential'!$A3,'Cost Breakdowns'!$F$3:$F$12,'SoBCaICbIC-urbanresidential'!I$1)</f>
        <v>0</v>
      </c>
      <c r="J3">
        <f>SUMIFS('Cost Breakdowns'!$D$3:$D$12,'Cost Breakdowns'!$A$3:$A$12,'SoBCaICbIC-urbanresidential'!$A3,'Cost Breakdowns'!$F$3:$F$12,'SoBCaICbIC-urbanresidential'!J$1)</f>
        <v>0</v>
      </c>
      <c r="K3">
        <f>SUMIFS('Cost Breakdowns'!$D$3:$D$12,'Cost Breakdowns'!$A$3:$A$12,'SoBCaICbIC-urbanresidential'!$A3,'Cost Breakdowns'!$F$3:$F$12,'SoBCaICbIC-urbanresidential'!K$1)</f>
        <v>0</v>
      </c>
      <c r="L3">
        <f>SUMIFS('Cost Breakdowns'!$D$3:$D$12,'Cost Breakdowns'!$A$3:$A$12,'SoBCaICbIC-urbanresidential'!$A3,'Cost Breakdowns'!$F$3:$F$12,'SoBCaICbIC-urbanresidential'!L$1)</f>
        <v>0</v>
      </c>
      <c r="M3">
        <f>SUMIFS('Cost Breakdowns'!$D$3:$D$12,'Cost Breakdowns'!$A$3:$A$12,'SoBCaICbIC-urbanresidential'!$A3,'Cost Breakdowns'!$F$3:$F$12,'SoBCaICbIC-urbanresidential'!M$1)</f>
        <v>0</v>
      </c>
      <c r="N3">
        <f>SUMIFS('Cost Breakdowns'!$D$3:$D$12,'Cost Breakdowns'!$A$3:$A$12,'SoBCaICbIC-urbanresidential'!$A3,'Cost Breakdowns'!$F$3:$F$12,'SoBCaICbIC-urbanresidential'!N$1)</f>
        <v>0</v>
      </c>
      <c r="O3">
        <f>SUMIFS('Cost Breakdowns'!$D$3:$D$12,'Cost Breakdowns'!$A$3:$A$12,'SoBCaICbIC-urbanresidential'!$A3,'Cost Breakdowns'!$F$3:$F$12,'SoBCaICbIC-urbanresidential'!O$1)</f>
        <v>0</v>
      </c>
      <c r="P3">
        <f>SUMIFS('Cost Breakdowns'!$D$3:$D$12,'Cost Breakdowns'!$A$3:$A$12,'SoBCaICbIC-urbanresidential'!$A3,'Cost Breakdowns'!$F$3:$F$12,'SoBCaICbIC-urbanresidential'!P$1)</f>
        <v>0</v>
      </c>
      <c r="Q3">
        <f>SUMIFS('Cost Breakdowns'!$D$3:$D$12,'Cost Breakdowns'!$A$3:$A$12,'SoBCaICbIC-urbanresidential'!$A3,'Cost Breakdowns'!$F$3:$F$12,'SoBCaICbIC-urbanresidential'!Q$1)</f>
        <v>0</v>
      </c>
      <c r="R3">
        <f>SUMIFS('Cost Breakdowns'!$D$3:$D$12,'Cost Breakdowns'!$A$3:$A$12,'SoBCaICbIC-urbanresidential'!$A3,'Cost Breakdowns'!$F$3:$F$12,'SoBCaICbIC-urbanresidential'!R$1)</f>
        <v>0</v>
      </c>
      <c r="S3">
        <f>SUMIFS('Cost Breakdowns'!$D$3:$D$12,'Cost Breakdowns'!$A$3:$A$12,'SoBCaICbIC-urbanresidential'!$A3,'Cost Breakdowns'!$F$3:$F$12,'SoBCaICbIC-urbanresidential'!S$1)</f>
        <v>0</v>
      </c>
      <c r="T3">
        <f>SUMIFS('Cost Breakdowns'!$D$3:$D$12,'Cost Breakdowns'!$A$3:$A$12,'SoBCaICbIC-urbanresidential'!$A3,'Cost Breakdowns'!$F$3:$F$12,'SoBCaICbIC-urbanresidential'!T$1)</f>
        <v>0</v>
      </c>
      <c r="U3">
        <f>SUMIFS('Cost Breakdowns'!$D$3:$D$12,'Cost Breakdowns'!$A$3:$A$12,'SoBCaICbIC-urbanresidential'!$A3,'Cost Breakdowns'!$F$3:$F$12,'SoBCaICbIC-urbanresidential'!U$1)</f>
        <v>0</v>
      </c>
      <c r="V3">
        <f>SUMIFS('Cost Breakdowns'!$D$3:$D$12,'Cost Breakdowns'!$A$3:$A$12,'SoBCaICbIC-urbanresidential'!$A3,'Cost Breakdowns'!$F$3:$F$12,'SoBCaICbIC-urbanresidential'!V$1)</f>
        <v>0.75970240041880843</v>
      </c>
      <c r="W3">
        <f>SUMIFS('Cost Breakdowns'!$D$3:$D$12,'Cost Breakdowns'!$A$3:$A$12,'SoBCaICbIC-urbanresidential'!$A3,'Cost Breakdowns'!$F$3:$F$12,'SoBCaICbIC-urbanresidential'!W$1)</f>
        <v>0</v>
      </c>
      <c r="X3">
        <f>SUMIFS('Cost Breakdowns'!$D$3:$D$12,'Cost Breakdowns'!$A$3:$A$12,'SoBCaICbIC-urbanresidential'!$A3,'Cost Breakdowns'!$F$3:$F$12,'SoBCaICbIC-urbanresidential'!X$1)</f>
        <v>0</v>
      </c>
      <c r="Y3">
        <f>SUMIFS('Cost Breakdowns'!$D$3:$D$12,'Cost Breakdowns'!$A$3:$A$12,'SoBCaICbIC-urbanresidential'!$A3,'Cost Breakdowns'!$F$3:$F$12,'SoBCaICbIC-urbanresidential'!Y$1)</f>
        <v>0</v>
      </c>
      <c r="Z3">
        <f>SUMIFS('Cost Breakdowns'!$D$3:$D$12,'Cost Breakdowns'!$A$3:$A$12,'SoBCaICbIC-urbanresidential'!$A3,'Cost Breakdowns'!$F$3:$F$12,'SoBCaICbIC-urbanresidential'!Z$1)</f>
        <v>0</v>
      </c>
      <c r="AA3">
        <f>SUMIFS('Cost Breakdowns'!$D$3:$D$12,'Cost Breakdowns'!$A$3:$A$12,'SoBCaICbIC-urbanresidential'!$A3,'Cost Breakdowns'!$F$3:$F$12,'SoBCaICbIC-urbanresidential'!AA$1)</f>
        <v>0</v>
      </c>
      <c r="AB3">
        <f>SUMIFS('Cost Breakdowns'!$D$3:$D$12,'Cost Breakdowns'!$A$3:$A$12,'SoBCaICbIC-urbanresidential'!$A3,'Cost Breakdowns'!$F$3:$F$12,'SoBCaICbIC-urbanresidential'!AB$1)</f>
        <v>0</v>
      </c>
      <c r="AC3">
        <f>SUMIFS('Cost Breakdowns'!$D$3:$D$12,'Cost Breakdowns'!$A$3:$A$12,'SoBCaICbIC-urbanresidential'!$A3,'Cost Breakdowns'!$F$3:$F$12,'SoBCaICbIC-urbanresidential'!AC$1)</f>
        <v>0.24029759958119157</v>
      </c>
      <c r="AD3">
        <f>SUMIFS('Cost Breakdowns'!$D$3:$D$12,'Cost Breakdowns'!$A$3:$A$12,'SoBCaICbIC-urbanresidential'!$A3,'Cost Breakdowns'!$F$3:$F$12,'SoBCaICbIC-urbanresidential'!AD$1)</f>
        <v>0</v>
      </c>
      <c r="AE3">
        <f>SUMIFS('Cost Breakdowns'!$D$3:$D$12,'Cost Breakdowns'!$A$3:$A$12,'SoBCaICbIC-urbanresidential'!$A3,'Cost Breakdowns'!$F$3:$F$12,'SoBCaICbIC-urbanresidential'!AE$1)</f>
        <v>0</v>
      </c>
      <c r="AF3">
        <f>SUMIFS('Cost Breakdowns'!$D$3:$D$12,'Cost Breakdowns'!$A$3:$A$12,'SoBCaICbIC-urbanresidential'!$A3,'Cost Breakdowns'!$F$3:$F$12,'SoBCaICbIC-urbanresidential'!AF$1)</f>
        <v>0</v>
      </c>
      <c r="AG3">
        <f>SUMIFS('Cost Breakdowns'!$D$3:$D$12,'Cost Breakdowns'!$A$3:$A$12,'SoBCaICbIC-urbanresidential'!$A3,'Cost Breakdowns'!$F$3:$F$12,'SoBCaICbIC-urbanresidential'!AG$1)</f>
        <v>0</v>
      </c>
      <c r="AH3">
        <f>SUMIFS('Cost Breakdowns'!$D$3:$D$12,'Cost Breakdowns'!$A$3:$A$12,'SoBCaICbIC-urbanresidential'!$A3,'Cost Breakdowns'!$F$3:$F$12,'SoBCaICbIC-urbanresidential'!AH$1)</f>
        <v>0</v>
      </c>
      <c r="AI3">
        <f>SUMIFS('Cost Breakdowns'!$D$3:$D$12,'Cost Breakdowns'!$A$3:$A$12,'SoBCaICbIC-urbanresidential'!$A3,'Cost Breakdowns'!$F$3:$F$12,'SoBCaICbIC-urbanresidential'!AI$1)</f>
        <v>0</v>
      </c>
      <c r="AJ3">
        <f>SUMIFS('Cost Breakdowns'!$D$3:$D$12,'Cost Breakdowns'!$A$3:$A$12,'SoBCaICbIC-urbanresidential'!$A3,'Cost Breakdowns'!$F$3:$F$12,'SoBCaICbIC-urbanresidential'!AJ$1)</f>
        <v>0</v>
      </c>
      <c r="AK3">
        <f>SUMIFS('Cost Breakdowns'!$D$3:$D$12,'Cost Breakdowns'!$A$3:$A$12,'SoBCaICbIC-urbanresidential'!$A3,'Cost Breakdowns'!$F$3:$F$12,'SoBCaICbIC-urbanresidential'!AK$1)</f>
        <v>0</v>
      </c>
      <c r="AL3">
        <f>SUMIFS('Cost Breakdowns'!$D$3:$D$12,'Cost Breakdowns'!$A$3:$A$12,'SoBCaICbIC-urbanresidential'!$A3,'Cost Breakdowns'!$F$3:$F$12,'SoBCaICbIC-urbanresidential'!AL$1)</f>
        <v>0</v>
      </c>
      <c r="AM3">
        <f>SUMIFS('Cost Breakdowns'!$D$3:$D$12,'Cost Breakdowns'!$A$3:$A$12,'SoBCaICbIC-urbanresidential'!$A3,'Cost Breakdowns'!$F$3:$F$12,'SoBCaICbIC-urbanresidential'!AM$1)</f>
        <v>0</v>
      </c>
      <c r="AN3">
        <f>SUMIFS('Cost Breakdowns'!$D$3:$D$12,'Cost Breakdowns'!$A$3:$A$12,'SoBCaICbIC-urbanresidential'!$A3,'Cost Breakdowns'!$F$3:$F$12,'SoBCaICbIC-urbanresidential'!AN$1)</f>
        <v>0</v>
      </c>
      <c r="AO3">
        <f>SUMIFS('Cost Breakdowns'!$D$3:$D$12,'Cost Breakdowns'!$A$3:$A$12,'SoBCaICbIC-urbanresidential'!$A3,'Cost Breakdowns'!$F$3:$F$12,'SoBCaICbIC-urbanresidential'!AO$1)</f>
        <v>0</v>
      </c>
      <c r="AP3">
        <f>SUMIFS('Cost Breakdowns'!$D$3:$D$12,'Cost Breakdowns'!$A$3:$A$12,'SoBCaICbIC-urbanresidential'!$A3,'Cost Breakdowns'!$F$3:$F$12,'SoBCaICbIC-urbanresidential'!AP$1)</f>
        <v>0</v>
      </c>
      <c r="AQ3">
        <f>SUMIFS('Cost Breakdowns'!$D$3:$D$12,'Cost Breakdowns'!$A$3:$A$12,'SoBCaICbIC-urbanresidential'!$A3,'Cost Breakdowns'!$F$3:$F$12,'SoBCaICbIC-urbanresidential'!AQ$1)</f>
        <v>0</v>
      </c>
    </row>
    <row r="4" spans="1:43" x14ac:dyDescent="0.25">
      <c r="A4" s="63" t="s">
        <v>437</v>
      </c>
      <c r="B4">
        <f>SUMIFS('Cost Breakdowns'!$D$3:$D$12,'Cost Breakdowns'!$A$3:$A$12,'SoBCaICbIC-urbanresidential'!$A4,'Cost Breakdowns'!$F$3:$F$12,'SoBCaICbIC-urbanresidential'!B$1)</f>
        <v>0</v>
      </c>
      <c r="C4">
        <f>SUMIFS('Cost Breakdowns'!$D$3:$D$12,'Cost Breakdowns'!$A$3:$A$12,'SoBCaICbIC-urbanresidential'!$A4,'Cost Breakdowns'!$F$3:$F$12,'SoBCaICbIC-urbanresidential'!C$1)</f>
        <v>0</v>
      </c>
      <c r="D4">
        <f>SUMIFS('Cost Breakdowns'!$D$3:$D$12,'Cost Breakdowns'!$A$3:$A$12,'SoBCaICbIC-urbanresidential'!$A4,'Cost Breakdowns'!$F$3:$F$12,'SoBCaICbIC-urbanresidential'!D$1)</f>
        <v>0</v>
      </c>
      <c r="E4">
        <f>SUMIFS('Cost Breakdowns'!$D$3:$D$12,'Cost Breakdowns'!$A$3:$A$12,'SoBCaICbIC-urbanresidential'!$A4,'Cost Breakdowns'!$F$3:$F$12,'SoBCaICbIC-urbanresidential'!E$1)</f>
        <v>0</v>
      </c>
      <c r="F4">
        <f>SUMIFS('Cost Breakdowns'!$D$3:$D$12,'Cost Breakdowns'!$A$3:$A$12,'SoBCaICbIC-urbanresidential'!$A4,'Cost Breakdowns'!$F$3:$F$12,'SoBCaICbIC-urbanresidential'!F$1)</f>
        <v>0</v>
      </c>
      <c r="G4">
        <f>SUMIFS('Cost Breakdowns'!$D$3:$D$12,'Cost Breakdowns'!$A$3:$A$12,'SoBCaICbIC-urbanresidential'!$A4,'Cost Breakdowns'!$F$3:$F$12,'SoBCaICbIC-urbanresidential'!G$1)</f>
        <v>0</v>
      </c>
      <c r="H4">
        <f>SUMIFS('Cost Breakdowns'!$D$3:$D$12,'Cost Breakdowns'!$A$3:$A$12,'SoBCaICbIC-urbanresidential'!$A4,'Cost Breakdowns'!$F$3:$F$12,'SoBCaICbIC-urbanresidential'!H$1)</f>
        <v>0</v>
      </c>
      <c r="I4">
        <f>SUMIFS('Cost Breakdowns'!$D$3:$D$12,'Cost Breakdowns'!$A$3:$A$12,'SoBCaICbIC-urbanresidential'!$A4,'Cost Breakdowns'!$F$3:$F$12,'SoBCaICbIC-urbanresidential'!I$1)</f>
        <v>0</v>
      </c>
      <c r="J4">
        <f>SUMIFS('Cost Breakdowns'!$D$3:$D$12,'Cost Breakdowns'!$A$3:$A$12,'SoBCaICbIC-urbanresidential'!$A4,'Cost Breakdowns'!$F$3:$F$12,'SoBCaICbIC-urbanresidential'!J$1)</f>
        <v>0</v>
      </c>
      <c r="K4">
        <f>SUMIFS('Cost Breakdowns'!$D$3:$D$12,'Cost Breakdowns'!$A$3:$A$12,'SoBCaICbIC-urbanresidential'!$A4,'Cost Breakdowns'!$F$3:$F$12,'SoBCaICbIC-urbanresidential'!K$1)</f>
        <v>0</v>
      </c>
      <c r="L4">
        <f>SUMIFS('Cost Breakdowns'!$D$3:$D$12,'Cost Breakdowns'!$A$3:$A$12,'SoBCaICbIC-urbanresidential'!$A4,'Cost Breakdowns'!$F$3:$F$12,'SoBCaICbIC-urbanresidential'!L$1)</f>
        <v>0</v>
      </c>
      <c r="M4">
        <f>SUMIFS('Cost Breakdowns'!$D$3:$D$12,'Cost Breakdowns'!$A$3:$A$12,'SoBCaICbIC-urbanresidential'!$A4,'Cost Breakdowns'!$F$3:$F$12,'SoBCaICbIC-urbanresidential'!M$1)</f>
        <v>0</v>
      </c>
      <c r="N4">
        <f>SUMIFS('Cost Breakdowns'!$D$3:$D$12,'Cost Breakdowns'!$A$3:$A$12,'SoBCaICbIC-urbanresidential'!$A4,'Cost Breakdowns'!$F$3:$F$12,'SoBCaICbIC-urbanresidential'!N$1)</f>
        <v>0</v>
      </c>
      <c r="O4">
        <f>SUMIFS('Cost Breakdowns'!$D$3:$D$12,'Cost Breakdowns'!$A$3:$A$12,'SoBCaICbIC-urbanresidential'!$A4,'Cost Breakdowns'!$F$3:$F$12,'SoBCaICbIC-urbanresidential'!O$1)</f>
        <v>0</v>
      </c>
      <c r="P4">
        <f>SUMIFS('Cost Breakdowns'!$D$3:$D$12,'Cost Breakdowns'!$A$3:$A$12,'SoBCaICbIC-urbanresidential'!$A4,'Cost Breakdowns'!$F$3:$F$12,'SoBCaICbIC-urbanresidential'!P$1)</f>
        <v>0</v>
      </c>
      <c r="Q4">
        <f>SUMIFS('Cost Breakdowns'!$D$3:$D$12,'Cost Breakdowns'!$A$3:$A$12,'SoBCaICbIC-urbanresidential'!$A4,'Cost Breakdowns'!$F$3:$F$12,'SoBCaICbIC-urbanresidential'!Q$1)</f>
        <v>0</v>
      </c>
      <c r="R4">
        <f>SUMIFS('Cost Breakdowns'!$D$3:$D$12,'Cost Breakdowns'!$A$3:$A$12,'SoBCaICbIC-urbanresidential'!$A4,'Cost Breakdowns'!$F$3:$F$12,'SoBCaICbIC-urbanresidential'!R$1)</f>
        <v>0</v>
      </c>
      <c r="S4">
        <f>SUMIFS('Cost Breakdowns'!$D$3:$D$12,'Cost Breakdowns'!$A$3:$A$12,'SoBCaICbIC-urbanresidential'!$A4,'Cost Breakdowns'!$F$3:$F$12,'SoBCaICbIC-urbanresidential'!S$1)</f>
        <v>0</v>
      </c>
      <c r="T4">
        <f>SUMIFS('Cost Breakdowns'!$D$3:$D$12,'Cost Breakdowns'!$A$3:$A$12,'SoBCaICbIC-urbanresidential'!$A4,'Cost Breakdowns'!$F$3:$F$12,'SoBCaICbIC-urbanresidential'!T$1)</f>
        <v>0</v>
      </c>
      <c r="U4">
        <f>SUMIFS('Cost Breakdowns'!$D$3:$D$12,'Cost Breakdowns'!$A$3:$A$12,'SoBCaICbIC-urbanresidential'!$A4,'Cost Breakdowns'!$F$3:$F$12,'SoBCaICbIC-urbanresidential'!U$1)</f>
        <v>0</v>
      </c>
      <c r="V4">
        <f>SUMIFS('Cost Breakdowns'!$D$3:$D$12,'Cost Breakdowns'!$A$3:$A$12,'SoBCaICbIC-urbanresidential'!$A4,'Cost Breakdowns'!$F$3:$F$12,'SoBCaICbIC-urbanresidential'!V$1)</f>
        <v>0</v>
      </c>
      <c r="W4">
        <f>SUMIFS('Cost Breakdowns'!$D$3:$D$12,'Cost Breakdowns'!$A$3:$A$12,'SoBCaICbIC-urbanresidential'!$A4,'Cost Breakdowns'!$F$3:$F$12,'SoBCaICbIC-urbanresidential'!W$1)</f>
        <v>0</v>
      </c>
      <c r="X4">
        <f>SUMIFS('Cost Breakdowns'!$D$3:$D$12,'Cost Breakdowns'!$A$3:$A$12,'SoBCaICbIC-urbanresidential'!$A4,'Cost Breakdowns'!$F$3:$F$12,'SoBCaICbIC-urbanresidential'!X$1)</f>
        <v>0</v>
      </c>
      <c r="Y4">
        <f>SUMIFS('Cost Breakdowns'!$D$3:$D$12,'Cost Breakdowns'!$A$3:$A$12,'SoBCaICbIC-urbanresidential'!$A4,'Cost Breakdowns'!$F$3:$F$12,'SoBCaICbIC-urbanresidential'!Y$1)</f>
        <v>0</v>
      </c>
      <c r="Z4">
        <f>SUMIFS('Cost Breakdowns'!$D$3:$D$12,'Cost Breakdowns'!$A$3:$A$12,'SoBCaICbIC-urbanresidential'!$A4,'Cost Breakdowns'!$F$3:$F$12,'SoBCaICbIC-urbanresidential'!Z$1)</f>
        <v>0</v>
      </c>
      <c r="AA4">
        <f>SUMIFS('Cost Breakdowns'!$D$3:$D$12,'Cost Breakdowns'!$A$3:$A$12,'SoBCaICbIC-urbanresidential'!$A4,'Cost Breakdowns'!$F$3:$F$12,'SoBCaICbIC-urbanresidential'!AA$1)</f>
        <v>0</v>
      </c>
      <c r="AB4">
        <f>SUMIFS('Cost Breakdowns'!$D$3:$D$12,'Cost Breakdowns'!$A$3:$A$12,'SoBCaICbIC-urbanresidential'!$A4,'Cost Breakdowns'!$F$3:$F$12,'SoBCaICbIC-urbanresidential'!AB$1)</f>
        <v>0</v>
      </c>
      <c r="AC4">
        <f>SUMIFS('Cost Breakdowns'!$D$3:$D$12,'Cost Breakdowns'!$A$3:$A$12,'SoBCaICbIC-urbanresidential'!$A4,'Cost Breakdowns'!$F$3:$F$12,'SoBCaICbIC-urbanresidential'!AC$1)</f>
        <v>0</v>
      </c>
      <c r="AD4">
        <f>SUMIFS('Cost Breakdowns'!$D$3:$D$12,'Cost Breakdowns'!$A$3:$A$12,'SoBCaICbIC-urbanresidential'!$A4,'Cost Breakdowns'!$F$3:$F$12,'SoBCaICbIC-urbanresidential'!AD$1)</f>
        <v>0</v>
      </c>
      <c r="AE4">
        <f>SUMIFS('Cost Breakdowns'!$D$3:$D$12,'Cost Breakdowns'!$A$3:$A$12,'SoBCaICbIC-urbanresidential'!$A4,'Cost Breakdowns'!$F$3:$F$12,'SoBCaICbIC-urbanresidential'!AE$1)</f>
        <v>0</v>
      </c>
      <c r="AF4">
        <f>SUMIFS('Cost Breakdowns'!$D$3:$D$12,'Cost Breakdowns'!$A$3:$A$12,'SoBCaICbIC-urbanresidential'!$A4,'Cost Breakdowns'!$F$3:$F$12,'SoBCaICbIC-urbanresidential'!AF$1)</f>
        <v>0</v>
      </c>
      <c r="AG4">
        <f>SUMIFS('Cost Breakdowns'!$D$3:$D$12,'Cost Breakdowns'!$A$3:$A$12,'SoBCaICbIC-urbanresidential'!$A4,'Cost Breakdowns'!$F$3:$F$12,'SoBCaICbIC-urbanresidential'!AG$1)</f>
        <v>0</v>
      </c>
      <c r="AH4">
        <f>SUMIFS('Cost Breakdowns'!$D$3:$D$12,'Cost Breakdowns'!$A$3:$A$12,'SoBCaICbIC-urbanresidential'!$A4,'Cost Breakdowns'!$F$3:$F$12,'SoBCaICbIC-urbanresidential'!AH$1)</f>
        <v>0</v>
      </c>
      <c r="AI4">
        <f>SUMIFS('Cost Breakdowns'!$D$3:$D$12,'Cost Breakdowns'!$A$3:$A$12,'SoBCaICbIC-urbanresidential'!$A4,'Cost Breakdowns'!$F$3:$F$12,'SoBCaICbIC-urbanresidential'!AI$1)</f>
        <v>0</v>
      </c>
      <c r="AJ4">
        <f>SUMIFS('Cost Breakdowns'!$D$3:$D$12,'Cost Breakdowns'!$A$3:$A$12,'SoBCaICbIC-urbanresidential'!$A4,'Cost Breakdowns'!$F$3:$F$12,'SoBCaICbIC-urbanresidential'!AJ$1)</f>
        <v>0</v>
      </c>
      <c r="AK4">
        <f>SUMIFS('Cost Breakdowns'!$D$3:$D$12,'Cost Breakdowns'!$A$3:$A$12,'SoBCaICbIC-urbanresidential'!$A4,'Cost Breakdowns'!$F$3:$F$12,'SoBCaICbIC-urbanresidential'!AK$1)</f>
        <v>0</v>
      </c>
      <c r="AL4">
        <f>SUMIFS('Cost Breakdowns'!$D$3:$D$12,'Cost Breakdowns'!$A$3:$A$12,'SoBCaICbIC-urbanresidential'!$A4,'Cost Breakdowns'!$F$3:$F$12,'SoBCaICbIC-urbanresidential'!AL$1)</f>
        <v>0</v>
      </c>
      <c r="AM4">
        <f>SUMIFS('Cost Breakdowns'!$D$3:$D$12,'Cost Breakdowns'!$A$3:$A$12,'SoBCaICbIC-urbanresidential'!$A4,'Cost Breakdowns'!$F$3:$F$12,'SoBCaICbIC-urbanresidential'!AM$1)</f>
        <v>0</v>
      </c>
      <c r="AN4">
        <f>SUMIFS('Cost Breakdowns'!$D$3:$D$12,'Cost Breakdowns'!$A$3:$A$12,'SoBCaICbIC-urbanresidential'!$A4,'Cost Breakdowns'!$F$3:$F$12,'SoBCaICbIC-urbanresidential'!AN$1)</f>
        <v>0</v>
      </c>
      <c r="AO4">
        <f>SUMIFS('Cost Breakdowns'!$D$3:$D$12,'Cost Breakdowns'!$A$3:$A$12,'SoBCaICbIC-urbanresidential'!$A4,'Cost Breakdowns'!$F$3:$F$12,'SoBCaICbIC-urbanresidential'!AO$1)</f>
        <v>0</v>
      </c>
      <c r="AP4">
        <f>SUMIFS('Cost Breakdowns'!$D$3:$D$12,'Cost Breakdowns'!$A$3:$A$12,'SoBCaICbIC-urbanresidential'!$A4,'Cost Breakdowns'!$F$3:$F$12,'SoBCaICbIC-urbanresidential'!AP$1)</f>
        <v>0</v>
      </c>
      <c r="AQ4">
        <f>SUMIFS('Cost Breakdowns'!$D$3:$D$12,'Cost Breakdowns'!$A$3:$A$12,'SoBCaICbIC-urbanresidential'!$A4,'Cost Breakdowns'!$F$3:$F$12,'SoBCaICbIC-urbanresidential'!AQ$1)</f>
        <v>0</v>
      </c>
    </row>
    <row r="5" spans="1:43" x14ac:dyDescent="0.25">
      <c r="A5" s="63" t="s">
        <v>331</v>
      </c>
      <c r="B5">
        <f>SUMIFS('Cost Breakdowns'!$D$3:$D$12,'Cost Breakdowns'!$A$3:$A$12,'SoBCaICbIC-urbanresidential'!$A5,'Cost Breakdowns'!$F$3:$F$12,'SoBCaICbIC-urbanresidential'!B$1)</f>
        <v>0</v>
      </c>
      <c r="C5">
        <f>SUMIFS('Cost Breakdowns'!$D$3:$D$12,'Cost Breakdowns'!$A$3:$A$12,'SoBCaICbIC-urbanresidential'!$A5,'Cost Breakdowns'!$F$3:$F$12,'SoBCaICbIC-urbanresidential'!C$1)</f>
        <v>0</v>
      </c>
      <c r="D5">
        <f>SUMIFS('Cost Breakdowns'!$D$3:$D$12,'Cost Breakdowns'!$A$3:$A$12,'SoBCaICbIC-urbanresidential'!$A5,'Cost Breakdowns'!$F$3:$F$12,'SoBCaICbIC-urbanresidential'!D$1)</f>
        <v>0</v>
      </c>
      <c r="E5">
        <f>SUMIFS('Cost Breakdowns'!$D$3:$D$12,'Cost Breakdowns'!$A$3:$A$12,'SoBCaICbIC-urbanresidential'!$A5,'Cost Breakdowns'!$F$3:$F$12,'SoBCaICbIC-urbanresidential'!E$1)</f>
        <v>0</v>
      </c>
      <c r="F5">
        <f>SUMIFS('Cost Breakdowns'!$D$3:$D$12,'Cost Breakdowns'!$A$3:$A$12,'SoBCaICbIC-urbanresidential'!$A5,'Cost Breakdowns'!$F$3:$F$12,'SoBCaICbIC-urbanresidential'!F$1)</f>
        <v>0</v>
      </c>
      <c r="G5">
        <f>SUMIFS('Cost Breakdowns'!$D$3:$D$12,'Cost Breakdowns'!$A$3:$A$12,'SoBCaICbIC-urbanresidential'!$A5,'Cost Breakdowns'!$F$3:$F$12,'SoBCaICbIC-urbanresidential'!G$1)</f>
        <v>0</v>
      </c>
      <c r="H5">
        <f>SUMIFS('Cost Breakdowns'!$D$3:$D$12,'Cost Breakdowns'!$A$3:$A$12,'SoBCaICbIC-urbanresidential'!$A5,'Cost Breakdowns'!$F$3:$F$12,'SoBCaICbIC-urbanresidential'!H$1)</f>
        <v>0</v>
      </c>
      <c r="I5">
        <f>SUMIFS('Cost Breakdowns'!$D$3:$D$12,'Cost Breakdowns'!$A$3:$A$12,'SoBCaICbIC-urbanresidential'!$A5,'Cost Breakdowns'!$F$3:$F$12,'SoBCaICbIC-urbanresidential'!I$1)</f>
        <v>0</v>
      </c>
      <c r="J5">
        <f>SUMIFS('Cost Breakdowns'!$D$3:$D$12,'Cost Breakdowns'!$A$3:$A$12,'SoBCaICbIC-urbanresidential'!$A5,'Cost Breakdowns'!$F$3:$F$12,'SoBCaICbIC-urbanresidential'!J$1)</f>
        <v>0</v>
      </c>
      <c r="K5">
        <f>SUMIFS('Cost Breakdowns'!$D$3:$D$12,'Cost Breakdowns'!$A$3:$A$12,'SoBCaICbIC-urbanresidential'!$A5,'Cost Breakdowns'!$F$3:$F$12,'SoBCaICbIC-urbanresidential'!K$1)</f>
        <v>0</v>
      </c>
      <c r="L5">
        <f>SUMIFS('Cost Breakdowns'!$D$3:$D$12,'Cost Breakdowns'!$A$3:$A$12,'SoBCaICbIC-urbanresidential'!$A5,'Cost Breakdowns'!$F$3:$F$12,'SoBCaICbIC-urbanresidential'!L$1)</f>
        <v>0</v>
      </c>
      <c r="M5">
        <f>SUMIFS('Cost Breakdowns'!$D$3:$D$12,'Cost Breakdowns'!$A$3:$A$12,'SoBCaICbIC-urbanresidential'!$A5,'Cost Breakdowns'!$F$3:$F$12,'SoBCaICbIC-urbanresidential'!M$1)</f>
        <v>0</v>
      </c>
      <c r="N5">
        <f>SUMIFS('Cost Breakdowns'!$D$3:$D$12,'Cost Breakdowns'!$A$3:$A$12,'SoBCaICbIC-urbanresidential'!$A5,'Cost Breakdowns'!$F$3:$F$12,'SoBCaICbIC-urbanresidential'!N$1)</f>
        <v>0</v>
      </c>
      <c r="O5">
        <f>SUMIFS('Cost Breakdowns'!$D$3:$D$12,'Cost Breakdowns'!$A$3:$A$12,'SoBCaICbIC-urbanresidential'!$A5,'Cost Breakdowns'!$F$3:$F$12,'SoBCaICbIC-urbanresidential'!O$1)</f>
        <v>0</v>
      </c>
      <c r="P5">
        <f>SUMIFS('Cost Breakdowns'!$D$3:$D$12,'Cost Breakdowns'!$A$3:$A$12,'SoBCaICbIC-urbanresidential'!$A5,'Cost Breakdowns'!$F$3:$F$12,'SoBCaICbIC-urbanresidential'!P$1)</f>
        <v>0</v>
      </c>
      <c r="Q5">
        <f>SUMIFS('Cost Breakdowns'!$D$3:$D$12,'Cost Breakdowns'!$A$3:$A$12,'SoBCaICbIC-urbanresidential'!$A5,'Cost Breakdowns'!$F$3:$F$12,'SoBCaICbIC-urbanresidential'!Q$1)</f>
        <v>0</v>
      </c>
      <c r="R5">
        <f>SUMIFS('Cost Breakdowns'!$D$3:$D$12,'Cost Breakdowns'!$A$3:$A$12,'SoBCaICbIC-urbanresidential'!$A5,'Cost Breakdowns'!$F$3:$F$12,'SoBCaICbIC-urbanresidential'!R$1)</f>
        <v>0</v>
      </c>
      <c r="S5">
        <f>SUMIFS('Cost Breakdowns'!$D$3:$D$12,'Cost Breakdowns'!$A$3:$A$12,'SoBCaICbIC-urbanresidential'!$A5,'Cost Breakdowns'!$F$3:$F$12,'SoBCaICbIC-urbanresidential'!S$1)</f>
        <v>0</v>
      </c>
      <c r="T5">
        <f>SUMIFS('Cost Breakdowns'!$D$3:$D$12,'Cost Breakdowns'!$A$3:$A$12,'SoBCaICbIC-urbanresidential'!$A5,'Cost Breakdowns'!$F$3:$F$12,'SoBCaICbIC-urbanresidential'!T$1)</f>
        <v>0</v>
      </c>
      <c r="U5">
        <f>SUMIFS('Cost Breakdowns'!$D$3:$D$12,'Cost Breakdowns'!$A$3:$A$12,'SoBCaICbIC-urbanresidential'!$A5,'Cost Breakdowns'!$F$3:$F$12,'SoBCaICbIC-urbanresidential'!U$1)</f>
        <v>1</v>
      </c>
      <c r="V5">
        <f>SUMIFS('Cost Breakdowns'!$D$3:$D$12,'Cost Breakdowns'!$A$3:$A$12,'SoBCaICbIC-urbanresidential'!$A5,'Cost Breakdowns'!$F$3:$F$12,'SoBCaICbIC-urbanresidential'!V$1)</f>
        <v>0</v>
      </c>
      <c r="W5">
        <f>SUMIFS('Cost Breakdowns'!$D$3:$D$12,'Cost Breakdowns'!$A$3:$A$12,'SoBCaICbIC-urbanresidential'!$A5,'Cost Breakdowns'!$F$3:$F$12,'SoBCaICbIC-urbanresidential'!W$1)</f>
        <v>0</v>
      </c>
      <c r="X5">
        <f>SUMIFS('Cost Breakdowns'!$D$3:$D$12,'Cost Breakdowns'!$A$3:$A$12,'SoBCaICbIC-urbanresidential'!$A5,'Cost Breakdowns'!$F$3:$F$12,'SoBCaICbIC-urbanresidential'!X$1)</f>
        <v>0</v>
      </c>
      <c r="Y5">
        <f>SUMIFS('Cost Breakdowns'!$D$3:$D$12,'Cost Breakdowns'!$A$3:$A$12,'SoBCaICbIC-urbanresidential'!$A5,'Cost Breakdowns'!$F$3:$F$12,'SoBCaICbIC-urbanresidential'!Y$1)</f>
        <v>0</v>
      </c>
      <c r="Z5">
        <f>SUMIFS('Cost Breakdowns'!$D$3:$D$12,'Cost Breakdowns'!$A$3:$A$12,'SoBCaICbIC-urbanresidential'!$A5,'Cost Breakdowns'!$F$3:$F$12,'SoBCaICbIC-urbanresidential'!Z$1)</f>
        <v>0</v>
      </c>
      <c r="AA5">
        <f>SUMIFS('Cost Breakdowns'!$D$3:$D$12,'Cost Breakdowns'!$A$3:$A$12,'SoBCaICbIC-urbanresidential'!$A5,'Cost Breakdowns'!$F$3:$F$12,'SoBCaICbIC-urbanresidential'!AA$1)</f>
        <v>0</v>
      </c>
      <c r="AB5">
        <f>SUMIFS('Cost Breakdowns'!$D$3:$D$12,'Cost Breakdowns'!$A$3:$A$12,'SoBCaICbIC-urbanresidential'!$A5,'Cost Breakdowns'!$F$3:$F$12,'SoBCaICbIC-urbanresidential'!AB$1)</f>
        <v>0</v>
      </c>
      <c r="AC5">
        <f>SUMIFS('Cost Breakdowns'!$D$3:$D$12,'Cost Breakdowns'!$A$3:$A$12,'SoBCaICbIC-urbanresidential'!$A5,'Cost Breakdowns'!$F$3:$F$12,'SoBCaICbIC-urbanresidential'!AC$1)</f>
        <v>0</v>
      </c>
      <c r="AD5">
        <f>SUMIFS('Cost Breakdowns'!$D$3:$D$12,'Cost Breakdowns'!$A$3:$A$12,'SoBCaICbIC-urbanresidential'!$A5,'Cost Breakdowns'!$F$3:$F$12,'SoBCaICbIC-urbanresidential'!AD$1)</f>
        <v>0</v>
      </c>
      <c r="AE5">
        <f>SUMIFS('Cost Breakdowns'!$D$3:$D$12,'Cost Breakdowns'!$A$3:$A$12,'SoBCaICbIC-urbanresidential'!$A5,'Cost Breakdowns'!$F$3:$F$12,'SoBCaICbIC-urbanresidential'!AE$1)</f>
        <v>0</v>
      </c>
      <c r="AF5">
        <f>SUMIFS('Cost Breakdowns'!$D$3:$D$12,'Cost Breakdowns'!$A$3:$A$12,'SoBCaICbIC-urbanresidential'!$A5,'Cost Breakdowns'!$F$3:$F$12,'SoBCaICbIC-urbanresidential'!AF$1)</f>
        <v>0</v>
      </c>
      <c r="AG5">
        <f>SUMIFS('Cost Breakdowns'!$D$3:$D$12,'Cost Breakdowns'!$A$3:$A$12,'SoBCaICbIC-urbanresidential'!$A5,'Cost Breakdowns'!$F$3:$F$12,'SoBCaICbIC-urbanresidential'!AG$1)</f>
        <v>0</v>
      </c>
      <c r="AH5">
        <f>SUMIFS('Cost Breakdowns'!$D$3:$D$12,'Cost Breakdowns'!$A$3:$A$12,'SoBCaICbIC-urbanresidential'!$A5,'Cost Breakdowns'!$F$3:$F$12,'SoBCaICbIC-urbanresidential'!AH$1)</f>
        <v>0</v>
      </c>
      <c r="AI5">
        <f>SUMIFS('Cost Breakdowns'!$D$3:$D$12,'Cost Breakdowns'!$A$3:$A$12,'SoBCaICbIC-urbanresidential'!$A5,'Cost Breakdowns'!$F$3:$F$12,'SoBCaICbIC-urbanresidential'!AI$1)</f>
        <v>0</v>
      </c>
      <c r="AJ5">
        <f>SUMIFS('Cost Breakdowns'!$D$3:$D$12,'Cost Breakdowns'!$A$3:$A$12,'SoBCaICbIC-urbanresidential'!$A5,'Cost Breakdowns'!$F$3:$F$12,'SoBCaICbIC-urbanresidential'!AJ$1)</f>
        <v>0</v>
      </c>
      <c r="AK5">
        <f>SUMIFS('Cost Breakdowns'!$D$3:$D$12,'Cost Breakdowns'!$A$3:$A$12,'SoBCaICbIC-urbanresidential'!$A5,'Cost Breakdowns'!$F$3:$F$12,'SoBCaICbIC-urbanresidential'!AK$1)</f>
        <v>0</v>
      </c>
      <c r="AL5">
        <f>SUMIFS('Cost Breakdowns'!$D$3:$D$12,'Cost Breakdowns'!$A$3:$A$12,'SoBCaICbIC-urbanresidential'!$A5,'Cost Breakdowns'!$F$3:$F$12,'SoBCaICbIC-urbanresidential'!AL$1)</f>
        <v>0</v>
      </c>
      <c r="AM5">
        <f>SUMIFS('Cost Breakdowns'!$D$3:$D$12,'Cost Breakdowns'!$A$3:$A$12,'SoBCaICbIC-urbanresidential'!$A5,'Cost Breakdowns'!$F$3:$F$12,'SoBCaICbIC-urbanresidential'!AM$1)</f>
        <v>0</v>
      </c>
      <c r="AN5">
        <f>SUMIFS('Cost Breakdowns'!$D$3:$D$12,'Cost Breakdowns'!$A$3:$A$12,'SoBCaICbIC-urbanresidential'!$A5,'Cost Breakdowns'!$F$3:$F$12,'SoBCaICbIC-urbanresidential'!AN$1)</f>
        <v>0</v>
      </c>
      <c r="AO5">
        <f>SUMIFS('Cost Breakdowns'!$D$3:$D$12,'Cost Breakdowns'!$A$3:$A$12,'SoBCaICbIC-urbanresidential'!$A5,'Cost Breakdowns'!$F$3:$F$12,'SoBCaICbIC-urbanresidential'!AO$1)</f>
        <v>0</v>
      </c>
      <c r="AP5">
        <f>SUMIFS('Cost Breakdowns'!$D$3:$D$12,'Cost Breakdowns'!$A$3:$A$12,'SoBCaICbIC-urbanresidential'!$A5,'Cost Breakdowns'!$F$3:$F$12,'SoBCaICbIC-urbanresidential'!AP$1)</f>
        <v>0</v>
      </c>
      <c r="AQ5">
        <f>SUMIFS('Cost Breakdowns'!$D$3:$D$12,'Cost Breakdowns'!$A$3:$A$12,'SoBCaICbIC-urbanresidential'!$A5,'Cost Breakdowns'!$F$3:$F$12,'SoBCaICbIC-urbanresidential'!AQ$1)</f>
        <v>0</v>
      </c>
    </row>
    <row r="6" spans="1:43" x14ac:dyDescent="0.25">
      <c r="A6" s="63" t="s">
        <v>393</v>
      </c>
      <c r="B6">
        <f>SUMIFS('Cost Breakdowns'!$D$3:$D$12,'Cost Breakdowns'!$A$3:$A$12,'SoBCaICbIC-urbanresidential'!$A6,'Cost Breakdowns'!$F$3:$F$12,'SoBCaICbIC-urbanresidential'!B$1)</f>
        <v>0</v>
      </c>
      <c r="C6">
        <f>SUMIFS('Cost Breakdowns'!$D$3:$D$12,'Cost Breakdowns'!$A$3:$A$12,'SoBCaICbIC-urbanresidential'!$A6,'Cost Breakdowns'!$F$3:$F$12,'SoBCaICbIC-urbanresidential'!C$1)</f>
        <v>0</v>
      </c>
      <c r="D6">
        <f>SUMIFS('Cost Breakdowns'!$D$3:$D$12,'Cost Breakdowns'!$A$3:$A$12,'SoBCaICbIC-urbanresidential'!$A6,'Cost Breakdowns'!$F$3:$F$12,'SoBCaICbIC-urbanresidential'!D$1)</f>
        <v>0</v>
      </c>
      <c r="E6">
        <f>SUMIFS('Cost Breakdowns'!$D$3:$D$12,'Cost Breakdowns'!$A$3:$A$12,'SoBCaICbIC-urbanresidential'!$A6,'Cost Breakdowns'!$F$3:$F$12,'SoBCaICbIC-urbanresidential'!E$1)</f>
        <v>0</v>
      </c>
      <c r="F6">
        <f>SUMIFS('Cost Breakdowns'!$D$3:$D$12,'Cost Breakdowns'!$A$3:$A$12,'SoBCaICbIC-urbanresidential'!$A6,'Cost Breakdowns'!$F$3:$F$12,'SoBCaICbIC-urbanresidential'!F$1)</f>
        <v>0</v>
      </c>
      <c r="G6">
        <f>SUMIFS('Cost Breakdowns'!$D$3:$D$12,'Cost Breakdowns'!$A$3:$A$12,'SoBCaICbIC-urbanresidential'!$A6,'Cost Breakdowns'!$F$3:$F$12,'SoBCaICbIC-urbanresidential'!G$1)</f>
        <v>0</v>
      </c>
      <c r="H6">
        <f>SUMIFS('Cost Breakdowns'!$D$3:$D$12,'Cost Breakdowns'!$A$3:$A$12,'SoBCaICbIC-urbanresidential'!$A6,'Cost Breakdowns'!$F$3:$F$12,'SoBCaICbIC-urbanresidential'!H$1)</f>
        <v>0</v>
      </c>
      <c r="I6">
        <f>SUMIFS('Cost Breakdowns'!$D$3:$D$12,'Cost Breakdowns'!$A$3:$A$12,'SoBCaICbIC-urbanresidential'!$A6,'Cost Breakdowns'!$F$3:$F$12,'SoBCaICbIC-urbanresidential'!I$1)</f>
        <v>0</v>
      </c>
      <c r="J6">
        <f>SUMIFS('Cost Breakdowns'!$D$3:$D$12,'Cost Breakdowns'!$A$3:$A$12,'SoBCaICbIC-urbanresidential'!$A6,'Cost Breakdowns'!$F$3:$F$12,'SoBCaICbIC-urbanresidential'!J$1)</f>
        <v>0</v>
      </c>
      <c r="K6">
        <f>SUMIFS('Cost Breakdowns'!$D$3:$D$12,'Cost Breakdowns'!$A$3:$A$12,'SoBCaICbIC-urbanresidential'!$A6,'Cost Breakdowns'!$F$3:$F$12,'SoBCaICbIC-urbanresidential'!K$1)</f>
        <v>0</v>
      </c>
      <c r="L6">
        <f>SUMIFS('Cost Breakdowns'!$D$3:$D$12,'Cost Breakdowns'!$A$3:$A$12,'SoBCaICbIC-urbanresidential'!$A6,'Cost Breakdowns'!$F$3:$F$12,'SoBCaICbIC-urbanresidential'!L$1)</f>
        <v>0</v>
      </c>
      <c r="M6">
        <f>SUMIFS('Cost Breakdowns'!$D$3:$D$12,'Cost Breakdowns'!$A$3:$A$12,'SoBCaICbIC-urbanresidential'!$A6,'Cost Breakdowns'!$F$3:$F$12,'SoBCaICbIC-urbanresidential'!M$1)</f>
        <v>0</v>
      </c>
      <c r="N6">
        <f>SUMIFS('Cost Breakdowns'!$D$3:$D$12,'Cost Breakdowns'!$A$3:$A$12,'SoBCaICbIC-urbanresidential'!$A6,'Cost Breakdowns'!$F$3:$F$12,'SoBCaICbIC-urbanresidential'!N$1)</f>
        <v>0</v>
      </c>
      <c r="O6">
        <f>SUMIFS('Cost Breakdowns'!$D$3:$D$12,'Cost Breakdowns'!$A$3:$A$12,'SoBCaICbIC-urbanresidential'!$A6,'Cost Breakdowns'!$F$3:$F$12,'SoBCaICbIC-urbanresidential'!O$1)</f>
        <v>0</v>
      </c>
      <c r="P6">
        <f>SUMIFS('Cost Breakdowns'!$D$3:$D$12,'Cost Breakdowns'!$A$3:$A$12,'SoBCaICbIC-urbanresidential'!$A6,'Cost Breakdowns'!$F$3:$F$12,'SoBCaICbIC-urbanresidential'!P$1)</f>
        <v>0</v>
      </c>
      <c r="Q6">
        <f>SUMIFS('Cost Breakdowns'!$D$3:$D$12,'Cost Breakdowns'!$A$3:$A$12,'SoBCaICbIC-urbanresidential'!$A6,'Cost Breakdowns'!$F$3:$F$12,'SoBCaICbIC-urbanresidential'!Q$1)</f>
        <v>0</v>
      </c>
      <c r="R6">
        <f>SUMIFS('Cost Breakdowns'!$D$3:$D$12,'Cost Breakdowns'!$A$3:$A$12,'SoBCaICbIC-urbanresidential'!$A6,'Cost Breakdowns'!$F$3:$F$12,'SoBCaICbIC-urbanresidential'!R$1)</f>
        <v>0</v>
      </c>
      <c r="S6">
        <f>SUMIFS('Cost Breakdowns'!$D$3:$D$12,'Cost Breakdowns'!$A$3:$A$12,'SoBCaICbIC-urbanresidential'!$A6,'Cost Breakdowns'!$F$3:$F$12,'SoBCaICbIC-urbanresidential'!S$1)</f>
        <v>0</v>
      </c>
      <c r="T6">
        <f>SUMIFS('Cost Breakdowns'!$D$3:$D$12,'Cost Breakdowns'!$A$3:$A$12,'SoBCaICbIC-urbanresidential'!$A6,'Cost Breakdowns'!$F$3:$F$12,'SoBCaICbIC-urbanresidential'!T$1)</f>
        <v>0</v>
      </c>
      <c r="U6">
        <f>SUMIFS('Cost Breakdowns'!$D$3:$D$12,'Cost Breakdowns'!$A$3:$A$12,'SoBCaICbIC-urbanresidential'!$A6,'Cost Breakdowns'!$F$3:$F$12,'SoBCaICbIC-urbanresidential'!U$1)</f>
        <v>0.75422538138000661</v>
      </c>
      <c r="V6">
        <f>SUMIFS('Cost Breakdowns'!$D$3:$D$12,'Cost Breakdowns'!$A$3:$A$12,'SoBCaICbIC-urbanresidential'!$A6,'Cost Breakdowns'!$F$3:$F$12,'SoBCaICbIC-urbanresidential'!V$1)</f>
        <v>0</v>
      </c>
      <c r="W6">
        <f>SUMIFS('Cost Breakdowns'!$D$3:$D$12,'Cost Breakdowns'!$A$3:$A$12,'SoBCaICbIC-urbanresidential'!$A6,'Cost Breakdowns'!$F$3:$F$12,'SoBCaICbIC-urbanresidential'!W$1)</f>
        <v>0</v>
      </c>
      <c r="X6">
        <f>SUMIFS('Cost Breakdowns'!$D$3:$D$12,'Cost Breakdowns'!$A$3:$A$12,'SoBCaICbIC-urbanresidential'!$A6,'Cost Breakdowns'!$F$3:$F$12,'SoBCaICbIC-urbanresidential'!X$1)</f>
        <v>0</v>
      </c>
      <c r="Y6">
        <f>SUMIFS('Cost Breakdowns'!$D$3:$D$12,'Cost Breakdowns'!$A$3:$A$12,'SoBCaICbIC-urbanresidential'!$A6,'Cost Breakdowns'!$F$3:$F$12,'SoBCaICbIC-urbanresidential'!Y$1)</f>
        <v>0</v>
      </c>
      <c r="Z6">
        <f>SUMIFS('Cost Breakdowns'!$D$3:$D$12,'Cost Breakdowns'!$A$3:$A$12,'SoBCaICbIC-urbanresidential'!$A6,'Cost Breakdowns'!$F$3:$F$12,'SoBCaICbIC-urbanresidential'!Z$1)</f>
        <v>0</v>
      </c>
      <c r="AA6">
        <f>SUMIFS('Cost Breakdowns'!$D$3:$D$12,'Cost Breakdowns'!$A$3:$A$12,'SoBCaICbIC-urbanresidential'!$A6,'Cost Breakdowns'!$F$3:$F$12,'SoBCaICbIC-urbanresidential'!AA$1)</f>
        <v>0</v>
      </c>
      <c r="AB6">
        <f>SUMIFS('Cost Breakdowns'!$D$3:$D$12,'Cost Breakdowns'!$A$3:$A$12,'SoBCaICbIC-urbanresidential'!$A6,'Cost Breakdowns'!$F$3:$F$12,'SoBCaICbIC-urbanresidential'!AB$1)</f>
        <v>0</v>
      </c>
      <c r="AC6">
        <f>SUMIFS('Cost Breakdowns'!$D$3:$D$12,'Cost Breakdowns'!$A$3:$A$12,'SoBCaICbIC-urbanresidential'!$A6,'Cost Breakdowns'!$F$3:$F$12,'SoBCaICbIC-urbanresidential'!AC$1)</f>
        <v>0.24577461861999339</v>
      </c>
      <c r="AD6">
        <f>SUMIFS('Cost Breakdowns'!$D$3:$D$12,'Cost Breakdowns'!$A$3:$A$12,'SoBCaICbIC-urbanresidential'!$A6,'Cost Breakdowns'!$F$3:$F$12,'SoBCaICbIC-urbanresidential'!AD$1)</f>
        <v>0</v>
      </c>
      <c r="AE6">
        <f>SUMIFS('Cost Breakdowns'!$D$3:$D$12,'Cost Breakdowns'!$A$3:$A$12,'SoBCaICbIC-urbanresidential'!$A6,'Cost Breakdowns'!$F$3:$F$12,'SoBCaICbIC-urbanresidential'!AE$1)</f>
        <v>0</v>
      </c>
      <c r="AF6">
        <f>SUMIFS('Cost Breakdowns'!$D$3:$D$12,'Cost Breakdowns'!$A$3:$A$12,'SoBCaICbIC-urbanresidential'!$A6,'Cost Breakdowns'!$F$3:$F$12,'SoBCaICbIC-urbanresidential'!AF$1)</f>
        <v>0</v>
      </c>
      <c r="AG6">
        <f>SUMIFS('Cost Breakdowns'!$D$3:$D$12,'Cost Breakdowns'!$A$3:$A$12,'SoBCaICbIC-urbanresidential'!$A6,'Cost Breakdowns'!$F$3:$F$12,'SoBCaICbIC-urbanresidential'!AG$1)</f>
        <v>0</v>
      </c>
      <c r="AH6">
        <f>SUMIFS('Cost Breakdowns'!$D$3:$D$12,'Cost Breakdowns'!$A$3:$A$12,'SoBCaICbIC-urbanresidential'!$A6,'Cost Breakdowns'!$F$3:$F$12,'SoBCaICbIC-urbanresidential'!AH$1)</f>
        <v>0</v>
      </c>
      <c r="AI6">
        <f>SUMIFS('Cost Breakdowns'!$D$3:$D$12,'Cost Breakdowns'!$A$3:$A$12,'SoBCaICbIC-urbanresidential'!$A6,'Cost Breakdowns'!$F$3:$F$12,'SoBCaICbIC-urbanresidential'!AI$1)</f>
        <v>0</v>
      </c>
      <c r="AJ6">
        <f>SUMIFS('Cost Breakdowns'!$D$3:$D$12,'Cost Breakdowns'!$A$3:$A$12,'SoBCaICbIC-urbanresidential'!$A6,'Cost Breakdowns'!$F$3:$F$12,'SoBCaICbIC-urbanresidential'!AJ$1)</f>
        <v>0</v>
      </c>
      <c r="AK6">
        <f>SUMIFS('Cost Breakdowns'!$D$3:$D$12,'Cost Breakdowns'!$A$3:$A$12,'SoBCaICbIC-urbanresidential'!$A6,'Cost Breakdowns'!$F$3:$F$12,'SoBCaICbIC-urbanresidential'!AK$1)</f>
        <v>0</v>
      </c>
      <c r="AL6">
        <f>SUMIFS('Cost Breakdowns'!$D$3:$D$12,'Cost Breakdowns'!$A$3:$A$12,'SoBCaICbIC-urbanresidential'!$A6,'Cost Breakdowns'!$F$3:$F$12,'SoBCaICbIC-urbanresidential'!AL$1)</f>
        <v>0</v>
      </c>
      <c r="AM6">
        <f>SUMIFS('Cost Breakdowns'!$D$3:$D$12,'Cost Breakdowns'!$A$3:$A$12,'SoBCaICbIC-urbanresidential'!$A6,'Cost Breakdowns'!$F$3:$F$12,'SoBCaICbIC-urbanresidential'!AM$1)</f>
        <v>0</v>
      </c>
      <c r="AN6">
        <f>SUMIFS('Cost Breakdowns'!$D$3:$D$12,'Cost Breakdowns'!$A$3:$A$12,'SoBCaICbIC-urbanresidential'!$A6,'Cost Breakdowns'!$F$3:$F$12,'SoBCaICbIC-urbanresidential'!AN$1)</f>
        <v>0</v>
      </c>
      <c r="AO6">
        <f>SUMIFS('Cost Breakdowns'!$D$3:$D$12,'Cost Breakdowns'!$A$3:$A$12,'SoBCaICbIC-urbanresidential'!$A6,'Cost Breakdowns'!$F$3:$F$12,'SoBCaICbIC-urbanresidential'!AO$1)</f>
        <v>0</v>
      </c>
      <c r="AP6">
        <f>SUMIFS('Cost Breakdowns'!$D$3:$D$12,'Cost Breakdowns'!$A$3:$A$12,'SoBCaICbIC-urbanresidential'!$A6,'Cost Breakdowns'!$F$3:$F$12,'SoBCaICbIC-urbanresidential'!AP$1)</f>
        <v>0</v>
      </c>
      <c r="AQ6">
        <f>SUMIFS('Cost Breakdowns'!$D$3:$D$12,'Cost Breakdowns'!$A$3:$A$12,'SoBCaICbIC-urbanresidential'!$A6,'Cost Breakdowns'!$F$3:$F$12,'SoBCaICbIC-urbanresidential'!AQ$1)</f>
        <v>0</v>
      </c>
    </row>
    <row r="7" spans="1:43" x14ac:dyDescent="0.25">
      <c r="A7" s="63" t="s">
        <v>72</v>
      </c>
      <c r="B7">
        <f>SUMIFS('Cost Breakdowns'!$D$3:$D$12,'Cost Breakdowns'!$A$3:$A$12,'SoBCaICbIC-urbanresidential'!$A7,'Cost Breakdowns'!$F$3:$F$12,'SoBCaICbIC-urbanresidential'!B$1)</f>
        <v>0</v>
      </c>
      <c r="C7">
        <f>SUMIFS('Cost Breakdowns'!$D$3:$D$12,'Cost Breakdowns'!$A$3:$A$12,'SoBCaICbIC-urbanresidential'!$A7,'Cost Breakdowns'!$F$3:$F$12,'SoBCaICbIC-urbanresidential'!C$1)</f>
        <v>0</v>
      </c>
      <c r="D7">
        <f>SUMIFS('Cost Breakdowns'!$D$3:$D$12,'Cost Breakdowns'!$A$3:$A$12,'SoBCaICbIC-urbanresidential'!$A7,'Cost Breakdowns'!$F$3:$F$12,'SoBCaICbIC-urbanresidential'!D$1)</f>
        <v>0</v>
      </c>
      <c r="E7">
        <f>SUMIFS('Cost Breakdowns'!$D$3:$D$12,'Cost Breakdowns'!$A$3:$A$12,'SoBCaICbIC-urbanresidential'!$A7,'Cost Breakdowns'!$F$3:$F$12,'SoBCaICbIC-urbanresidential'!E$1)</f>
        <v>0</v>
      </c>
      <c r="F7">
        <f>SUMIFS('Cost Breakdowns'!$D$3:$D$12,'Cost Breakdowns'!$A$3:$A$12,'SoBCaICbIC-urbanresidential'!$A7,'Cost Breakdowns'!$F$3:$F$12,'SoBCaICbIC-urbanresidential'!F$1)</f>
        <v>0</v>
      </c>
      <c r="G7">
        <f>SUMIFS('Cost Breakdowns'!$D$3:$D$12,'Cost Breakdowns'!$A$3:$A$12,'SoBCaICbIC-urbanresidential'!$A7,'Cost Breakdowns'!$F$3:$F$12,'SoBCaICbIC-urbanresidential'!G$1)</f>
        <v>0</v>
      </c>
      <c r="H7">
        <f>SUMIFS('Cost Breakdowns'!$D$3:$D$12,'Cost Breakdowns'!$A$3:$A$12,'SoBCaICbIC-urbanresidential'!$A7,'Cost Breakdowns'!$F$3:$F$12,'SoBCaICbIC-urbanresidential'!H$1)</f>
        <v>0</v>
      </c>
      <c r="I7">
        <f>SUMIFS('Cost Breakdowns'!$D$3:$D$12,'Cost Breakdowns'!$A$3:$A$12,'SoBCaICbIC-urbanresidential'!$A7,'Cost Breakdowns'!$F$3:$F$12,'SoBCaICbIC-urbanresidential'!I$1)</f>
        <v>0</v>
      </c>
      <c r="J7">
        <f>SUMIFS('Cost Breakdowns'!$D$3:$D$12,'Cost Breakdowns'!$A$3:$A$12,'SoBCaICbIC-urbanresidential'!$A7,'Cost Breakdowns'!$F$3:$F$12,'SoBCaICbIC-urbanresidential'!J$1)</f>
        <v>0</v>
      </c>
      <c r="K7">
        <f>SUMIFS('Cost Breakdowns'!$D$3:$D$12,'Cost Breakdowns'!$A$3:$A$12,'SoBCaICbIC-urbanresidential'!$A7,'Cost Breakdowns'!$F$3:$F$12,'SoBCaICbIC-urbanresidential'!K$1)</f>
        <v>0</v>
      </c>
      <c r="L7">
        <f>SUMIFS('Cost Breakdowns'!$D$3:$D$12,'Cost Breakdowns'!$A$3:$A$12,'SoBCaICbIC-urbanresidential'!$A7,'Cost Breakdowns'!$F$3:$F$12,'SoBCaICbIC-urbanresidential'!L$1)</f>
        <v>0</v>
      </c>
      <c r="M7">
        <f>SUMIFS('Cost Breakdowns'!$D$3:$D$12,'Cost Breakdowns'!$A$3:$A$12,'SoBCaICbIC-urbanresidential'!$A7,'Cost Breakdowns'!$F$3:$F$12,'SoBCaICbIC-urbanresidential'!M$1)</f>
        <v>0</v>
      </c>
      <c r="N7">
        <f>SUMIFS('Cost Breakdowns'!$D$3:$D$12,'Cost Breakdowns'!$A$3:$A$12,'SoBCaICbIC-urbanresidential'!$A7,'Cost Breakdowns'!$F$3:$F$12,'SoBCaICbIC-urbanresidential'!N$1)</f>
        <v>0</v>
      </c>
      <c r="O7">
        <f>SUMIFS('Cost Breakdowns'!$D$3:$D$12,'Cost Breakdowns'!$A$3:$A$12,'SoBCaICbIC-urbanresidential'!$A7,'Cost Breakdowns'!$F$3:$F$12,'SoBCaICbIC-urbanresidential'!O$1)</f>
        <v>0</v>
      </c>
      <c r="P7">
        <f>SUMIFS('Cost Breakdowns'!$D$3:$D$12,'Cost Breakdowns'!$A$3:$A$12,'SoBCaICbIC-urbanresidential'!$A7,'Cost Breakdowns'!$F$3:$F$12,'SoBCaICbIC-urbanresidential'!P$1)</f>
        <v>0</v>
      </c>
      <c r="Q7">
        <f>SUMIFS('Cost Breakdowns'!$D$3:$D$12,'Cost Breakdowns'!$A$3:$A$12,'SoBCaICbIC-urbanresidential'!$A7,'Cost Breakdowns'!$F$3:$F$12,'SoBCaICbIC-urbanresidential'!Q$1)</f>
        <v>0</v>
      </c>
      <c r="R7">
        <f>SUMIFS('Cost Breakdowns'!$D$3:$D$12,'Cost Breakdowns'!$A$3:$A$12,'SoBCaICbIC-urbanresidential'!$A7,'Cost Breakdowns'!$F$3:$F$12,'SoBCaICbIC-urbanresidential'!R$1)</f>
        <v>0</v>
      </c>
      <c r="S7">
        <f>SUMIFS('Cost Breakdowns'!$D$3:$D$12,'Cost Breakdowns'!$A$3:$A$12,'SoBCaICbIC-urbanresidential'!$A7,'Cost Breakdowns'!$F$3:$F$12,'SoBCaICbIC-urbanresidential'!S$1)</f>
        <v>0</v>
      </c>
      <c r="T7">
        <f>SUMIFS('Cost Breakdowns'!$D$3:$D$12,'Cost Breakdowns'!$A$3:$A$12,'SoBCaICbIC-urbanresidential'!$A7,'Cost Breakdowns'!$F$3:$F$12,'SoBCaICbIC-urbanresidential'!T$1)</f>
        <v>0</v>
      </c>
      <c r="U7">
        <f>SUMIFS('Cost Breakdowns'!$D$3:$D$12,'Cost Breakdowns'!$A$3:$A$12,'SoBCaICbIC-urbanresidential'!$A7,'Cost Breakdowns'!$F$3:$F$12,'SoBCaICbIC-urbanresidential'!U$1)</f>
        <v>0.75422538138000661</v>
      </c>
      <c r="V7">
        <f>SUMIFS('Cost Breakdowns'!$D$3:$D$12,'Cost Breakdowns'!$A$3:$A$12,'SoBCaICbIC-urbanresidential'!$A7,'Cost Breakdowns'!$F$3:$F$12,'SoBCaICbIC-urbanresidential'!V$1)</f>
        <v>0</v>
      </c>
      <c r="W7">
        <f>SUMIFS('Cost Breakdowns'!$D$3:$D$12,'Cost Breakdowns'!$A$3:$A$12,'SoBCaICbIC-urbanresidential'!$A7,'Cost Breakdowns'!$F$3:$F$12,'SoBCaICbIC-urbanresidential'!W$1)</f>
        <v>0</v>
      </c>
      <c r="X7">
        <f>SUMIFS('Cost Breakdowns'!$D$3:$D$12,'Cost Breakdowns'!$A$3:$A$12,'SoBCaICbIC-urbanresidential'!$A7,'Cost Breakdowns'!$F$3:$F$12,'SoBCaICbIC-urbanresidential'!X$1)</f>
        <v>0</v>
      </c>
      <c r="Y7">
        <f>SUMIFS('Cost Breakdowns'!$D$3:$D$12,'Cost Breakdowns'!$A$3:$A$12,'SoBCaICbIC-urbanresidential'!$A7,'Cost Breakdowns'!$F$3:$F$12,'SoBCaICbIC-urbanresidential'!Y$1)</f>
        <v>0</v>
      </c>
      <c r="Z7">
        <f>SUMIFS('Cost Breakdowns'!$D$3:$D$12,'Cost Breakdowns'!$A$3:$A$12,'SoBCaICbIC-urbanresidential'!$A7,'Cost Breakdowns'!$F$3:$F$12,'SoBCaICbIC-urbanresidential'!Z$1)</f>
        <v>0</v>
      </c>
      <c r="AA7">
        <f>SUMIFS('Cost Breakdowns'!$D$3:$D$12,'Cost Breakdowns'!$A$3:$A$12,'SoBCaICbIC-urbanresidential'!$A7,'Cost Breakdowns'!$F$3:$F$12,'SoBCaICbIC-urbanresidential'!AA$1)</f>
        <v>0</v>
      </c>
      <c r="AB7">
        <f>SUMIFS('Cost Breakdowns'!$D$3:$D$12,'Cost Breakdowns'!$A$3:$A$12,'SoBCaICbIC-urbanresidential'!$A7,'Cost Breakdowns'!$F$3:$F$12,'SoBCaICbIC-urbanresidential'!AB$1)</f>
        <v>0</v>
      </c>
      <c r="AC7">
        <f>SUMIFS('Cost Breakdowns'!$D$3:$D$12,'Cost Breakdowns'!$A$3:$A$12,'SoBCaICbIC-urbanresidential'!$A7,'Cost Breakdowns'!$F$3:$F$12,'SoBCaICbIC-urbanresidential'!AC$1)</f>
        <v>0.24577461861999339</v>
      </c>
      <c r="AD7">
        <f>SUMIFS('Cost Breakdowns'!$D$3:$D$12,'Cost Breakdowns'!$A$3:$A$12,'SoBCaICbIC-urbanresidential'!$A7,'Cost Breakdowns'!$F$3:$F$12,'SoBCaICbIC-urbanresidential'!AD$1)</f>
        <v>0</v>
      </c>
      <c r="AE7">
        <f>SUMIFS('Cost Breakdowns'!$D$3:$D$12,'Cost Breakdowns'!$A$3:$A$12,'SoBCaICbIC-urbanresidential'!$A7,'Cost Breakdowns'!$F$3:$F$12,'SoBCaICbIC-urbanresidential'!AE$1)</f>
        <v>0</v>
      </c>
      <c r="AF7">
        <f>SUMIFS('Cost Breakdowns'!$D$3:$D$12,'Cost Breakdowns'!$A$3:$A$12,'SoBCaICbIC-urbanresidential'!$A7,'Cost Breakdowns'!$F$3:$F$12,'SoBCaICbIC-urbanresidential'!AF$1)</f>
        <v>0</v>
      </c>
      <c r="AG7">
        <f>SUMIFS('Cost Breakdowns'!$D$3:$D$12,'Cost Breakdowns'!$A$3:$A$12,'SoBCaICbIC-urbanresidential'!$A7,'Cost Breakdowns'!$F$3:$F$12,'SoBCaICbIC-urbanresidential'!AG$1)</f>
        <v>0</v>
      </c>
      <c r="AH7">
        <f>SUMIFS('Cost Breakdowns'!$D$3:$D$12,'Cost Breakdowns'!$A$3:$A$12,'SoBCaICbIC-urbanresidential'!$A7,'Cost Breakdowns'!$F$3:$F$12,'SoBCaICbIC-urbanresidential'!AH$1)</f>
        <v>0</v>
      </c>
      <c r="AI7">
        <f>SUMIFS('Cost Breakdowns'!$D$3:$D$12,'Cost Breakdowns'!$A$3:$A$12,'SoBCaICbIC-urbanresidential'!$A7,'Cost Breakdowns'!$F$3:$F$12,'SoBCaICbIC-urbanresidential'!AI$1)</f>
        <v>0</v>
      </c>
      <c r="AJ7">
        <f>SUMIFS('Cost Breakdowns'!$D$3:$D$12,'Cost Breakdowns'!$A$3:$A$12,'SoBCaICbIC-urbanresidential'!$A7,'Cost Breakdowns'!$F$3:$F$12,'SoBCaICbIC-urbanresidential'!AJ$1)</f>
        <v>0</v>
      </c>
      <c r="AK7">
        <f>SUMIFS('Cost Breakdowns'!$D$3:$D$12,'Cost Breakdowns'!$A$3:$A$12,'SoBCaICbIC-urbanresidential'!$A7,'Cost Breakdowns'!$F$3:$F$12,'SoBCaICbIC-urbanresidential'!AK$1)</f>
        <v>0</v>
      </c>
      <c r="AL7">
        <f>SUMIFS('Cost Breakdowns'!$D$3:$D$12,'Cost Breakdowns'!$A$3:$A$12,'SoBCaICbIC-urbanresidential'!$A7,'Cost Breakdowns'!$F$3:$F$12,'SoBCaICbIC-urbanresidential'!AL$1)</f>
        <v>0</v>
      </c>
      <c r="AM7">
        <f>SUMIFS('Cost Breakdowns'!$D$3:$D$12,'Cost Breakdowns'!$A$3:$A$12,'SoBCaICbIC-urbanresidential'!$A7,'Cost Breakdowns'!$F$3:$F$12,'SoBCaICbIC-urbanresidential'!AM$1)</f>
        <v>0</v>
      </c>
      <c r="AN7">
        <f>SUMIFS('Cost Breakdowns'!$D$3:$D$12,'Cost Breakdowns'!$A$3:$A$12,'SoBCaICbIC-urbanresidential'!$A7,'Cost Breakdowns'!$F$3:$F$12,'SoBCaICbIC-urbanresidential'!AN$1)</f>
        <v>0</v>
      </c>
      <c r="AO7">
        <f>SUMIFS('Cost Breakdowns'!$D$3:$D$12,'Cost Breakdowns'!$A$3:$A$12,'SoBCaICbIC-urbanresidential'!$A7,'Cost Breakdowns'!$F$3:$F$12,'SoBCaICbIC-urbanresidential'!AO$1)</f>
        <v>0</v>
      </c>
      <c r="AP7">
        <f>SUMIFS('Cost Breakdowns'!$D$3:$D$12,'Cost Breakdowns'!$A$3:$A$12,'SoBCaICbIC-urbanresidential'!$A7,'Cost Breakdowns'!$F$3:$F$12,'SoBCaICbIC-urbanresidential'!AP$1)</f>
        <v>0</v>
      </c>
      <c r="AQ7">
        <f>SUMIFS('Cost Breakdowns'!$D$3:$D$12,'Cost Breakdowns'!$A$3:$A$12,'SoBCaICbIC-urbanresidential'!$A7,'Cost Breakdowns'!$F$3:$F$12,'SoBCaICbIC-urbanresidential'!AQ$1)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002060"/>
  </sheetPr>
  <dimension ref="A1:AQ7"/>
  <sheetViews>
    <sheetView workbookViewId="0">
      <selection activeCell="AA4" sqref="AA4"/>
    </sheetView>
  </sheetViews>
  <sheetFormatPr defaultRowHeight="15" x14ac:dyDescent="0.25"/>
  <cols>
    <col min="1" max="1" width="22.85546875" customWidth="1"/>
    <col min="2" max="43" width="10.85546875" customWidth="1"/>
  </cols>
  <sheetData>
    <row r="1" spans="1:43" x14ac:dyDescent="0.25">
      <c r="A1" s="98" t="s">
        <v>449</v>
      </c>
      <c r="B1" s="120" t="s">
        <v>35</v>
      </c>
      <c r="C1" s="120" t="s">
        <v>454</v>
      </c>
      <c r="D1" s="120" t="s">
        <v>455</v>
      </c>
      <c r="E1" s="120" t="s">
        <v>36</v>
      </c>
      <c r="F1" s="120" t="s">
        <v>37</v>
      </c>
      <c r="G1" s="120" t="s">
        <v>38</v>
      </c>
      <c r="H1" s="120" t="s">
        <v>39</v>
      </c>
      <c r="I1" s="120" t="s">
        <v>40</v>
      </c>
      <c r="J1" s="120" t="s">
        <v>41</v>
      </c>
      <c r="K1" s="120" t="s">
        <v>42</v>
      </c>
      <c r="L1" s="120" t="s">
        <v>452</v>
      </c>
      <c r="M1" s="120" t="s">
        <v>453</v>
      </c>
      <c r="N1" s="120" t="s">
        <v>43</v>
      </c>
      <c r="O1" s="120" t="s">
        <v>460</v>
      </c>
      <c r="P1" s="120" t="s">
        <v>461</v>
      </c>
      <c r="Q1" s="120" t="s">
        <v>464</v>
      </c>
      <c r="R1" s="120" t="s">
        <v>465</v>
      </c>
      <c r="S1" s="120" t="s">
        <v>44</v>
      </c>
      <c r="T1" s="120" t="s">
        <v>45</v>
      </c>
      <c r="U1" s="120" t="s">
        <v>46</v>
      </c>
      <c r="V1" s="120" t="s">
        <v>47</v>
      </c>
      <c r="W1" s="120" t="s">
        <v>48</v>
      </c>
      <c r="X1" s="120" t="s">
        <v>49</v>
      </c>
      <c r="Y1" s="120" t="s">
        <v>50</v>
      </c>
      <c r="Z1" s="120" t="s">
        <v>468</v>
      </c>
      <c r="AA1" s="120" t="s">
        <v>469</v>
      </c>
      <c r="AB1" s="120" t="s">
        <v>470</v>
      </c>
      <c r="AC1" s="120" t="s">
        <v>51</v>
      </c>
      <c r="AD1" s="120" t="s">
        <v>52</v>
      </c>
      <c r="AE1" s="120" t="s">
        <v>53</v>
      </c>
      <c r="AF1" s="120" t="s">
        <v>54</v>
      </c>
      <c r="AG1" s="120" t="s">
        <v>55</v>
      </c>
      <c r="AH1" s="120" t="s">
        <v>56</v>
      </c>
      <c r="AI1" s="120" t="s">
        <v>57</v>
      </c>
      <c r="AJ1" s="120" t="s">
        <v>58</v>
      </c>
      <c r="AK1" s="120" t="s">
        <v>59</v>
      </c>
      <c r="AL1" s="120" t="s">
        <v>60</v>
      </c>
      <c r="AM1" s="120" t="s">
        <v>61</v>
      </c>
      <c r="AN1" s="120" t="s">
        <v>62</v>
      </c>
      <c r="AO1" s="120" t="s">
        <v>63</v>
      </c>
      <c r="AP1" s="120" t="s">
        <v>64</v>
      </c>
      <c r="AQ1" s="120" t="s">
        <v>65</v>
      </c>
    </row>
    <row r="2" spans="1:43" x14ac:dyDescent="0.25">
      <c r="A2" s="63" t="s">
        <v>324</v>
      </c>
      <c r="B2">
        <f>SUMIFS('Cost Breakdowns'!$E$3:$E$12,'Cost Breakdowns'!$A$3:$A$12,'SoBCaICbIC-urbanresidential'!$A2,'Cost Breakdowns'!$F$3:$F$12,'SoBCaICbIC-urbanresidential'!B$1)</f>
        <v>0</v>
      </c>
      <c r="C2">
        <f>SUMIFS('Cost Breakdowns'!$E$3:$E$12,'Cost Breakdowns'!$A$3:$A$12,'SoBCaICbIC-urbanresidential'!$A2,'Cost Breakdowns'!$F$3:$F$12,'SoBCaICbIC-urbanresidential'!C$1)</f>
        <v>0</v>
      </c>
      <c r="D2">
        <f>SUMIFS('Cost Breakdowns'!$E$3:$E$12,'Cost Breakdowns'!$A$3:$A$12,'SoBCaICbIC-urbanresidential'!$A2,'Cost Breakdowns'!$F$3:$F$12,'SoBCaICbIC-urbanresidential'!D$1)</f>
        <v>0</v>
      </c>
      <c r="E2">
        <f>SUMIFS('Cost Breakdowns'!$E$3:$E$12,'Cost Breakdowns'!$A$3:$A$12,'SoBCaICbIC-urbanresidential'!$A2,'Cost Breakdowns'!$F$3:$F$12,'SoBCaICbIC-urbanresidential'!E$1)</f>
        <v>0</v>
      </c>
      <c r="F2">
        <f>SUMIFS('Cost Breakdowns'!$E$3:$E$12,'Cost Breakdowns'!$A$3:$A$12,'SoBCaICbIC-urbanresidential'!$A2,'Cost Breakdowns'!$F$3:$F$12,'SoBCaICbIC-urbanresidential'!F$1)</f>
        <v>0</v>
      </c>
      <c r="G2">
        <f>SUMIFS('Cost Breakdowns'!$E$3:$E$12,'Cost Breakdowns'!$A$3:$A$12,'SoBCaICbIC-urbanresidential'!$A2,'Cost Breakdowns'!$F$3:$F$12,'SoBCaICbIC-urbanresidential'!G$1)</f>
        <v>0</v>
      </c>
      <c r="H2">
        <f>SUMIFS('Cost Breakdowns'!$E$3:$E$12,'Cost Breakdowns'!$A$3:$A$12,'SoBCaICbIC-urbanresidential'!$A2,'Cost Breakdowns'!$F$3:$F$12,'SoBCaICbIC-urbanresidential'!H$1)</f>
        <v>0</v>
      </c>
      <c r="I2">
        <f>SUMIFS('Cost Breakdowns'!$E$3:$E$12,'Cost Breakdowns'!$A$3:$A$12,'SoBCaICbIC-urbanresidential'!$A2,'Cost Breakdowns'!$F$3:$F$12,'SoBCaICbIC-urbanresidential'!I$1)</f>
        <v>0</v>
      </c>
      <c r="J2">
        <f>SUMIFS('Cost Breakdowns'!$E$3:$E$12,'Cost Breakdowns'!$A$3:$A$12,'SoBCaICbIC-urbanresidential'!$A2,'Cost Breakdowns'!$F$3:$F$12,'SoBCaICbIC-urbanresidential'!J$1)</f>
        <v>0</v>
      </c>
      <c r="K2">
        <f>SUMIFS('Cost Breakdowns'!$E$3:$E$12,'Cost Breakdowns'!$A$3:$A$12,'SoBCaICbIC-urbanresidential'!$A2,'Cost Breakdowns'!$F$3:$F$12,'SoBCaICbIC-urbanresidential'!K$1)</f>
        <v>0</v>
      </c>
      <c r="L2">
        <f>SUMIFS('Cost Breakdowns'!$E$3:$E$12,'Cost Breakdowns'!$A$3:$A$12,'SoBCaICbIC-urbanresidential'!$A2,'Cost Breakdowns'!$F$3:$F$12,'SoBCaICbIC-urbanresidential'!L$1)</f>
        <v>0</v>
      </c>
      <c r="M2">
        <f>SUMIFS('Cost Breakdowns'!$E$3:$E$12,'Cost Breakdowns'!$A$3:$A$12,'SoBCaICbIC-urbanresidential'!$A2,'Cost Breakdowns'!$F$3:$F$12,'SoBCaICbIC-urbanresidential'!M$1)</f>
        <v>0</v>
      </c>
      <c r="N2">
        <f>SUMIFS('Cost Breakdowns'!$E$3:$E$12,'Cost Breakdowns'!$A$3:$A$12,'SoBCaICbIC-urbanresidential'!$A2,'Cost Breakdowns'!$F$3:$F$12,'SoBCaICbIC-urbanresidential'!N$1)</f>
        <v>0</v>
      </c>
      <c r="O2">
        <f>SUMIFS('Cost Breakdowns'!$E$3:$E$12,'Cost Breakdowns'!$A$3:$A$12,'SoBCaICbIC-urbanresidential'!$A2,'Cost Breakdowns'!$F$3:$F$12,'SoBCaICbIC-urbanresidential'!O$1)</f>
        <v>0</v>
      </c>
      <c r="P2">
        <f>SUMIFS('Cost Breakdowns'!$E$3:$E$12,'Cost Breakdowns'!$A$3:$A$12,'SoBCaICbIC-urbanresidential'!$A2,'Cost Breakdowns'!$F$3:$F$12,'SoBCaICbIC-urbanresidential'!P$1)</f>
        <v>0</v>
      </c>
      <c r="Q2">
        <f>SUMIFS('Cost Breakdowns'!$E$3:$E$12,'Cost Breakdowns'!$A$3:$A$12,'SoBCaICbIC-urbanresidential'!$A2,'Cost Breakdowns'!$F$3:$F$12,'SoBCaICbIC-urbanresidential'!Q$1)</f>
        <v>0</v>
      </c>
      <c r="R2">
        <f>SUMIFS('Cost Breakdowns'!$E$3:$E$12,'Cost Breakdowns'!$A$3:$A$12,'SoBCaICbIC-urbanresidential'!$A2,'Cost Breakdowns'!$F$3:$F$12,'SoBCaICbIC-urbanresidential'!R$1)</f>
        <v>0</v>
      </c>
      <c r="S2">
        <f>SUMIFS('Cost Breakdowns'!$E$3:$E$12,'Cost Breakdowns'!$A$3:$A$12,'SoBCaICbIC-urbanresidential'!$A2,'Cost Breakdowns'!$F$3:$F$12,'SoBCaICbIC-urbanresidential'!S$1)</f>
        <v>0</v>
      </c>
      <c r="T2">
        <f>SUMIFS('Cost Breakdowns'!$E$3:$E$12,'Cost Breakdowns'!$A$3:$A$12,'SoBCaICbIC-urbanresidential'!$A2,'Cost Breakdowns'!$F$3:$F$12,'SoBCaICbIC-urbanresidential'!T$1)</f>
        <v>0</v>
      </c>
      <c r="U2">
        <f>SUMIFS('Cost Breakdowns'!$E$3:$E$12,'Cost Breakdowns'!$A$3:$A$12,'SoBCaICbIC-urbanresidential'!$A2,'Cost Breakdowns'!$F$3:$F$12,'SoBCaICbIC-urbanresidential'!U$1)</f>
        <v>0</v>
      </c>
      <c r="V2">
        <f>SUMIFS('Cost Breakdowns'!$E$3:$E$12,'Cost Breakdowns'!$A$3:$A$12,'SoBCaICbIC-urbanresidential'!$A2,'Cost Breakdowns'!$F$3:$F$12,'SoBCaICbIC-urbanresidential'!V$1)</f>
        <v>0.70398750275034405</v>
      </c>
      <c r="W2">
        <f>SUMIFS('Cost Breakdowns'!$E$3:$E$12,'Cost Breakdowns'!$A$3:$A$12,'SoBCaICbIC-urbanresidential'!$A2,'Cost Breakdowns'!$F$3:$F$12,'SoBCaICbIC-urbanresidential'!W$1)</f>
        <v>0</v>
      </c>
      <c r="X2">
        <f>SUMIFS('Cost Breakdowns'!$E$3:$E$12,'Cost Breakdowns'!$A$3:$A$12,'SoBCaICbIC-urbanresidential'!$A2,'Cost Breakdowns'!$F$3:$F$12,'SoBCaICbIC-urbanresidential'!X$1)</f>
        <v>0</v>
      </c>
      <c r="Y2">
        <f>SUMIFS('Cost Breakdowns'!$E$3:$E$12,'Cost Breakdowns'!$A$3:$A$12,'SoBCaICbIC-urbanresidential'!$A2,'Cost Breakdowns'!$F$3:$F$12,'SoBCaICbIC-urbanresidential'!Y$1)</f>
        <v>0</v>
      </c>
      <c r="Z2">
        <f>SUMIFS('Cost Breakdowns'!$E$3:$E$12,'Cost Breakdowns'!$A$3:$A$12,'SoBCaICbIC-urbanresidential'!$A2,'Cost Breakdowns'!$F$3:$F$12,'SoBCaICbIC-urbanresidential'!Z$1)</f>
        <v>0</v>
      </c>
      <c r="AA2">
        <f>SUMIFS('Cost Breakdowns'!$E$3:$E$12,'Cost Breakdowns'!$A$3:$A$12,'SoBCaICbIC-urbanresidential'!$A2,'Cost Breakdowns'!$F$3:$F$12,'SoBCaICbIC-urbanresidential'!AA$1)</f>
        <v>0</v>
      </c>
      <c r="AB2">
        <f>SUMIFS('Cost Breakdowns'!$E$3:$E$12,'Cost Breakdowns'!$A$3:$A$12,'SoBCaICbIC-urbanresidential'!$A2,'Cost Breakdowns'!$F$3:$F$12,'SoBCaICbIC-urbanresidential'!AB$1)</f>
        <v>0</v>
      </c>
      <c r="AC2">
        <f>SUMIFS('Cost Breakdowns'!$E$3:$E$12,'Cost Breakdowns'!$A$3:$A$12,'SoBCaICbIC-urbanresidential'!$A2,'Cost Breakdowns'!$F$3:$F$12,'SoBCaICbIC-urbanresidential'!AC$1)</f>
        <v>0.29601249724965595</v>
      </c>
      <c r="AD2">
        <f>SUMIFS('Cost Breakdowns'!$E$3:$E$12,'Cost Breakdowns'!$A$3:$A$12,'SoBCaICbIC-urbanresidential'!$A2,'Cost Breakdowns'!$F$3:$F$12,'SoBCaICbIC-urbanresidential'!AD$1)</f>
        <v>0</v>
      </c>
      <c r="AE2">
        <f>SUMIFS('Cost Breakdowns'!$E$3:$E$12,'Cost Breakdowns'!$A$3:$A$12,'SoBCaICbIC-urbanresidential'!$A2,'Cost Breakdowns'!$F$3:$F$12,'SoBCaICbIC-urbanresidential'!AE$1)</f>
        <v>0</v>
      </c>
      <c r="AF2">
        <f>SUMIFS('Cost Breakdowns'!$E$3:$E$12,'Cost Breakdowns'!$A$3:$A$12,'SoBCaICbIC-urbanresidential'!$A2,'Cost Breakdowns'!$F$3:$F$12,'SoBCaICbIC-urbanresidential'!AF$1)</f>
        <v>0</v>
      </c>
      <c r="AG2">
        <f>SUMIFS('Cost Breakdowns'!$E$3:$E$12,'Cost Breakdowns'!$A$3:$A$12,'SoBCaICbIC-urbanresidential'!$A2,'Cost Breakdowns'!$F$3:$F$12,'SoBCaICbIC-urbanresidential'!AG$1)</f>
        <v>0</v>
      </c>
      <c r="AH2">
        <f>SUMIFS('Cost Breakdowns'!$E$3:$E$12,'Cost Breakdowns'!$A$3:$A$12,'SoBCaICbIC-urbanresidential'!$A2,'Cost Breakdowns'!$F$3:$F$12,'SoBCaICbIC-urbanresidential'!AH$1)</f>
        <v>0</v>
      </c>
      <c r="AI2">
        <f>SUMIFS('Cost Breakdowns'!$E$3:$E$12,'Cost Breakdowns'!$A$3:$A$12,'SoBCaICbIC-urbanresidential'!$A2,'Cost Breakdowns'!$F$3:$F$12,'SoBCaICbIC-urbanresidential'!AI$1)</f>
        <v>0</v>
      </c>
      <c r="AJ2">
        <f>SUMIFS('Cost Breakdowns'!$E$3:$E$12,'Cost Breakdowns'!$A$3:$A$12,'SoBCaICbIC-urbanresidential'!$A2,'Cost Breakdowns'!$F$3:$F$12,'SoBCaICbIC-urbanresidential'!AJ$1)</f>
        <v>0</v>
      </c>
      <c r="AK2">
        <f>SUMIFS('Cost Breakdowns'!$E$3:$E$12,'Cost Breakdowns'!$A$3:$A$12,'SoBCaICbIC-urbanresidential'!$A2,'Cost Breakdowns'!$F$3:$F$12,'SoBCaICbIC-urbanresidential'!AK$1)</f>
        <v>0</v>
      </c>
      <c r="AL2">
        <f>SUMIFS('Cost Breakdowns'!$E$3:$E$12,'Cost Breakdowns'!$A$3:$A$12,'SoBCaICbIC-urbanresidential'!$A2,'Cost Breakdowns'!$F$3:$F$12,'SoBCaICbIC-urbanresidential'!AL$1)</f>
        <v>0</v>
      </c>
      <c r="AM2">
        <f>SUMIFS('Cost Breakdowns'!$E$3:$E$12,'Cost Breakdowns'!$A$3:$A$12,'SoBCaICbIC-urbanresidential'!$A2,'Cost Breakdowns'!$F$3:$F$12,'SoBCaICbIC-urbanresidential'!AM$1)</f>
        <v>0</v>
      </c>
      <c r="AN2">
        <f>SUMIFS('Cost Breakdowns'!$E$3:$E$12,'Cost Breakdowns'!$A$3:$A$12,'SoBCaICbIC-urbanresidential'!$A2,'Cost Breakdowns'!$F$3:$F$12,'SoBCaICbIC-urbanresidential'!AN$1)</f>
        <v>0</v>
      </c>
      <c r="AO2">
        <f>SUMIFS('Cost Breakdowns'!$E$3:$E$12,'Cost Breakdowns'!$A$3:$A$12,'SoBCaICbIC-urbanresidential'!$A2,'Cost Breakdowns'!$F$3:$F$12,'SoBCaICbIC-urbanresidential'!AO$1)</f>
        <v>0</v>
      </c>
      <c r="AP2">
        <f>SUMIFS('Cost Breakdowns'!$E$3:$E$12,'Cost Breakdowns'!$A$3:$A$12,'SoBCaICbIC-urbanresidential'!$A2,'Cost Breakdowns'!$F$3:$F$12,'SoBCaICbIC-urbanresidential'!AP$1)</f>
        <v>0</v>
      </c>
      <c r="AQ2">
        <f>SUMIFS('Cost Breakdowns'!$E$3:$E$12,'Cost Breakdowns'!$A$3:$A$12,'SoBCaICbIC-urbanresidential'!$A2,'Cost Breakdowns'!$F$3:$F$12,'SoBCaICbIC-urbanresidential'!AQ$1)</f>
        <v>0</v>
      </c>
    </row>
    <row r="3" spans="1:43" x14ac:dyDescent="0.25">
      <c r="A3" s="63" t="s">
        <v>325</v>
      </c>
      <c r="B3">
        <f>SUMIFS('Cost Breakdowns'!$E$3:$E$12,'Cost Breakdowns'!$A$3:$A$12,'SoBCaICbIC-urbanresidential'!$A3,'Cost Breakdowns'!$F$3:$F$12,'SoBCaICbIC-urbanresidential'!B$1)</f>
        <v>0</v>
      </c>
      <c r="C3">
        <f>SUMIFS('Cost Breakdowns'!$E$3:$E$12,'Cost Breakdowns'!$A$3:$A$12,'SoBCaICbIC-urbanresidential'!$A3,'Cost Breakdowns'!$F$3:$F$12,'SoBCaICbIC-urbanresidential'!C$1)</f>
        <v>0</v>
      </c>
      <c r="D3">
        <f>SUMIFS('Cost Breakdowns'!$E$3:$E$12,'Cost Breakdowns'!$A$3:$A$12,'SoBCaICbIC-urbanresidential'!$A3,'Cost Breakdowns'!$F$3:$F$12,'SoBCaICbIC-urbanresidential'!D$1)</f>
        <v>0</v>
      </c>
      <c r="E3">
        <f>SUMIFS('Cost Breakdowns'!$E$3:$E$12,'Cost Breakdowns'!$A$3:$A$12,'SoBCaICbIC-urbanresidential'!$A3,'Cost Breakdowns'!$F$3:$F$12,'SoBCaICbIC-urbanresidential'!E$1)</f>
        <v>0</v>
      </c>
      <c r="F3">
        <f>SUMIFS('Cost Breakdowns'!$E$3:$E$12,'Cost Breakdowns'!$A$3:$A$12,'SoBCaICbIC-urbanresidential'!$A3,'Cost Breakdowns'!$F$3:$F$12,'SoBCaICbIC-urbanresidential'!F$1)</f>
        <v>0</v>
      </c>
      <c r="G3">
        <f>SUMIFS('Cost Breakdowns'!$E$3:$E$12,'Cost Breakdowns'!$A$3:$A$12,'SoBCaICbIC-urbanresidential'!$A3,'Cost Breakdowns'!$F$3:$F$12,'SoBCaICbIC-urbanresidential'!G$1)</f>
        <v>0</v>
      </c>
      <c r="H3">
        <f>SUMIFS('Cost Breakdowns'!$E$3:$E$12,'Cost Breakdowns'!$A$3:$A$12,'SoBCaICbIC-urbanresidential'!$A3,'Cost Breakdowns'!$F$3:$F$12,'SoBCaICbIC-urbanresidential'!H$1)</f>
        <v>0</v>
      </c>
      <c r="I3">
        <f>SUMIFS('Cost Breakdowns'!$E$3:$E$12,'Cost Breakdowns'!$A$3:$A$12,'SoBCaICbIC-urbanresidential'!$A3,'Cost Breakdowns'!$F$3:$F$12,'SoBCaICbIC-urbanresidential'!I$1)</f>
        <v>0</v>
      </c>
      <c r="J3">
        <f>SUMIFS('Cost Breakdowns'!$E$3:$E$12,'Cost Breakdowns'!$A$3:$A$12,'SoBCaICbIC-urbanresidential'!$A3,'Cost Breakdowns'!$F$3:$F$12,'SoBCaICbIC-urbanresidential'!J$1)</f>
        <v>0</v>
      </c>
      <c r="K3">
        <f>SUMIFS('Cost Breakdowns'!$E$3:$E$12,'Cost Breakdowns'!$A$3:$A$12,'SoBCaICbIC-urbanresidential'!$A3,'Cost Breakdowns'!$F$3:$F$12,'SoBCaICbIC-urbanresidential'!K$1)</f>
        <v>0</v>
      </c>
      <c r="L3">
        <f>SUMIFS('Cost Breakdowns'!$E$3:$E$12,'Cost Breakdowns'!$A$3:$A$12,'SoBCaICbIC-urbanresidential'!$A3,'Cost Breakdowns'!$F$3:$F$12,'SoBCaICbIC-urbanresidential'!L$1)</f>
        <v>0</v>
      </c>
      <c r="M3">
        <f>SUMIFS('Cost Breakdowns'!$E$3:$E$12,'Cost Breakdowns'!$A$3:$A$12,'SoBCaICbIC-urbanresidential'!$A3,'Cost Breakdowns'!$F$3:$F$12,'SoBCaICbIC-urbanresidential'!M$1)</f>
        <v>0</v>
      </c>
      <c r="N3">
        <f>SUMIFS('Cost Breakdowns'!$E$3:$E$12,'Cost Breakdowns'!$A$3:$A$12,'SoBCaICbIC-urbanresidential'!$A3,'Cost Breakdowns'!$F$3:$F$12,'SoBCaICbIC-urbanresidential'!N$1)</f>
        <v>0</v>
      </c>
      <c r="O3">
        <f>SUMIFS('Cost Breakdowns'!$E$3:$E$12,'Cost Breakdowns'!$A$3:$A$12,'SoBCaICbIC-urbanresidential'!$A3,'Cost Breakdowns'!$F$3:$F$12,'SoBCaICbIC-urbanresidential'!O$1)</f>
        <v>0</v>
      </c>
      <c r="P3">
        <f>SUMIFS('Cost Breakdowns'!$E$3:$E$12,'Cost Breakdowns'!$A$3:$A$12,'SoBCaICbIC-urbanresidential'!$A3,'Cost Breakdowns'!$F$3:$F$12,'SoBCaICbIC-urbanresidential'!P$1)</f>
        <v>0</v>
      </c>
      <c r="Q3">
        <f>SUMIFS('Cost Breakdowns'!$E$3:$E$12,'Cost Breakdowns'!$A$3:$A$12,'SoBCaICbIC-urbanresidential'!$A3,'Cost Breakdowns'!$F$3:$F$12,'SoBCaICbIC-urbanresidential'!Q$1)</f>
        <v>0</v>
      </c>
      <c r="R3">
        <f>SUMIFS('Cost Breakdowns'!$E$3:$E$12,'Cost Breakdowns'!$A$3:$A$12,'SoBCaICbIC-urbanresidential'!$A3,'Cost Breakdowns'!$F$3:$F$12,'SoBCaICbIC-urbanresidential'!R$1)</f>
        <v>0</v>
      </c>
      <c r="S3">
        <f>SUMIFS('Cost Breakdowns'!$E$3:$E$12,'Cost Breakdowns'!$A$3:$A$12,'SoBCaICbIC-urbanresidential'!$A3,'Cost Breakdowns'!$F$3:$F$12,'SoBCaICbIC-urbanresidential'!S$1)</f>
        <v>0</v>
      </c>
      <c r="T3">
        <f>SUMIFS('Cost Breakdowns'!$E$3:$E$12,'Cost Breakdowns'!$A$3:$A$12,'SoBCaICbIC-urbanresidential'!$A3,'Cost Breakdowns'!$F$3:$F$12,'SoBCaICbIC-urbanresidential'!T$1)</f>
        <v>0</v>
      </c>
      <c r="U3">
        <f>SUMIFS('Cost Breakdowns'!$E$3:$E$12,'Cost Breakdowns'!$A$3:$A$12,'SoBCaICbIC-urbanresidential'!$A3,'Cost Breakdowns'!$F$3:$F$12,'SoBCaICbIC-urbanresidential'!U$1)</f>
        <v>0</v>
      </c>
      <c r="V3">
        <f>SUMIFS('Cost Breakdowns'!$E$3:$E$12,'Cost Breakdowns'!$A$3:$A$12,'SoBCaICbIC-urbanresidential'!$A3,'Cost Breakdowns'!$F$3:$F$12,'SoBCaICbIC-urbanresidential'!V$1)</f>
        <v>0.5798301102469372</v>
      </c>
      <c r="W3">
        <f>SUMIFS('Cost Breakdowns'!$E$3:$E$12,'Cost Breakdowns'!$A$3:$A$12,'SoBCaICbIC-urbanresidential'!$A3,'Cost Breakdowns'!$F$3:$F$12,'SoBCaICbIC-urbanresidential'!W$1)</f>
        <v>0</v>
      </c>
      <c r="X3">
        <f>SUMIFS('Cost Breakdowns'!$E$3:$E$12,'Cost Breakdowns'!$A$3:$A$12,'SoBCaICbIC-urbanresidential'!$A3,'Cost Breakdowns'!$F$3:$F$12,'SoBCaICbIC-urbanresidential'!X$1)</f>
        <v>0</v>
      </c>
      <c r="Y3">
        <f>SUMIFS('Cost Breakdowns'!$E$3:$E$12,'Cost Breakdowns'!$A$3:$A$12,'SoBCaICbIC-urbanresidential'!$A3,'Cost Breakdowns'!$F$3:$F$12,'SoBCaICbIC-urbanresidential'!Y$1)</f>
        <v>0</v>
      </c>
      <c r="Z3">
        <f>SUMIFS('Cost Breakdowns'!$E$3:$E$12,'Cost Breakdowns'!$A$3:$A$12,'SoBCaICbIC-urbanresidential'!$A3,'Cost Breakdowns'!$F$3:$F$12,'SoBCaICbIC-urbanresidential'!Z$1)</f>
        <v>0</v>
      </c>
      <c r="AA3">
        <f>SUMIFS('Cost Breakdowns'!$E$3:$E$12,'Cost Breakdowns'!$A$3:$A$12,'SoBCaICbIC-urbanresidential'!$A3,'Cost Breakdowns'!$F$3:$F$12,'SoBCaICbIC-urbanresidential'!AA$1)</f>
        <v>0</v>
      </c>
      <c r="AB3">
        <f>SUMIFS('Cost Breakdowns'!$E$3:$E$12,'Cost Breakdowns'!$A$3:$A$12,'SoBCaICbIC-urbanresidential'!$A3,'Cost Breakdowns'!$F$3:$F$12,'SoBCaICbIC-urbanresidential'!AB$1)</f>
        <v>0</v>
      </c>
      <c r="AC3">
        <f>SUMIFS('Cost Breakdowns'!$E$3:$E$12,'Cost Breakdowns'!$A$3:$A$12,'SoBCaICbIC-urbanresidential'!$A3,'Cost Breakdowns'!$F$3:$F$12,'SoBCaICbIC-urbanresidential'!AC$1)</f>
        <v>0.4201698897530628</v>
      </c>
      <c r="AD3">
        <f>SUMIFS('Cost Breakdowns'!$E$3:$E$12,'Cost Breakdowns'!$A$3:$A$12,'SoBCaICbIC-urbanresidential'!$A3,'Cost Breakdowns'!$F$3:$F$12,'SoBCaICbIC-urbanresidential'!AD$1)</f>
        <v>0</v>
      </c>
      <c r="AE3">
        <f>SUMIFS('Cost Breakdowns'!$E$3:$E$12,'Cost Breakdowns'!$A$3:$A$12,'SoBCaICbIC-urbanresidential'!$A3,'Cost Breakdowns'!$F$3:$F$12,'SoBCaICbIC-urbanresidential'!AE$1)</f>
        <v>0</v>
      </c>
      <c r="AF3">
        <f>SUMIFS('Cost Breakdowns'!$E$3:$E$12,'Cost Breakdowns'!$A$3:$A$12,'SoBCaICbIC-urbanresidential'!$A3,'Cost Breakdowns'!$F$3:$F$12,'SoBCaICbIC-urbanresidential'!AF$1)</f>
        <v>0</v>
      </c>
      <c r="AG3">
        <f>SUMIFS('Cost Breakdowns'!$E$3:$E$12,'Cost Breakdowns'!$A$3:$A$12,'SoBCaICbIC-urbanresidential'!$A3,'Cost Breakdowns'!$F$3:$F$12,'SoBCaICbIC-urbanresidential'!AG$1)</f>
        <v>0</v>
      </c>
      <c r="AH3">
        <f>SUMIFS('Cost Breakdowns'!$E$3:$E$12,'Cost Breakdowns'!$A$3:$A$12,'SoBCaICbIC-urbanresidential'!$A3,'Cost Breakdowns'!$F$3:$F$12,'SoBCaICbIC-urbanresidential'!AH$1)</f>
        <v>0</v>
      </c>
      <c r="AI3">
        <f>SUMIFS('Cost Breakdowns'!$E$3:$E$12,'Cost Breakdowns'!$A$3:$A$12,'SoBCaICbIC-urbanresidential'!$A3,'Cost Breakdowns'!$F$3:$F$12,'SoBCaICbIC-urbanresidential'!AI$1)</f>
        <v>0</v>
      </c>
      <c r="AJ3">
        <f>SUMIFS('Cost Breakdowns'!$E$3:$E$12,'Cost Breakdowns'!$A$3:$A$12,'SoBCaICbIC-urbanresidential'!$A3,'Cost Breakdowns'!$F$3:$F$12,'SoBCaICbIC-urbanresidential'!AJ$1)</f>
        <v>0</v>
      </c>
      <c r="AK3">
        <f>SUMIFS('Cost Breakdowns'!$E$3:$E$12,'Cost Breakdowns'!$A$3:$A$12,'SoBCaICbIC-urbanresidential'!$A3,'Cost Breakdowns'!$F$3:$F$12,'SoBCaICbIC-urbanresidential'!AK$1)</f>
        <v>0</v>
      </c>
      <c r="AL3">
        <f>SUMIFS('Cost Breakdowns'!$E$3:$E$12,'Cost Breakdowns'!$A$3:$A$12,'SoBCaICbIC-urbanresidential'!$A3,'Cost Breakdowns'!$F$3:$F$12,'SoBCaICbIC-urbanresidential'!AL$1)</f>
        <v>0</v>
      </c>
      <c r="AM3">
        <f>SUMIFS('Cost Breakdowns'!$E$3:$E$12,'Cost Breakdowns'!$A$3:$A$12,'SoBCaICbIC-urbanresidential'!$A3,'Cost Breakdowns'!$F$3:$F$12,'SoBCaICbIC-urbanresidential'!AM$1)</f>
        <v>0</v>
      </c>
      <c r="AN3">
        <f>SUMIFS('Cost Breakdowns'!$E$3:$E$12,'Cost Breakdowns'!$A$3:$A$12,'SoBCaICbIC-urbanresidential'!$A3,'Cost Breakdowns'!$F$3:$F$12,'SoBCaICbIC-urbanresidential'!AN$1)</f>
        <v>0</v>
      </c>
      <c r="AO3">
        <f>SUMIFS('Cost Breakdowns'!$E$3:$E$12,'Cost Breakdowns'!$A$3:$A$12,'SoBCaICbIC-urbanresidential'!$A3,'Cost Breakdowns'!$F$3:$F$12,'SoBCaICbIC-urbanresidential'!AO$1)</f>
        <v>0</v>
      </c>
      <c r="AP3">
        <f>SUMIFS('Cost Breakdowns'!$E$3:$E$12,'Cost Breakdowns'!$A$3:$A$12,'SoBCaICbIC-urbanresidential'!$A3,'Cost Breakdowns'!$F$3:$F$12,'SoBCaICbIC-urbanresidential'!AP$1)</f>
        <v>0</v>
      </c>
      <c r="AQ3">
        <f>SUMIFS('Cost Breakdowns'!$E$3:$E$12,'Cost Breakdowns'!$A$3:$A$12,'SoBCaICbIC-urbanresidential'!$A3,'Cost Breakdowns'!$F$3:$F$12,'SoBCaICbIC-urbanresidential'!AQ$1)</f>
        <v>0</v>
      </c>
    </row>
    <row r="4" spans="1:43" x14ac:dyDescent="0.25">
      <c r="A4" s="63" t="s">
        <v>437</v>
      </c>
      <c r="B4">
        <f>SUMIFS('Cost Breakdowns'!$E$3:$E$12,'Cost Breakdowns'!$A$3:$A$12,'SoBCaICbIC-urbanresidential'!$A4,'Cost Breakdowns'!$F$3:$F$12,'SoBCaICbIC-urbanresidential'!B$1)</f>
        <v>0</v>
      </c>
      <c r="C4">
        <f>SUMIFS('Cost Breakdowns'!$E$3:$E$12,'Cost Breakdowns'!$A$3:$A$12,'SoBCaICbIC-urbanresidential'!$A4,'Cost Breakdowns'!$F$3:$F$12,'SoBCaICbIC-urbanresidential'!C$1)</f>
        <v>0</v>
      </c>
      <c r="D4">
        <f>SUMIFS('Cost Breakdowns'!$E$3:$E$12,'Cost Breakdowns'!$A$3:$A$12,'SoBCaICbIC-urbanresidential'!$A4,'Cost Breakdowns'!$F$3:$F$12,'SoBCaICbIC-urbanresidential'!D$1)</f>
        <v>0</v>
      </c>
      <c r="E4">
        <f>SUMIFS('Cost Breakdowns'!$E$3:$E$12,'Cost Breakdowns'!$A$3:$A$12,'SoBCaICbIC-urbanresidential'!$A4,'Cost Breakdowns'!$F$3:$F$12,'SoBCaICbIC-urbanresidential'!E$1)</f>
        <v>0</v>
      </c>
      <c r="F4">
        <f>SUMIFS('Cost Breakdowns'!$E$3:$E$12,'Cost Breakdowns'!$A$3:$A$12,'SoBCaICbIC-urbanresidential'!$A4,'Cost Breakdowns'!$F$3:$F$12,'SoBCaICbIC-urbanresidential'!F$1)</f>
        <v>0</v>
      </c>
      <c r="G4">
        <f>SUMIFS('Cost Breakdowns'!$E$3:$E$12,'Cost Breakdowns'!$A$3:$A$12,'SoBCaICbIC-urbanresidential'!$A4,'Cost Breakdowns'!$F$3:$F$12,'SoBCaICbIC-urbanresidential'!G$1)</f>
        <v>0</v>
      </c>
      <c r="H4">
        <f>SUMIFS('Cost Breakdowns'!$E$3:$E$12,'Cost Breakdowns'!$A$3:$A$12,'SoBCaICbIC-urbanresidential'!$A4,'Cost Breakdowns'!$F$3:$F$12,'SoBCaICbIC-urbanresidential'!H$1)</f>
        <v>0</v>
      </c>
      <c r="I4">
        <f>SUMIFS('Cost Breakdowns'!$E$3:$E$12,'Cost Breakdowns'!$A$3:$A$12,'SoBCaICbIC-urbanresidential'!$A4,'Cost Breakdowns'!$F$3:$F$12,'SoBCaICbIC-urbanresidential'!I$1)</f>
        <v>0</v>
      </c>
      <c r="J4">
        <f>SUMIFS('Cost Breakdowns'!$E$3:$E$12,'Cost Breakdowns'!$A$3:$A$12,'SoBCaICbIC-urbanresidential'!$A4,'Cost Breakdowns'!$F$3:$F$12,'SoBCaICbIC-urbanresidential'!J$1)</f>
        <v>0</v>
      </c>
      <c r="K4">
        <f>SUMIFS('Cost Breakdowns'!$E$3:$E$12,'Cost Breakdowns'!$A$3:$A$12,'SoBCaICbIC-urbanresidential'!$A4,'Cost Breakdowns'!$F$3:$F$12,'SoBCaICbIC-urbanresidential'!K$1)</f>
        <v>0</v>
      </c>
      <c r="L4">
        <f>SUMIFS('Cost Breakdowns'!$E$3:$E$12,'Cost Breakdowns'!$A$3:$A$12,'SoBCaICbIC-urbanresidential'!$A4,'Cost Breakdowns'!$F$3:$F$12,'SoBCaICbIC-urbanresidential'!L$1)</f>
        <v>0</v>
      </c>
      <c r="M4">
        <f>SUMIFS('Cost Breakdowns'!$E$3:$E$12,'Cost Breakdowns'!$A$3:$A$12,'SoBCaICbIC-urbanresidential'!$A4,'Cost Breakdowns'!$F$3:$F$12,'SoBCaICbIC-urbanresidential'!M$1)</f>
        <v>0</v>
      </c>
      <c r="N4">
        <f>SUMIFS('Cost Breakdowns'!$E$3:$E$12,'Cost Breakdowns'!$A$3:$A$12,'SoBCaICbIC-urbanresidential'!$A4,'Cost Breakdowns'!$F$3:$F$12,'SoBCaICbIC-urbanresidential'!N$1)</f>
        <v>0</v>
      </c>
      <c r="O4">
        <f>SUMIFS('Cost Breakdowns'!$E$3:$E$12,'Cost Breakdowns'!$A$3:$A$12,'SoBCaICbIC-urbanresidential'!$A4,'Cost Breakdowns'!$F$3:$F$12,'SoBCaICbIC-urbanresidential'!O$1)</f>
        <v>0</v>
      </c>
      <c r="P4">
        <f>SUMIFS('Cost Breakdowns'!$E$3:$E$12,'Cost Breakdowns'!$A$3:$A$12,'SoBCaICbIC-urbanresidential'!$A4,'Cost Breakdowns'!$F$3:$F$12,'SoBCaICbIC-urbanresidential'!P$1)</f>
        <v>0</v>
      </c>
      <c r="Q4">
        <f>SUMIFS('Cost Breakdowns'!$E$3:$E$12,'Cost Breakdowns'!$A$3:$A$12,'SoBCaICbIC-urbanresidential'!$A4,'Cost Breakdowns'!$F$3:$F$12,'SoBCaICbIC-urbanresidential'!Q$1)</f>
        <v>0</v>
      </c>
      <c r="R4">
        <f>SUMIFS('Cost Breakdowns'!$E$3:$E$12,'Cost Breakdowns'!$A$3:$A$12,'SoBCaICbIC-urbanresidential'!$A4,'Cost Breakdowns'!$F$3:$F$12,'SoBCaICbIC-urbanresidential'!R$1)</f>
        <v>0</v>
      </c>
      <c r="S4">
        <f>SUMIFS('Cost Breakdowns'!$E$3:$E$12,'Cost Breakdowns'!$A$3:$A$12,'SoBCaICbIC-urbanresidential'!$A4,'Cost Breakdowns'!$F$3:$F$12,'SoBCaICbIC-urbanresidential'!S$1)</f>
        <v>0</v>
      </c>
      <c r="T4">
        <f>SUMIFS('Cost Breakdowns'!$E$3:$E$12,'Cost Breakdowns'!$A$3:$A$12,'SoBCaICbIC-urbanresidential'!$A4,'Cost Breakdowns'!$F$3:$F$12,'SoBCaICbIC-urbanresidential'!T$1)</f>
        <v>0</v>
      </c>
      <c r="U4">
        <f>SUMIFS('Cost Breakdowns'!$E$3:$E$12,'Cost Breakdowns'!$A$3:$A$12,'SoBCaICbIC-urbanresidential'!$A4,'Cost Breakdowns'!$F$3:$F$12,'SoBCaICbIC-urbanresidential'!U$1)</f>
        <v>0</v>
      </c>
      <c r="V4">
        <f>SUMIFS('Cost Breakdowns'!$E$3:$E$12,'Cost Breakdowns'!$A$3:$A$12,'SoBCaICbIC-urbanresidential'!$A4,'Cost Breakdowns'!$F$3:$F$12,'SoBCaICbIC-urbanresidential'!V$1)</f>
        <v>0</v>
      </c>
      <c r="W4">
        <f>SUMIFS('Cost Breakdowns'!$E$3:$E$12,'Cost Breakdowns'!$A$3:$A$12,'SoBCaICbIC-urbanresidential'!$A4,'Cost Breakdowns'!$F$3:$F$12,'SoBCaICbIC-urbanresidential'!W$1)</f>
        <v>0</v>
      </c>
      <c r="X4">
        <f>SUMIFS('Cost Breakdowns'!$E$3:$E$12,'Cost Breakdowns'!$A$3:$A$12,'SoBCaICbIC-urbanresidential'!$A4,'Cost Breakdowns'!$F$3:$F$12,'SoBCaICbIC-urbanresidential'!X$1)</f>
        <v>0</v>
      </c>
      <c r="Y4">
        <f>SUMIFS('Cost Breakdowns'!$E$3:$E$12,'Cost Breakdowns'!$A$3:$A$12,'SoBCaICbIC-urbanresidential'!$A4,'Cost Breakdowns'!$F$3:$F$12,'SoBCaICbIC-urbanresidential'!Y$1)</f>
        <v>0</v>
      </c>
      <c r="Z4">
        <f>SUMIFS('Cost Breakdowns'!$E$3:$E$12,'Cost Breakdowns'!$A$3:$A$12,'SoBCaICbIC-urbanresidential'!$A4,'Cost Breakdowns'!$F$3:$F$12,'SoBCaICbIC-urbanresidential'!Z$1)</f>
        <v>0</v>
      </c>
      <c r="AA4">
        <f>SUMIFS('Cost Breakdowns'!$E$3:$E$12,'Cost Breakdowns'!$A$3:$A$12,'SoBCaICbIC-urbanresidential'!$A4,'Cost Breakdowns'!$F$3:$F$12,'SoBCaICbIC-urbanresidential'!AA$1)</f>
        <v>0</v>
      </c>
      <c r="AB4">
        <f>SUMIFS('Cost Breakdowns'!$E$3:$E$12,'Cost Breakdowns'!$A$3:$A$12,'SoBCaICbIC-urbanresidential'!$A4,'Cost Breakdowns'!$F$3:$F$12,'SoBCaICbIC-urbanresidential'!AB$1)</f>
        <v>0</v>
      </c>
      <c r="AC4">
        <f>SUMIFS('Cost Breakdowns'!$E$3:$E$12,'Cost Breakdowns'!$A$3:$A$12,'SoBCaICbIC-urbanresidential'!$A4,'Cost Breakdowns'!$F$3:$F$12,'SoBCaICbIC-urbanresidential'!AC$1)</f>
        <v>0</v>
      </c>
      <c r="AD4">
        <f>SUMIFS('Cost Breakdowns'!$E$3:$E$12,'Cost Breakdowns'!$A$3:$A$12,'SoBCaICbIC-urbanresidential'!$A4,'Cost Breakdowns'!$F$3:$F$12,'SoBCaICbIC-urbanresidential'!AD$1)</f>
        <v>0</v>
      </c>
      <c r="AE4">
        <f>SUMIFS('Cost Breakdowns'!$E$3:$E$12,'Cost Breakdowns'!$A$3:$A$12,'SoBCaICbIC-urbanresidential'!$A4,'Cost Breakdowns'!$F$3:$F$12,'SoBCaICbIC-urbanresidential'!AE$1)</f>
        <v>0</v>
      </c>
      <c r="AF4">
        <f>SUMIFS('Cost Breakdowns'!$E$3:$E$12,'Cost Breakdowns'!$A$3:$A$12,'SoBCaICbIC-urbanresidential'!$A4,'Cost Breakdowns'!$F$3:$F$12,'SoBCaICbIC-urbanresidential'!AF$1)</f>
        <v>0</v>
      </c>
      <c r="AG4">
        <f>SUMIFS('Cost Breakdowns'!$E$3:$E$12,'Cost Breakdowns'!$A$3:$A$12,'SoBCaICbIC-urbanresidential'!$A4,'Cost Breakdowns'!$F$3:$F$12,'SoBCaICbIC-urbanresidential'!AG$1)</f>
        <v>0</v>
      </c>
      <c r="AH4">
        <f>SUMIFS('Cost Breakdowns'!$E$3:$E$12,'Cost Breakdowns'!$A$3:$A$12,'SoBCaICbIC-urbanresidential'!$A4,'Cost Breakdowns'!$F$3:$F$12,'SoBCaICbIC-urbanresidential'!AH$1)</f>
        <v>0</v>
      </c>
      <c r="AI4">
        <f>SUMIFS('Cost Breakdowns'!$E$3:$E$12,'Cost Breakdowns'!$A$3:$A$12,'SoBCaICbIC-urbanresidential'!$A4,'Cost Breakdowns'!$F$3:$F$12,'SoBCaICbIC-urbanresidential'!AI$1)</f>
        <v>0</v>
      </c>
      <c r="AJ4">
        <f>SUMIFS('Cost Breakdowns'!$E$3:$E$12,'Cost Breakdowns'!$A$3:$A$12,'SoBCaICbIC-urbanresidential'!$A4,'Cost Breakdowns'!$F$3:$F$12,'SoBCaICbIC-urbanresidential'!AJ$1)</f>
        <v>0</v>
      </c>
      <c r="AK4">
        <f>SUMIFS('Cost Breakdowns'!$E$3:$E$12,'Cost Breakdowns'!$A$3:$A$12,'SoBCaICbIC-urbanresidential'!$A4,'Cost Breakdowns'!$F$3:$F$12,'SoBCaICbIC-urbanresidential'!AK$1)</f>
        <v>0</v>
      </c>
      <c r="AL4">
        <f>SUMIFS('Cost Breakdowns'!$E$3:$E$12,'Cost Breakdowns'!$A$3:$A$12,'SoBCaICbIC-urbanresidential'!$A4,'Cost Breakdowns'!$F$3:$F$12,'SoBCaICbIC-urbanresidential'!AL$1)</f>
        <v>0</v>
      </c>
      <c r="AM4">
        <f>SUMIFS('Cost Breakdowns'!$E$3:$E$12,'Cost Breakdowns'!$A$3:$A$12,'SoBCaICbIC-urbanresidential'!$A4,'Cost Breakdowns'!$F$3:$F$12,'SoBCaICbIC-urbanresidential'!AM$1)</f>
        <v>0</v>
      </c>
      <c r="AN4">
        <f>SUMIFS('Cost Breakdowns'!$E$3:$E$12,'Cost Breakdowns'!$A$3:$A$12,'SoBCaICbIC-urbanresidential'!$A4,'Cost Breakdowns'!$F$3:$F$12,'SoBCaICbIC-urbanresidential'!AN$1)</f>
        <v>0</v>
      </c>
      <c r="AO4">
        <f>SUMIFS('Cost Breakdowns'!$E$3:$E$12,'Cost Breakdowns'!$A$3:$A$12,'SoBCaICbIC-urbanresidential'!$A4,'Cost Breakdowns'!$F$3:$F$12,'SoBCaICbIC-urbanresidential'!AO$1)</f>
        <v>0</v>
      </c>
      <c r="AP4">
        <f>SUMIFS('Cost Breakdowns'!$E$3:$E$12,'Cost Breakdowns'!$A$3:$A$12,'SoBCaICbIC-urbanresidential'!$A4,'Cost Breakdowns'!$F$3:$F$12,'SoBCaICbIC-urbanresidential'!AP$1)</f>
        <v>0</v>
      </c>
      <c r="AQ4">
        <f>SUMIFS('Cost Breakdowns'!$E$3:$E$12,'Cost Breakdowns'!$A$3:$A$12,'SoBCaICbIC-urbanresidential'!$A4,'Cost Breakdowns'!$F$3:$F$12,'SoBCaICbIC-urbanresidential'!AQ$1)</f>
        <v>0</v>
      </c>
    </row>
    <row r="5" spans="1:43" x14ac:dyDescent="0.25">
      <c r="A5" s="63" t="s">
        <v>331</v>
      </c>
      <c r="B5">
        <f>SUMIFS('Cost Breakdowns'!$E$3:$E$12,'Cost Breakdowns'!$A$3:$A$12,'SoBCaICbIC-urbanresidential'!$A5,'Cost Breakdowns'!$F$3:$F$12,'SoBCaICbIC-urbanresidential'!B$1)</f>
        <v>0</v>
      </c>
      <c r="C5">
        <f>SUMIFS('Cost Breakdowns'!$E$3:$E$12,'Cost Breakdowns'!$A$3:$A$12,'SoBCaICbIC-urbanresidential'!$A5,'Cost Breakdowns'!$F$3:$F$12,'SoBCaICbIC-urbanresidential'!C$1)</f>
        <v>0</v>
      </c>
      <c r="D5">
        <f>SUMIFS('Cost Breakdowns'!$E$3:$E$12,'Cost Breakdowns'!$A$3:$A$12,'SoBCaICbIC-urbanresidential'!$A5,'Cost Breakdowns'!$F$3:$F$12,'SoBCaICbIC-urbanresidential'!D$1)</f>
        <v>0</v>
      </c>
      <c r="E5">
        <f>SUMIFS('Cost Breakdowns'!$E$3:$E$12,'Cost Breakdowns'!$A$3:$A$12,'SoBCaICbIC-urbanresidential'!$A5,'Cost Breakdowns'!$F$3:$F$12,'SoBCaICbIC-urbanresidential'!E$1)</f>
        <v>0</v>
      </c>
      <c r="F5">
        <f>SUMIFS('Cost Breakdowns'!$E$3:$E$12,'Cost Breakdowns'!$A$3:$A$12,'SoBCaICbIC-urbanresidential'!$A5,'Cost Breakdowns'!$F$3:$F$12,'SoBCaICbIC-urbanresidential'!F$1)</f>
        <v>0</v>
      </c>
      <c r="G5">
        <f>SUMIFS('Cost Breakdowns'!$E$3:$E$12,'Cost Breakdowns'!$A$3:$A$12,'SoBCaICbIC-urbanresidential'!$A5,'Cost Breakdowns'!$F$3:$F$12,'SoBCaICbIC-urbanresidential'!G$1)</f>
        <v>0</v>
      </c>
      <c r="H5">
        <f>SUMIFS('Cost Breakdowns'!$E$3:$E$12,'Cost Breakdowns'!$A$3:$A$12,'SoBCaICbIC-urbanresidential'!$A5,'Cost Breakdowns'!$F$3:$F$12,'SoBCaICbIC-urbanresidential'!H$1)</f>
        <v>0</v>
      </c>
      <c r="I5">
        <f>SUMIFS('Cost Breakdowns'!$E$3:$E$12,'Cost Breakdowns'!$A$3:$A$12,'SoBCaICbIC-urbanresidential'!$A5,'Cost Breakdowns'!$F$3:$F$12,'SoBCaICbIC-urbanresidential'!I$1)</f>
        <v>0</v>
      </c>
      <c r="J5">
        <f>SUMIFS('Cost Breakdowns'!$E$3:$E$12,'Cost Breakdowns'!$A$3:$A$12,'SoBCaICbIC-urbanresidential'!$A5,'Cost Breakdowns'!$F$3:$F$12,'SoBCaICbIC-urbanresidential'!J$1)</f>
        <v>0</v>
      </c>
      <c r="K5">
        <f>SUMIFS('Cost Breakdowns'!$E$3:$E$12,'Cost Breakdowns'!$A$3:$A$12,'SoBCaICbIC-urbanresidential'!$A5,'Cost Breakdowns'!$F$3:$F$12,'SoBCaICbIC-urbanresidential'!K$1)</f>
        <v>0</v>
      </c>
      <c r="L5">
        <f>SUMIFS('Cost Breakdowns'!$E$3:$E$12,'Cost Breakdowns'!$A$3:$A$12,'SoBCaICbIC-urbanresidential'!$A5,'Cost Breakdowns'!$F$3:$F$12,'SoBCaICbIC-urbanresidential'!L$1)</f>
        <v>0</v>
      </c>
      <c r="M5">
        <f>SUMIFS('Cost Breakdowns'!$E$3:$E$12,'Cost Breakdowns'!$A$3:$A$12,'SoBCaICbIC-urbanresidential'!$A5,'Cost Breakdowns'!$F$3:$F$12,'SoBCaICbIC-urbanresidential'!M$1)</f>
        <v>0</v>
      </c>
      <c r="N5">
        <f>SUMIFS('Cost Breakdowns'!$E$3:$E$12,'Cost Breakdowns'!$A$3:$A$12,'SoBCaICbIC-urbanresidential'!$A5,'Cost Breakdowns'!$F$3:$F$12,'SoBCaICbIC-urbanresidential'!N$1)</f>
        <v>0</v>
      </c>
      <c r="O5">
        <f>SUMIFS('Cost Breakdowns'!$E$3:$E$12,'Cost Breakdowns'!$A$3:$A$12,'SoBCaICbIC-urbanresidential'!$A5,'Cost Breakdowns'!$F$3:$F$12,'SoBCaICbIC-urbanresidential'!O$1)</f>
        <v>0</v>
      </c>
      <c r="P5">
        <f>SUMIFS('Cost Breakdowns'!$E$3:$E$12,'Cost Breakdowns'!$A$3:$A$12,'SoBCaICbIC-urbanresidential'!$A5,'Cost Breakdowns'!$F$3:$F$12,'SoBCaICbIC-urbanresidential'!P$1)</f>
        <v>0</v>
      </c>
      <c r="Q5">
        <f>SUMIFS('Cost Breakdowns'!$E$3:$E$12,'Cost Breakdowns'!$A$3:$A$12,'SoBCaICbIC-urbanresidential'!$A5,'Cost Breakdowns'!$F$3:$F$12,'SoBCaICbIC-urbanresidential'!Q$1)</f>
        <v>0</v>
      </c>
      <c r="R5">
        <f>SUMIFS('Cost Breakdowns'!$E$3:$E$12,'Cost Breakdowns'!$A$3:$A$12,'SoBCaICbIC-urbanresidential'!$A5,'Cost Breakdowns'!$F$3:$F$12,'SoBCaICbIC-urbanresidential'!R$1)</f>
        <v>0</v>
      </c>
      <c r="S5">
        <f>SUMIFS('Cost Breakdowns'!$E$3:$E$12,'Cost Breakdowns'!$A$3:$A$12,'SoBCaICbIC-urbanresidential'!$A5,'Cost Breakdowns'!$F$3:$F$12,'SoBCaICbIC-urbanresidential'!S$1)</f>
        <v>0</v>
      </c>
      <c r="T5">
        <f>SUMIFS('Cost Breakdowns'!$E$3:$E$12,'Cost Breakdowns'!$A$3:$A$12,'SoBCaICbIC-urbanresidential'!$A5,'Cost Breakdowns'!$F$3:$F$12,'SoBCaICbIC-urbanresidential'!T$1)</f>
        <v>0</v>
      </c>
      <c r="U5">
        <f>SUMIFS('Cost Breakdowns'!$E$3:$E$12,'Cost Breakdowns'!$A$3:$A$12,'SoBCaICbIC-urbanresidential'!$A5,'Cost Breakdowns'!$F$3:$F$12,'SoBCaICbIC-urbanresidential'!U$1)</f>
        <v>0.40766894664785691</v>
      </c>
      <c r="V5">
        <f>SUMIFS('Cost Breakdowns'!$E$3:$E$12,'Cost Breakdowns'!$A$3:$A$12,'SoBCaICbIC-urbanresidential'!$A5,'Cost Breakdowns'!$F$3:$F$12,'SoBCaICbIC-urbanresidential'!V$1)</f>
        <v>0</v>
      </c>
      <c r="W5">
        <f>SUMIFS('Cost Breakdowns'!$E$3:$E$12,'Cost Breakdowns'!$A$3:$A$12,'SoBCaICbIC-urbanresidential'!$A5,'Cost Breakdowns'!$F$3:$F$12,'SoBCaICbIC-urbanresidential'!W$1)</f>
        <v>0</v>
      </c>
      <c r="X5">
        <f>SUMIFS('Cost Breakdowns'!$E$3:$E$12,'Cost Breakdowns'!$A$3:$A$12,'SoBCaICbIC-urbanresidential'!$A5,'Cost Breakdowns'!$F$3:$F$12,'SoBCaICbIC-urbanresidential'!X$1)</f>
        <v>0</v>
      </c>
      <c r="Y5">
        <f>SUMIFS('Cost Breakdowns'!$E$3:$E$12,'Cost Breakdowns'!$A$3:$A$12,'SoBCaICbIC-urbanresidential'!$A5,'Cost Breakdowns'!$F$3:$F$12,'SoBCaICbIC-urbanresidential'!Y$1)</f>
        <v>0</v>
      </c>
      <c r="Z5">
        <f>SUMIFS('Cost Breakdowns'!$E$3:$E$12,'Cost Breakdowns'!$A$3:$A$12,'SoBCaICbIC-urbanresidential'!$A5,'Cost Breakdowns'!$F$3:$F$12,'SoBCaICbIC-urbanresidential'!Z$1)</f>
        <v>0</v>
      </c>
      <c r="AA5">
        <f>SUMIFS('Cost Breakdowns'!$E$3:$E$12,'Cost Breakdowns'!$A$3:$A$12,'SoBCaICbIC-urbanresidential'!$A5,'Cost Breakdowns'!$F$3:$F$12,'SoBCaICbIC-urbanresidential'!AA$1)</f>
        <v>0</v>
      </c>
      <c r="AB5">
        <f>SUMIFS('Cost Breakdowns'!$E$3:$E$12,'Cost Breakdowns'!$A$3:$A$12,'SoBCaICbIC-urbanresidential'!$A5,'Cost Breakdowns'!$F$3:$F$12,'SoBCaICbIC-urbanresidential'!AB$1)</f>
        <v>0</v>
      </c>
      <c r="AC5">
        <f>SUMIFS('Cost Breakdowns'!$E$3:$E$12,'Cost Breakdowns'!$A$3:$A$12,'SoBCaICbIC-urbanresidential'!$A5,'Cost Breakdowns'!$F$3:$F$12,'SoBCaICbIC-urbanresidential'!AC$1)</f>
        <v>0.59233105335214309</v>
      </c>
      <c r="AD5">
        <f>SUMIFS('Cost Breakdowns'!$E$3:$E$12,'Cost Breakdowns'!$A$3:$A$12,'SoBCaICbIC-urbanresidential'!$A5,'Cost Breakdowns'!$F$3:$F$12,'SoBCaICbIC-urbanresidential'!AD$1)</f>
        <v>0</v>
      </c>
      <c r="AE5">
        <f>SUMIFS('Cost Breakdowns'!$E$3:$E$12,'Cost Breakdowns'!$A$3:$A$12,'SoBCaICbIC-urbanresidential'!$A5,'Cost Breakdowns'!$F$3:$F$12,'SoBCaICbIC-urbanresidential'!AE$1)</f>
        <v>0</v>
      </c>
      <c r="AF5">
        <f>SUMIFS('Cost Breakdowns'!$E$3:$E$12,'Cost Breakdowns'!$A$3:$A$12,'SoBCaICbIC-urbanresidential'!$A5,'Cost Breakdowns'!$F$3:$F$12,'SoBCaICbIC-urbanresidential'!AF$1)</f>
        <v>0</v>
      </c>
      <c r="AG5">
        <f>SUMIFS('Cost Breakdowns'!$E$3:$E$12,'Cost Breakdowns'!$A$3:$A$12,'SoBCaICbIC-urbanresidential'!$A5,'Cost Breakdowns'!$F$3:$F$12,'SoBCaICbIC-urbanresidential'!AG$1)</f>
        <v>0</v>
      </c>
      <c r="AH5">
        <f>SUMIFS('Cost Breakdowns'!$E$3:$E$12,'Cost Breakdowns'!$A$3:$A$12,'SoBCaICbIC-urbanresidential'!$A5,'Cost Breakdowns'!$F$3:$F$12,'SoBCaICbIC-urbanresidential'!AH$1)</f>
        <v>0</v>
      </c>
      <c r="AI5">
        <f>SUMIFS('Cost Breakdowns'!$E$3:$E$12,'Cost Breakdowns'!$A$3:$A$12,'SoBCaICbIC-urbanresidential'!$A5,'Cost Breakdowns'!$F$3:$F$12,'SoBCaICbIC-urbanresidential'!AI$1)</f>
        <v>0</v>
      </c>
      <c r="AJ5">
        <f>SUMIFS('Cost Breakdowns'!$E$3:$E$12,'Cost Breakdowns'!$A$3:$A$12,'SoBCaICbIC-urbanresidential'!$A5,'Cost Breakdowns'!$F$3:$F$12,'SoBCaICbIC-urbanresidential'!AJ$1)</f>
        <v>0</v>
      </c>
      <c r="AK5">
        <f>SUMIFS('Cost Breakdowns'!$E$3:$E$12,'Cost Breakdowns'!$A$3:$A$12,'SoBCaICbIC-urbanresidential'!$A5,'Cost Breakdowns'!$F$3:$F$12,'SoBCaICbIC-urbanresidential'!AK$1)</f>
        <v>0</v>
      </c>
      <c r="AL5">
        <f>SUMIFS('Cost Breakdowns'!$E$3:$E$12,'Cost Breakdowns'!$A$3:$A$12,'SoBCaICbIC-urbanresidential'!$A5,'Cost Breakdowns'!$F$3:$F$12,'SoBCaICbIC-urbanresidential'!AL$1)</f>
        <v>0</v>
      </c>
      <c r="AM5">
        <f>SUMIFS('Cost Breakdowns'!$E$3:$E$12,'Cost Breakdowns'!$A$3:$A$12,'SoBCaICbIC-urbanresidential'!$A5,'Cost Breakdowns'!$F$3:$F$12,'SoBCaICbIC-urbanresidential'!AM$1)</f>
        <v>0</v>
      </c>
      <c r="AN5">
        <f>SUMIFS('Cost Breakdowns'!$E$3:$E$12,'Cost Breakdowns'!$A$3:$A$12,'SoBCaICbIC-urbanresidential'!$A5,'Cost Breakdowns'!$F$3:$F$12,'SoBCaICbIC-urbanresidential'!AN$1)</f>
        <v>0</v>
      </c>
      <c r="AO5">
        <f>SUMIFS('Cost Breakdowns'!$E$3:$E$12,'Cost Breakdowns'!$A$3:$A$12,'SoBCaICbIC-urbanresidential'!$A5,'Cost Breakdowns'!$F$3:$F$12,'SoBCaICbIC-urbanresidential'!AO$1)</f>
        <v>0</v>
      </c>
      <c r="AP5">
        <f>SUMIFS('Cost Breakdowns'!$E$3:$E$12,'Cost Breakdowns'!$A$3:$A$12,'SoBCaICbIC-urbanresidential'!$A5,'Cost Breakdowns'!$F$3:$F$12,'SoBCaICbIC-urbanresidential'!AP$1)</f>
        <v>0</v>
      </c>
      <c r="AQ5">
        <f>SUMIFS('Cost Breakdowns'!$E$3:$E$12,'Cost Breakdowns'!$A$3:$A$12,'SoBCaICbIC-urbanresidential'!$A5,'Cost Breakdowns'!$F$3:$F$12,'SoBCaICbIC-urbanresidential'!AQ$1)</f>
        <v>0</v>
      </c>
    </row>
    <row r="6" spans="1:43" x14ac:dyDescent="0.25">
      <c r="A6" s="63" t="s">
        <v>393</v>
      </c>
      <c r="B6">
        <f>SUMIFS('Cost Breakdowns'!$E$3:$E$12,'Cost Breakdowns'!$A$3:$A$12,'SoBCaICbIC-urbanresidential'!$A6,'Cost Breakdowns'!$F$3:$F$12,'SoBCaICbIC-urbanresidential'!B$1)</f>
        <v>0</v>
      </c>
      <c r="C6">
        <f>SUMIFS('Cost Breakdowns'!$E$3:$E$12,'Cost Breakdowns'!$A$3:$A$12,'SoBCaICbIC-urbanresidential'!$A6,'Cost Breakdowns'!$F$3:$F$12,'SoBCaICbIC-urbanresidential'!C$1)</f>
        <v>0</v>
      </c>
      <c r="D6">
        <f>SUMIFS('Cost Breakdowns'!$E$3:$E$12,'Cost Breakdowns'!$A$3:$A$12,'SoBCaICbIC-urbanresidential'!$A6,'Cost Breakdowns'!$F$3:$F$12,'SoBCaICbIC-urbanresidential'!D$1)</f>
        <v>0</v>
      </c>
      <c r="E6">
        <f>SUMIFS('Cost Breakdowns'!$E$3:$E$12,'Cost Breakdowns'!$A$3:$A$12,'SoBCaICbIC-urbanresidential'!$A6,'Cost Breakdowns'!$F$3:$F$12,'SoBCaICbIC-urbanresidential'!E$1)</f>
        <v>0</v>
      </c>
      <c r="F6">
        <f>SUMIFS('Cost Breakdowns'!$E$3:$E$12,'Cost Breakdowns'!$A$3:$A$12,'SoBCaICbIC-urbanresidential'!$A6,'Cost Breakdowns'!$F$3:$F$12,'SoBCaICbIC-urbanresidential'!F$1)</f>
        <v>0</v>
      </c>
      <c r="G6">
        <f>SUMIFS('Cost Breakdowns'!$E$3:$E$12,'Cost Breakdowns'!$A$3:$A$12,'SoBCaICbIC-urbanresidential'!$A6,'Cost Breakdowns'!$F$3:$F$12,'SoBCaICbIC-urbanresidential'!G$1)</f>
        <v>0</v>
      </c>
      <c r="H6">
        <f>SUMIFS('Cost Breakdowns'!$E$3:$E$12,'Cost Breakdowns'!$A$3:$A$12,'SoBCaICbIC-urbanresidential'!$A6,'Cost Breakdowns'!$F$3:$F$12,'SoBCaICbIC-urbanresidential'!H$1)</f>
        <v>0</v>
      </c>
      <c r="I6">
        <f>SUMIFS('Cost Breakdowns'!$E$3:$E$12,'Cost Breakdowns'!$A$3:$A$12,'SoBCaICbIC-urbanresidential'!$A6,'Cost Breakdowns'!$F$3:$F$12,'SoBCaICbIC-urbanresidential'!I$1)</f>
        <v>0</v>
      </c>
      <c r="J6">
        <f>SUMIFS('Cost Breakdowns'!$E$3:$E$12,'Cost Breakdowns'!$A$3:$A$12,'SoBCaICbIC-urbanresidential'!$A6,'Cost Breakdowns'!$F$3:$F$12,'SoBCaICbIC-urbanresidential'!J$1)</f>
        <v>0</v>
      </c>
      <c r="K6">
        <f>SUMIFS('Cost Breakdowns'!$E$3:$E$12,'Cost Breakdowns'!$A$3:$A$12,'SoBCaICbIC-urbanresidential'!$A6,'Cost Breakdowns'!$F$3:$F$12,'SoBCaICbIC-urbanresidential'!K$1)</f>
        <v>0</v>
      </c>
      <c r="L6">
        <f>SUMIFS('Cost Breakdowns'!$E$3:$E$12,'Cost Breakdowns'!$A$3:$A$12,'SoBCaICbIC-urbanresidential'!$A6,'Cost Breakdowns'!$F$3:$F$12,'SoBCaICbIC-urbanresidential'!L$1)</f>
        <v>0</v>
      </c>
      <c r="M6">
        <f>SUMIFS('Cost Breakdowns'!$E$3:$E$12,'Cost Breakdowns'!$A$3:$A$12,'SoBCaICbIC-urbanresidential'!$A6,'Cost Breakdowns'!$F$3:$F$12,'SoBCaICbIC-urbanresidential'!M$1)</f>
        <v>0</v>
      </c>
      <c r="N6">
        <f>SUMIFS('Cost Breakdowns'!$E$3:$E$12,'Cost Breakdowns'!$A$3:$A$12,'SoBCaICbIC-urbanresidential'!$A6,'Cost Breakdowns'!$F$3:$F$12,'SoBCaICbIC-urbanresidential'!N$1)</f>
        <v>0</v>
      </c>
      <c r="O6">
        <f>SUMIFS('Cost Breakdowns'!$E$3:$E$12,'Cost Breakdowns'!$A$3:$A$12,'SoBCaICbIC-urbanresidential'!$A6,'Cost Breakdowns'!$F$3:$F$12,'SoBCaICbIC-urbanresidential'!O$1)</f>
        <v>0</v>
      </c>
      <c r="P6">
        <f>SUMIFS('Cost Breakdowns'!$E$3:$E$12,'Cost Breakdowns'!$A$3:$A$12,'SoBCaICbIC-urbanresidential'!$A6,'Cost Breakdowns'!$F$3:$F$12,'SoBCaICbIC-urbanresidential'!P$1)</f>
        <v>0</v>
      </c>
      <c r="Q6">
        <f>SUMIFS('Cost Breakdowns'!$E$3:$E$12,'Cost Breakdowns'!$A$3:$A$12,'SoBCaICbIC-urbanresidential'!$A6,'Cost Breakdowns'!$F$3:$F$12,'SoBCaICbIC-urbanresidential'!Q$1)</f>
        <v>0</v>
      </c>
      <c r="R6">
        <f>SUMIFS('Cost Breakdowns'!$E$3:$E$12,'Cost Breakdowns'!$A$3:$A$12,'SoBCaICbIC-urbanresidential'!$A6,'Cost Breakdowns'!$F$3:$F$12,'SoBCaICbIC-urbanresidential'!R$1)</f>
        <v>0</v>
      </c>
      <c r="S6">
        <f>SUMIFS('Cost Breakdowns'!$E$3:$E$12,'Cost Breakdowns'!$A$3:$A$12,'SoBCaICbIC-urbanresidential'!$A6,'Cost Breakdowns'!$F$3:$F$12,'SoBCaICbIC-urbanresidential'!S$1)</f>
        <v>0</v>
      </c>
      <c r="T6">
        <f>SUMIFS('Cost Breakdowns'!$E$3:$E$12,'Cost Breakdowns'!$A$3:$A$12,'SoBCaICbIC-urbanresidential'!$A6,'Cost Breakdowns'!$F$3:$F$12,'SoBCaICbIC-urbanresidential'!T$1)</f>
        <v>0</v>
      </c>
      <c r="U6">
        <f>SUMIFS('Cost Breakdowns'!$E$3:$E$12,'Cost Breakdowns'!$A$3:$A$12,'SoBCaICbIC-urbanresidential'!$A6,'Cost Breakdowns'!$F$3:$F$12,'SoBCaICbIC-urbanresidential'!U$1)</f>
        <v>0.75439886948727197</v>
      </c>
      <c r="V6">
        <f>SUMIFS('Cost Breakdowns'!$E$3:$E$12,'Cost Breakdowns'!$A$3:$A$12,'SoBCaICbIC-urbanresidential'!$A6,'Cost Breakdowns'!$F$3:$F$12,'SoBCaICbIC-urbanresidential'!V$1)</f>
        <v>0</v>
      </c>
      <c r="W6">
        <f>SUMIFS('Cost Breakdowns'!$E$3:$E$12,'Cost Breakdowns'!$A$3:$A$12,'SoBCaICbIC-urbanresidential'!$A6,'Cost Breakdowns'!$F$3:$F$12,'SoBCaICbIC-urbanresidential'!W$1)</f>
        <v>0</v>
      </c>
      <c r="X6">
        <f>SUMIFS('Cost Breakdowns'!$E$3:$E$12,'Cost Breakdowns'!$A$3:$A$12,'SoBCaICbIC-urbanresidential'!$A6,'Cost Breakdowns'!$F$3:$F$12,'SoBCaICbIC-urbanresidential'!X$1)</f>
        <v>0</v>
      </c>
      <c r="Y6">
        <f>SUMIFS('Cost Breakdowns'!$E$3:$E$12,'Cost Breakdowns'!$A$3:$A$12,'SoBCaICbIC-urbanresidential'!$A6,'Cost Breakdowns'!$F$3:$F$12,'SoBCaICbIC-urbanresidential'!Y$1)</f>
        <v>0</v>
      </c>
      <c r="Z6">
        <f>SUMIFS('Cost Breakdowns'!$E$3:$E$12,'Cost Breakdowns'!$A$3:$A$12,'SoBCaICbIC-urbanresidential'!$A6,'Cost Breakdowns'!$F$3:$F$12,'SoBCaICbIC-urbanresidential'!Z$1)</f>
        <v>0</v>
      </c>
      <c r="AA6">
        <f>SUMIFS('Cost Breakdowns'!$E$3:$E$12,'Cost Breakdowns'!$A$3:$A$12,'SoBCaICbIC-urbanresidential'!$A6,'Cost Breakdowns'!$F$3:$F$12,'SoBCaICbIC-urbanresidential'!AA$1)</f>
        <v>0</v>
      </c>
      <c r="AB6">
        <f>SUMIFS('Cost Breakdowns'!$E$3:$E$12,'Cost Breakdowns'!$A$3:$A$12,'SoBCaICbIC-urbanresidential'!$A6,'Cost Breakdowns'!$F$3:$F$12,'SoBCaICbIC-urbanresidential'!AB$1)</f>
        <v>0</v>
      </c>
      <c r="AC6">
        <f>SUMIFS('Cost Breakdowns'!$E$3:$E$12,'Cost Breakdowns'!$A$3:$A$12,'SoBCaICbIC-urbanresidential'!$A6,'Cost Breakdowns'!$F$3:$F$12,'SoBCaICbIC-urbanresidential'!AC$1)</f>
        <v>0.24560113051272803</v>
      </c>
      <c r="AD6">
        <f>SUMIFS('Cost Breakdowns'!$E$3:$E$12,'Cost Breakdowns'!$A$3:$A$12,'SoBCaICbIC-urbanresidential'!$A6,'Cost Breakdowns'!$F$3:$F$12,'SoBCaICbIC-urbanresidential'!AD$1)</f>
        <v>0</v>
      </c>
      <c r="AE6">
        <f>SUMIFS('Cost Breakdowns'!$E$3:$E$12,'Cost Breakdowns'!$A$3:$A$12,'SoBCaICbIC-urbanresidential'!$A6,'Cost Breakdowns'!$F$3:$F$12,'SoBCaICbIC-urbanresidential'!AE$1)</f>
        <v>0</v>
      </c>
      <c r="AF6">
        <f>SUMIFS('Cost Breakdowns'!$E$3:$E$12,'Cost Breakdowns'!$A$3:$A$12,'SoBCaICbIC-urbanresidential'!$A6,'Cost Breakdowns'!$F$3:$F$12,'SoBCaICbIC-urbanresidential'!AF$1)</f>
        <v>0</v>
      </c>
      <c r="AG6">
        <f>SUMIFS('Cost Breakdowns'!$E$3:$E$12,'Cost Breakdowns'!$A$3:$A$12,'SoBCaICbIC-urbanresidential'!$A6,'Cost Breakdowns'!$F$3:$F$12,'SoBCaICbIC-urbanresidential'!AG$1)</f>
        <v>0</v>
      </c>
      <c r="AH6">
        <f>SUMIFS('Cost Breakdowns'!$E$3:$E$12,'Cost Breakdowns'!$A$3:$A$12,'SoBCaICbIC-urbanresidential'!$A6,'Cost Breakdowns'!$F$3:$F$12,'SoBCaICbIC-urbanresidential'!AH$1)</f>
        <v>0</v>
      </c>
      <c r="AI6">
        <f>SUMIFS('Cost Breakdowns'!$E$3:$E$12,'Cost Breakdowns'!$A$3:$A$12,'SoBCaICbIC-urbanresidential'!$A6,'Cost Breakdowns'!$F$3:$F$12,'SoBCaICbIC-urbanresidential'!AI$1)</f>
        <v>0</v>
      </c>
      <c r="AJ6">
        <f>SUMIFS('Cost Breakdowns'!$E$3:$E$12,'Cost Breakdowns'!$A$3:$A$12,'SoBCaICbIC-urbanresidential'!$A6,'Cost Breakdowns'!$F$3:$F$12,'SoBCaICbIC-urbanresidential'!AJ$1)</f>
        <v>0</v>
      </c>
      <c r="AK6">
        <f>SUMIFS('Cost Breakdowns'!$E$3:$E$12,'Cost Breakdowns'!$A$3:$A$12,'SoBCaICbIC-urbanresidential'!$A6,'Cost Breakdowns'!$F$3:$F$12,'SoBCaICbIC-urbanresidential'!AK$1)</f>
        <v>0</v>
      </c>
      <c r="AL6">
        <f>SUMIFS('Cost Breakdowns'!$E$3:$E$12,'Cost Breakdowns'!$A$3:$A$12,'SoBCaICbIC-urbanresidential'!$A6,'Cost Breakdowns'!$F$3:$F$12,'SoBCaICbIC-urbanresidential'!AL$1)</f>
        <v>0</v>
      </c>
      <c r="AM6">
        <f>SUMIFS('Cost Breakdowns'!$E$3:$E$12,'Cost Breakdowns'!$A$3:$A$12,'SoBCaICbIC-urbanresidential'!$A6,'Cost Breakdowns'!$F$3:$F$12,'SoBCaICbIC-urbanresidential'!AM$1)</f>
        <v>0</v>
      </c>
      <c r="AN6">
        <f>SUMIFS('Cost Breakdowns'!$E$3:$E$12,'Cost Breakdowns'!$A$3:$A$12,'SoBCaICbIC-urbanresidential'!$A6,'Cost Breakdowns'!$F$3:$F$12,'SoBCaICbIC-urbanresidential'!AN$1)</f>
        <v>0</v>
      </c>
      <c r="AO6">
        <f>SUMIFS('Cost Breakdowns'!$E$3:$E$12,'Cost Breakdowns'!$A$3:$A$12,'SoBCaICbIC-urbanresidential'!$A6,'Cost Breakdowns'!$F$3:$F$12,'SoBCaICbIC-urbanresidential'!AO$1)</f>
        <v>0</v>
      </c>
      <c r="AP6">
        <f>SUMIFS('Cost Breakdowns'!$E$3:$E$12,'Cost Breakdowns'!$A$3:$A$12,'SoBCaICbIC-urbanresidential'!$A6,'Cost Breakdowns'!$F$3:$F$12,'SoBCaICbIC-urbanresidential'!AP$1)</f>
        <v>0</v>
      </c>
      <c r="AQ6">
        <f>SUMIFS('Cost Breakdowns'!$E$3:$E$12,'Cost Breakdowns'!$A$3:$A$12,'SoBCaICbIC-urbanresidential'!$A6,'Cost Breakdowns'!$F$3:$F$12,'SoBCaICbIC-urbanresidential'!AQ$1)</f>
        <v>0</v>
      </c>
    </row>
    <row r="7" spans="1:43" x14ac:dyDescent="0.25">
      <c r="A7" s="63" t="s">
        <v>72</v>
      </c>
      <c r="B7">
        <f>SUMIFS('Cost Breakdowns'!$E$3:$E$12,'Cost Breakdowns'!$A$3:$A$12,'SoBCaICbIC-urbanresidential'!$A7,'Cost Breakdowns'!$F$3:$F$12,'SoBCaICbIC-urbanresidential'!B$1)</f>
        <v>0</v>
      </c>
      <c r="C7">
        <f>SUMIFS('Cost Breakdowns'!$E$3:$E$12,'Cost Breakdowns'!$A$3:$A$12,'SoBCaICbIC-urbanresidential'!$A7,'Cost Breakdowns'!$F$3:$F$12,'SoBCaICbIC-urbanresidential'!C$1)</f>
        <v>0</v>
      </c>
      <c r="D7">
        <f>SUMIFS('Cost Breakdowns'!$E$3:$E$12,'Cost Breakdowns'!$A$3:$A$12,'SoBCaICbIC-urbanresidential'!$A7,'Cost Breakdowns'!$F$3:$F$12,'SoBCaICbIC-urbanresidential'!D$1)</f>
        <v>0</v>
      </c>
      <c r="E7">
        <f>SUMIFS('Cost Breakdowns'!$E$3:$E$12,'Cost Breakdowns'!$A$3:$A$12,'SoBCaICbIC-urbanresidential'!$A7,'Cost Breakdowns'!$F$3:$F$12,'SoBCaICbIC-urbanresidential'!E$1)</f>
        <v>0</v>
      </c>
      <c r="F7">
        <f>SUMIFS('Cost Breakdowns'!$E$3:$E$12,'Cost Breakdowns'!$A$3:$A$12,'SoBCaICbIC-urbanresidential'!$A7,'Cost Breakdowns'!$F$3:$F$12,'SoBCaICbIC-urbanresidential'!F$1)</f>
        <v>0</v>
      </c>
      <c r="G7">
        <f>SUMIFS('Cost Breakdowns'!$E$3:$E$12,'Cost Breakdowns'!$A$3:$A$12,'SoBCaICbIC-urbanresidential'!$A7,'Cost Breakdowns'!$F$3:$F$12,'SoBCaICbIC-urbanresidential'!G$1)</f>
        <v>0</v>
      </c>
      <c r="H7">
        <f>SUMIFS('Cost Breakdowns'!$E$3:$E$12,'Cost Breakdowns'!$A$3:$A$12,'SoBCaICbIC-urbanresidential'!$A7,'Cost Breakdowns'!$F$3:$F$12,'SoBCaICbIC-urbanresidential'!H$1)</f>
        <v>0</v>
      </c>
      <c r="I7">
        <f>SUMIFS('Cost Breakdowns'!$E$3:$E$12,'Cost Breakdowns'!$A$3:$A$12,'SoBCaICbIC-urbanresidential'!$A7,'Cost Breakdowns'!$F$3:$F$12,'SoBCaICbIC-urbanresidential'!I$1)</f>
        <v>0</v>
      </c>
      <c r="J7">
        <f>SUMIFS('Cost Breakdowns'!$E$3:$E$12,'Cost Breakdowns'!$A$3:$A$12,'SoBCaICbIC-urbanresidential'!$A7,'Cost Breakdowns'!$F$3:$F$12,'SoBCaICbIC-urbanresidential'!J$1)</f>
        <v>0</v>
      </c>
      <c r="K7">
        <f>SUMIFS('Cost Breakdowns'!$E$3:$E$12,'Cost Breakdowns'!$A$3:$A$12,'SoBCaICbIC-urbanresidential'!$A7,'Cost Breakdowns'!$F$3:$F$12,'SoBCaICbIC-urbanresidential'!K$1)</f>
        <v>0</v>
      </c>
      <c r="L7">
        <f>SUMIFS('Cost Breakdowns'!$E$3:$E$12,'Cost Breakdowns'!$A$3:$A$12,'SoBCaICbIC-urbanresidential'!$A7,'Cost Breakdowns'!$F$3:$F$12,'SoBCaICbIC-urbanresidential'!L$1)</f>
        <v>0</v>
      </c>
      <c r="M7">
        <f>SUMIFS('Cost Breakdowns'!$E$3:$E$12,'Cost Breakdowns'!$A$3:$A$12,'SoBCaICbIC-urbanresidential'!$A7,'Cost Breakdowns'!$F$3:$F$12,'SoBCaICbIC-urbanresidential'!M$1)</f>
        <v>0</v>
      </c>
      <c r="N7">
        <f>SUMIFS('Cost Breakdowns'!$E$3:$E$12,'Cost Breakdowns'!$A$3:$A$12,'SoBCaICbIC-urbanresidential'!$A7,'Cost Breakdowns'!$F$3:$F$12,'SoBCaICbIC-urbanresidential'!N$1)</f>
        <v>0</v>
      </c>
      <c r="O7">
        <f>SUMIFS('Cost Breakdowns'!$E$3:$E$12,'Cost Breakdowns'!$A$3:$A$12,'SoBCaICbIC-urbanresidential'!$A7,'Cost Breakdowns'!$F$3:$F$12,'SoBCaICbIC-urbanresidential'!O$1)</f>
        <v>0</v>
      </c>
      <c r="P7">
        <f>SUMIFS('Cost Breakdowns'!$E$3:$E$12,'Cost Breakdowns'!$A$3:$A$12,'SoBCaICbIC-urbanresidential'!$A7,'Cost Breakdowns'!$F$3:$F$12,'SoBCaICbIC-urbanresidential'!P$1)</f>
        <v>0</v>
      </c>
      <c r="Q7">
        <f>SUMIFS('Cost Breakdowns'!$E$3:$E$12,'Cost Breakdowns'!$A$3:$A$12,'SoBCaICbIC-urbanresidential'!$A7,'Cost Breakdowns'!$F$3:$F$12,'SoBCaICbIC-urbanresidential'!Q$1)</f>
        <v>0</v>
      </c>
      <c r="R7">
        <f>SUMIFS('Cost Breakdowns'!$E$3:$E$12,'Cost Breakdowns'!$A$3:$A$12,'SoBCaICbIC-urbanresidential'!$A7,'Cost Breakdowns'!$F$3:$F$12,'SoBCaICbIC-urbanresidential'!R$1)</f>
        <v>0</v>
      </c>
      <c r="S7">
        <f>SUMIFS('Cost Breakdowns'!$E$3:$E$12,'Cost Breakdowns'!$A$3:$A$12,'SoBCaICbIC-urbanresidential'!$A7,'Cost Breakdowns'!$F$3:$F$12,'SoBCaICbIC-urbanresidential'!S$1)</f>
        <v>0</v>
      </c>
      <c r="T7">
        <f>SUMIFS('Cost Breakdowns'!$E$3:$E$12,'Cost Breakdowns'!$A$3:$A$12,'SoBCaICbIC-urbanresidential'!$A7,'Cost Breakdowns'!$F$3:$F$12,'SoBCaICbIC-urbanresidential'!T$1)</f>
        <v>0</v>
      </c>
      <c r="U7">
        <f>SUMIFS('Cost Breakdowns'!$E$3:$E$12,'Cost Breakdowns'!$A$3:$A$12,'SoBCaICbIC-urbanresidential'!$A7,'Cost Breakdowns'!$F$3:$F$12,'SoBCaICbIC-urbanresidential'!U$1)</f>
        <v>0.75439886948727197</v>
      </c>
      <c r="V7">
        <f>SUMIFS('Cost Breakdowns'!$E$3:$E$12,'Cost Breakdowns'!$A$3:$A$12,'SoBCaICbIC-urbanresidential'!$A7,'Cost Breakdowns'!$F$3:$F$12,'SoBCaICbIC-urbanresidential'!V$1)</f>
        <v>0</v>
      </c>
      <c r="W7">
        <f>SUMIFS('Cost Breakdowns'!$E$3:$E$12,'Cost Breakdowns'!$A$3:$A$12,'SoBCaICbIC-urbanresidential'!$A7,'Cost Breakdowns'!$F$3:$F$12,'SoBCaICbIC-urbanresidential'!W$1)</f>
        <v>0</v>
      </c>
      <c r="X7">
        <f>SUMIFS('Cost Breakdowns'!$E$3:$E$12,'Cost Breakdowns'!$A$3:$A$12,'SoBCaICbIC-urbanresidential'!$A7,'Cost Breakdowns'!$F$3:$F$12,'SoBCaICbIC-urbanresidential'!X$1)</f>
        <v>0</v>
      </c>
      <c r="Y7">
        <f>SUMIFS('Cost Breakdowns'!$E$3:$E$12,'Cost Breakdowns'!$A$3:$A$12,'SoBCaICbIC-urbanresidential'!$A7,'Cost Breakdowns'!$F$3:$F$12,'SoBCaICbIC-urbanresidential'!Y$1)</f>
        <v>0</v>
      </c>
      <c r="Z7">
        <f>SUMIFS('Cost Breakdowns'!$E$3:$E$12,'Cost Breakdowns'!$A$3:$A$12,'SoBCaICbIC-urbanresidential'!$A7,'Cost Breakdowns'!$F$3:$F$12,'SoBCaICbIC-urbanresidential'!Z$1)</f>
        <v>0</v>
      </c>
      <c r="AA7">
        <f>SUMIFS('Cost Breakdowns'!$E$3:$E$12,'Cost Breakdowns'!$A$3:$A$12,'SoBCaICbIC-urbanresidential'!$A7,'Cost Breakdowns'!$F$3:$F$12,'SoBCaICbIC-urbanresidential'!AA$1)</f>
        <v>0</v>
      </c>
      <c r="AB7">
        <f>SUMIFS('Cost Breakdowns'!$E$3:$E$12,'Cost Breakdowns'!$A$3:$A$12,'SoBCaICbIC-urbanresidential'!$A7,'Cost Breakdowns'!$F$3:$F$12,'SoBCaICbIC-urbanresidential'!AB$1)</f>
        <v>0</v>
      </c>
      <c r="AC7">
        <f>SUMIFS('Cost Breakdowns'!$E$3:$E$12,'Cost Breakdowns'!$A$3:$A$12,'SoBCaICbIC-urbanresidential'!$A7,'Cost Breakdowns'!$F$3:$F$12,'SoBCaICbIC-urbanresidential'!AC$1)</f>
        <v>0.24560113051272803</v>
      </c>
      <c r="AD7">
        <f>SUMIFS('Cost Breakdowns'!$E$3:$E$12,'Cost Breakdowns'!$A$3:$A$12,'SoBCaICbIC-urbanresidential'!$A7,'Cost Breakdowns'!$F$3:$F$12,'SoBCaICbIC-urbanresidential'!AD$1)</f>
        <v>0</v>
      </c>
      <c r="AE7">
        <f>SUMIFS('Cost Breakdowns'!$E$3:$E$12,'Cost Breakdowns'!$A$3:$A$12,'SoBCaICbIC-urbanresidential'!$A7,'Cost Breakdowns'!$F$3:$F$12,'SoBCaICbIC-urbanresidential'!AE$1)</f>
        <v>0</v>
      </c>
      <c r="AF7">
        <f>SUMIFS('Cost Breakdowns'!$E$3:$E$12,'Cost Breakdowns'!$A$3:$A$12,'SoBCaICbIC-urbanresidential'!$A7,'Cost Breakdowns'!$F$3:$F$12,'SoBCaICbIC-urbanresidential'!AF$1)</f>
        <v>0</v>
      </c>
      <c r="AG7">
        <f>SUMIFS('Cost Breakdowns'!$E$3:$E$12,'Cost Breakdowns'!$A$3:$A$12,'SoBCaICbIC-urbanresidential'!$A7,'Cost Breakdowns'!$F$3:$F$12,'SoBCaICbIC-urbanresidential'!AG$1)</f>
        <v>0</v>
      </c>
      <c r="AH7">
        <f>SUMIFS('Cost Breakdowns'!$E$3:$E$12,'Cost Breakdowns'!$A$3:$A$12,'SoBCaICbIC-urbanresidential'!$A7,'Cost Breakdowns'!$F$3:$F$12,'SoBCaICbIC-urbanresidential'!AH$1)</f>
        <v>0</v>
      </c>
      <c r="AI7">
        <f>SUMIFS('Cost Breakdowns'!$E$3:$E$12,'Cost Breakdowns'!$A$3:$A$12,'SoBCaICbIC-urbanresidential'!$A7,'Cost Breakdowns'!$F$3:$F$12,'SoBCaICbIC-urbanresidential'!AI$1)</f>
        <v>0</v>
      </c>
      <c r="AJ7">
        <f>SUMIFS('Cost Breakdowns'!$E$3:$E$12,'Cost Breakdowns'!$A$3:$A$12,'SoBCaICbIC-urbanresidential'!$A7,'Cost Breakdowns'!$F$3:$F$12,'SoBCaICbIC-urbanresidential'!AJ$1)</f>
        <v>0</v>
      </c>
      <c r="AK7">
        <f>SUMIFS('Cost Breakdowns'!$E$3:$E$12,'Cost Breakdowns'!$A$3:$A$12,'SoBCaICbIC-urbanresidential'!$A7,'Cost Breakdowns'!$F$3:$F$12,'SoBCaICbIC-urbanresidential'!AK$1)</f>
        <v>0</v>
      </c>
      <c r="AL7">
        <f>SUMIFS('Cost Breakdowns'!$E$3:$E$12,'Cost Breakdowns'!$A$3:$A$12,'SoBCaICbIC-urbanresidential'!$A7,'Cost Breakdowns'!$F$3:$F$12,'SoBCaICbIC-urbanresidential'!AL$1)</f>
        <v>0</v>
      </c>
      <c r="AM7">
        <f>SUMIFS('Cost Breakdowns'!$E$3:$E$12,'Cost Breakdowns'!$A$3:$A$12,'SoBCaICbIC-urbanresidential'!$A7,'Cost Breakdowns'!$F$3:$F$12,'SoBCaICbIC-urbanresidential'!AM$1)</f>
        <v>0</v>
      </c>
      <c r="AN7">
        <f>SUMIFS('Cost Breakdowns'!$E$3:$E$12,'Cost Breakdowns'!$A$3:$A$12,'SoBCaICbIC-urbanresidential'!$A7,'Cost Breakdowns'!$F$3:$F$12,'SoBCaICbIC-urbanresidential'!AN$1)</f>
        <v>0</v>
      </c>
      <c r="AO7">
        <f>SUMIFS('Cost Breakdowns'!$E$3:$E$12,'Cost Breakdowns'!$A$3:$A$12,'SoBCaICbIC-urbanresidential'!$A7,'Cost Breakdowns'!$F$3:$F$12,'SoBCaICbIC-urbanresidential'!AO$1)</f>
        <v>0</v>
      </c>
      <c r="AP7">
        <f>SUMIFS('Cost Breakdowns'!$E$3:$E$12,'Cost Breakdowns'!$A$3:$A$12,'SoBCaICbIC-urbanresidential'!$A7,'Cost Breakdowns'!$F$3:$F$12,'SoBCaICbIC-urbanresidential'!AP$1)</f>
        <v>0</v>
      </c>
      <c r="AQ7">
        <f>SUMIFS('Cost Breakdowns'!$E$3:$E$12,'Cost Breakdowns'!$A$3:$A$12,'SoBCaICbIC-urbanresidential'!$A7,'Cost Breakdowns'!$F$3:$F$12,'SoBCaICbIC-urbanresidential'!AQ$1)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1:N202"/>
  <sheetViews>
    <sheetView workbookViewId="0"/>
  </sheetViews>
  <sheetFormatPr defaultRowHeight="15" x14ac:dyDescent="0.25"/>
  <cols>
    <col min="2" max="2" width="28.7109375" customWidth="1"/>
    <col min="3" max="11" width="7.7109375" style="10" customWidth="1"/>
  </cols>
  <sheetData>
    <row r="1" spans="2:11" ht="30" x14ac:dyDescent="0.25">
      <c r="B1" s="9" t="s">
        <v>155</v>
      </c>
    </row>
    <row r="2" spans="2:11" ht="26.25" customHeight="1" x14ac:dyDescent="0.25">
      <c r="B2" s="127" t="s">
        <v>156</v>
      </c>
      <c r="C2" s="128"/>
      <c r="D2" s="128"/>
      <c r="E2" s="128"/>
      <c r="F2" s="128"/>
      <c r="G2" s="128"/>
      <c r="H2" s="128"/>
      <c r="I2" s="128"/>
      <c r="J2" s="128"/>
      <c r="K2" s="128"/>
    </row>
    <row r="3" spans="2:11" ht="24" customHeight="1" thickBot="1" x14ac:dyDescent="0.3">
      <c r="B3" s="11"/>
      <c r="C3" s="129" t="s">
        <v>157</v>
      </c>
      <c r="D3" s="130"/>
      <c r="E3" s="130"/>
      <c r="F3" s="130"/>
      <c r="G3" s="130"/>
      <c r="H3" s="131"/>
      <c r="I3" s="131"/>
      <c r="J3" s="131"/>
      <c r="K3" s="131"/>
    </row>
    <row r="4" spans="2:11" ht="27" customHeight="1" thickTop="1" x14ac:dyDescent="0.25">
      <c r="B4" s="11"/>
      <c r="C4" s="132" t="s">
        <v>158</v>
      </c>
      <c r="D4" s="134" t="s">
        <v>159</v>
      </c>
      <c r="E4" s="136" t="s">
        <v>160</v>
      </c>
      <c r="F4" s="137"/>
      <c r="G4" s="137"/>
      <c r="H4" s="137"/>
      <c r="I4" s="137"/>
      <c r="J4" s="137"/>
      <c r="K4" s="137"/>
    </row>
    <row r="5" spans="2:11" ht="63.75" customHeight="1" thickBot="1" x14ac:dyDescent="0.3">
      <c r="B5" s="12"/>
      <c r="C5" s="133" t="s">
        <v>158</v>
      </c>
      <c r="D5" s="135"/>
      <c r="E5" s="13" t="s">
        <v>161</v>
      </c>
      <c r="F5" s="13" t="s">
        <v>162</v>
      </c>
      <c r="G5" s="13" t="s">
        <v>163</v>
      </c>
      <c r="H5" s="13" t="s">
        <v>164</v>
      </c>
      <c r="I5" s="13" t="s">
        <v>165</v>
      </c>
      <c r="J5" s="13" t="s">
        <v>166</v>
      </c>
      <c r="K5" s="13" t="s">
        <v>72</v>
      </c>
    </row>
    <row r="6" spans="2:11" ht="24" customHeight="1" thickTop="1" x14ac:dyDescent="0.25">
      <c r="B6" s="14" t="s">
        <v>167</v>
      </c>
      <c r="C6" s="15">
        <v>87093</v>
      </c>
      <c r="D6" s="16">
        <v>80078</v>
      </c>
      <c r="E6" s="16">
        <v>11846</v>
      </c>
      <c r="F6" s="16">
        <v>8654</v>
      </c>
      <c r="G6" s="16">
        <v>20766</v>
      </c>
      <c r="H6" s="16">
        <v>5925</v>
      </c>
      <c r="I6" s="16">
        <v>22443</v>
      </c>
      <c r="J6" s="16">
        <v>49188</v>
      </c>
      <c r="K6" s="16">
        <v>1574</v>
      </c>
    </row>
    <row r="7" spans="2:11" ht="24" customHeight="1" x14ac:dyDescent="0.25">
      <c r="B7" s="17" t="s">
        <v>168</v>
      </c>
      <c r="C7" s="18" t="s">
        <v>169</v>
      </c>
      <c r="D7" s="18" t="s">
        <v>169</v>
      </c>
      <c r="E7" s="18" t="s">
        <v>169</v>
      </c>
      <c r="F7" s="18" t="s">
        <v>169</v>
      </c>
      <c r="G7" s="18" t="s">
        <v>169</v>
      </c>
      <c r="H7" s="18" t="s">
        <v>169</v>
      </c>
      <c r="I7" s="18" t="s">
        <v>169</v>
      </c>
      <c r="J7" s="18" t="s">
        <v>169</v>
      </c>
      <c r="K7" s="18" t="s">
        <v>169</v>
      </c>
    </row>
    <row r="8" spans="2:11" ht="15" customHeight="1" x14ac:dyDescent="0.25">
      <c r="B8" s="19" t="s">
        <v>170</v>
      </c>
      <c r="C8" s="16">
        <v>8041</v>
      </c>
      <c r="D8" s="16">
        <v>6699</v>
      </c>
      <c r="E8" s="16">
        <v>868</v>
      </c>
      <c r="F8" s="16">
        <v>1091</v>
      </c>
      <c r="G8" s="16">
        <v>1747</v>
      </c>
      <c r="H8" s="16" t="s">
        <v>171</v>
      </c>
      <c r="I8" s="16">
        <v>400</v>
      </c>
      <c r="J8" s="16">
        <v>3809</v>
      </c>
      <c r="K8" s="16" t="s">
        <v>171</v>
      </c>
    </row>
    <row r="9" spans="2:11" ht="15" customHeight="1" x14ac:dyDescent="0.25">
      <c r="B9" s="19" t="s">
        <v>172</v>
      </c>
      <c r="C9" s="16">
        <v>8900</v>
      </c>
      <c r="D9" s="16">
        <v>7590</v>
      </c>
      <c r="E9" s="16">
        <v>1038</v>
      </c>
      <c r="F9" s="16">
        <v>1416</v>
      </c>
      <c r="G9" s="16">
        <v>2025</v>
      </c>
      <c r="H9" s="16" t="s">
        <v>171</v>
      </c>
      <c r="I9" s="16">
        <v>734</v>
      </c>
      <c r="J9" s="16">
        <v>4622</v>
      </c>
      <c r="K9" s="16" t="s">
        <v>171</v>
      </c>
    </row>
    <row r="10" spans="2:11" ht="15" customHeight="1" x14ac:dyDescent="0.25">
      <c r="B10" s="19" t="s">
        <v>173</v>
      </c>
      <c r="C10" s="16">
        <v>14105</v>
      </c>
      <c r="D10" s="16">
        <v>12744</v>
      </c>
      <c r="E10" s="16">
        <v>1477</v>
      </c>
      <c r="F10" s="16">
        <v>2233</v>
      </c>
      <c r="G10" s="16">
        <v>3115</v>
      </c>
      <c r="H10" s="16" t="s">
        <v>171</v>
      </c>
      <c r="I10" s="16">
        <v>2008</v>
      </c>
      <c r="J10" s="16">
        <v>8246</v>
      </c>
      <c r="K10" s="16" t="s">
        <v>171</v>
      </c>
    </row>
    <row r="11" spans="2:11" ht="15" customHeight="1" x14ac:dyDescent="0.25">
      <c r="B11" s="19" t="s">
        <v>174</v>
      </c>
      <c r="C11" s="16">
        <v>11917</v>
      </c>
      <c r="D11" s="16">
        <v>10911</v>
      </c>
      <c r="E11" s="16">
        <v>1642</v>
      </c>
      <c r="F11" s="16">
        <v>1439</v>
      </c>
      <c r="G11" s="16">
        <v>3021</v>
      </c>
      <c r="H11" s="16">
        <v>213</v>
      </c>
      <c r="I11" s="16">
        <v>2707</v>
      </c>
      <c r="J11" s="16">
        <v>7237</v>
      </c>
      <c r="K11" s="16" t="s">
        <v>171</v>
      </c>
    </row>
    <row r="12" spans="2:11" ht="15" customHeight="1" x14ac:dyDescent="0.25">
      <c r="B12" s="19" t="s">
        <v>175</v>
      </c>
      <c r="C12" s="16">
        <v>13918</v>
      </c>
      <c r="D12" s="16">
        <v>13114</v>
      </c>
      <c r="E12" s="16">
        <v>2664</v>
      </c>
      <c r="F12" s="16">
        <v>1042</v>
      </c>
      <c r="G12" s="16">
        <v>2763</v>
      </c>
      <c r="H12" s="16">
        <v>704</v>
      </c>
      <c r="I12" s="16">
        <v>4938</v>
      </c>
      <c r="J12" s="16">
        <v>8489</v>
      </c>
      <c r="K12" s="16">
        <v>541</v>
      </c>
    </row>
    <row r="13" spans="2:11" ht="15" customHeight="1" x14ac:dyDescent="0.25">
      <c r="B13" s="19" t="s">
        <v>176</v>
      </c>
      <c r="C13" s="16">
        <v>12415</v>
      </c>
      <c r="D13" s="16">
        <v>11941</v>
      </c>
      <c r="E13" s="16">
        <v>1549</v>
      </c>
      <c r="F13" s="16">
        <v>683</v>
      </c>
      <c r="G13" s="16">
        <v>2915</v>
      </c>
      <c r="H13" s="16">
        <v>1313</v>
      </c>
      <c r="I13" s="16">
        <v>4258</v>
      </c>
      <c r="J13" s="16">
        <v>7569</v>
      </c>
      <c r="K13" s="16" t="s">
        <v>171</v>
      </c>
    </row>
    <row r="14" spans="2:11" ht="15" customHeight="1" x14ac:dyDescent="0.25">
      <c r="B14" s="19" t="s">
        <v>177</v>
      </c>
      <c r="C14" s="16">
        <v>10724</v>
      </c>
      <c r="D14" s="16">
        <v>10348</v>
      </c>
      <c r="E14" s="16">
        <v>1527</v>
      </c>
      <c r="F14" s="16">
        <v>466</v>
      </c>
      <c r="G14" s="16">
        <v>2970</v>
      </c>
      <c r="H14" s="16">
        <v>1553</v>
      </c>
      <c r="I14" s="16">
        <v>4970</v>
      </c>
      <c r="J14" s="16">
        <v>5991</v>
      </c>
      <c r="K14" s="16" t="s">
        <v>171</v>
      </c>
    </row>
    <row r="15" spans="2:11" ht="15" customHeight="1" x14ac:dyDescent="0.25">
      <c r="B15" s="19" t="s">
        <v>178</v>
      </c>
      <c r="C15" s="16">
        <v>7074</v>
      </c>
      <c r="D15" s="16">
        <v>6730</v>
      </c>
      <c r="E15" s="16">
        <v>1080</v>
      </c>
      <c r="F15" s="16">
        <v>284</v>
      </c>
      <c r="G15" s="16">
        <v>2211</v>
      </c>
      <c r="H15" s="16">
        <v>1974</v>
      </c>
      <c r="I15" s="16">
        <v>2430</v>
      </c>
      <c r="J15" s="16">
        <v>3225</v>
      </c>
      <c r="K15" s="16" t="s">
        <v>171</v>
      </c>
    </row>
    <row r="16" spans="2:11" ht="24" customHeight="1" x14ac:dyDescent="0.25">
      <c r="B16" s="17" t="s">
        <v>179</v>
      </c>
      <c r="C16" s="17" t="s">
        <v>169</v>
      </c>
      <c r="D16" s="17" t="s">
        <v>169</v>
      </c>
      <c r="E16" s="17" t="s">
        <v>169</v>
      </c>
      <c r="F16" s="17" t="s">
        <v>169</v>
      </c>
      <c r="G16" s="17" t="s">
        <v>169</v>
      </c>
      <c r="H16" s="17" t="s">
        <v>169</v>
      </c>
      <c r="I16" s="17" t="s">
        <v>169</v>
      </c>
      <c r="J16" s="17" t="s">
        <v>169</v>
      </c>
      <c r="K16" s="17" t="s">
        <v>169</v>
      </c>
    </row>
    <row r="17" spans="2:14" x14ac:dyDescent="0.25">
      <c r="B17" s="19" t="s">
        <v>180</v>
      </c>
      <c r="C17" s="16">
        <v>12239</v>
      </c>
      <c r="D17" s="16">
        <v>12099</v>
      </c>
      <c r="E17" s="16">
        <v>2209</v>
      </c>
      <c r="F17" s="16">
        <v>564</v>
      </c>
      <c r="G17" s="16">
        <v>1750</v>
      </c>
      <c r="H17" s="16">
        <v>1155</v>
      </c>
      <c r="I17" s="16">
        <v>6637</v>
      </c>
      <c r="J17" s="16">
        <v>6107</v>
      </c>
      <c r="K17" s="16" t="s">
        <v>171</v>
      </c>
    </row>
    <row r="18" spans="2:14" x14ac:dyDescent="0.25">
      <c r="B18" s="19" t="s">
        <v>181</v>
      </c>
      <c r="C18" s="16">
        <v>1252</v>
      </c>
      <c r="D18" s="16">
        <v>1196</v>
      </c>
      <c r="E18" s="16" t="s">
        <v>171</v>
      </c>
      <c r="F18" s="16" t="s">
        <v>171</v>
      </c>
      <c r="G18" s="16">
        <v>336</v>
      </c>
      <c r="H18" s="16" t="s">
        <v>182</v>
      </c>
      <c r="I18" s="16" t="s">
        <v>171</v>
      </c>
      <c r="J18" s="16">
        <v>944</v>
      </c>
      <c r="K18" s="16" t="s">
        <v>171</v>
      </c>
    </row>
    <row r="19" spans="2:14" x14ac:dyDescent="0.25">
      <c r="B19" s="19" t="s">
        <v>183</v>
      </c>
      <c r="C19" s="16">
        <v>1819</v>
      </c>
      <c r="D19" s="16">
        <v>1762</v>
      </c>
      <c r="E19" s="16">
        <v>146</v>
      </c>
      <c r="F19" s="16">
        <v>266</v>
      </c>
      <c r="G19" s="16">
        <v>256</v>
      </c>
      <c r="H19" s="16" t="s">
        <v>171</v>
      </c>
      <c r="I19" s="16">
        <v>145</v>
      </c>
      <c r="J19" s="16">
        <v>1296</v>
      </c>
      <c r="K19" s="16" t="s">
        <v>171</v>
      </c>
    </row>
    <row r="20" spans="2:14" x14ac:dyDescent="0.25">
      <c r="B20" s="19" t="s">
        <v>184</v>
      </c>
      <c r="C20" s="16">
        <v>4155</v>
      </c>
      <c r="D20" s="16">
        <v>4109</v>
      </c>
      <c r="E20" s="16">
        <v>739</v>
      </c>
      <c r="F20" s="16">
        <v>258</v>
      </c>
      <c r="G20" s="16">
        <v>967</v>
      </c>
      <c r="H20" s="16">
        <v>671</v>
      </c>
      <c r="I20" s="16">
        <v>2285</v>
      </c>
      <c r="J20" s="16">
        <v>2085</v>
      </c>
      <c r="K20" s="16" t="s">
        <v>171</v>
      </c>
    </row>
    <row r="21" spans="2:14" x14ac:dyDescent="0.25">
      <c r="B21" s="20" t="s">
        <v>185</v>
      </c>
      <c r="C21" s="16">
        <v>2374</v>
      </c>
      <c r="D21" s="16">
        <v>2354</v>
      </c>
      <c r="E21" s="16">
        <v>506</v>
      </c>
      <c r="F21" s="16">
        <v>124</v>
      </c>
      <c r="G21" s="16">
        <v>501</v>
      </c>
      <c r="H21" s="16">
        <v>563</v>
      </c>
      <c r="I21" s="16">
        <v>1698</v>
      </c>
      <c r="J21" s="16">
        <v>1073</v>
      </c>
      <c r="K21" s="16" t="s">
        <v>171</v>
      </c>
    </row>
    <row r="22" spans="2:14" x14ac:dyDescent="0.25">
      <c r="B22" s="20" t="s">
        <v>186</v>
      </c>
      <c r="C22" s="16">
        <v>1781</v>
      </c>
      <c r="D22" s="16">
        <v>1754</v>
      </c>
      <c r="E22" s="16">
        <v>233</v>
      </c>
      <c r="F22" s="16">
        <v>133</v>
      </c>
      <c r="G22" s="16">
        <v>466</v>
      </c>
      <c r="H22" s="16" t="s">
        <v>171</v>
      </c>
      <c r="I22" s="16">
        <v>588</v>
      </c>
      <c r="J22" s="16">
        <v>1012</v>
      </c>
      <c r="K22" s="16" t="s">
        <v>182</v>
      </c>
    </row>
    <row r="23" spans="2:14" x14ac:dyDescent="0.25">
      <c r="B23" s="19" t="s">
        <v>187</v>
      </c>
      <c r="C23" s="16">
        <v>5826</v>
      </c>
      <c r="D23" s="16">
        <v>5696</v>
      </c>
      <c r="E23" s="16">
        <v>1259</v>
      </c>
      <c r="F23" s="16">
        <v>638</v>
      </c>
      <c r="G23" s="16">
        <v>2168</v>
      </c>
      <c r="H23" s="16">
        <v>621</v>
      </c>
      <c r="I23" s="16">
        <v>2105</v>
      </c>
      <c r="J23" s="16">
        <v>2561</v>
      </c>
      <c r="K23" s="16" t="s">
        <v>171</v>
      </c>
    </row>
    <row r="24" spans="2:14" x14ac:dyDescent="0.25">
      <c r="B24" s="19" t="s">
        <v>188</v>
      </c>
      <c r="C24" s="16">
        <v>11330</v>
      </c>
      <c r="D24" s="16">
        <v>10794</v>
      </c>
      <c r="E24" s="16">
        <v>1419</v>
      </c>
      <c r="F24" s="16">
        <v>1423</v>
      </c>
      <c r="G24" s="16">
        <v>2568</v>
      </c>
      <c r="H24" s="16" t="s">
        <v>171</v>
      </c>
      <c r="I24" s="16">
        <v>1138</v>
      </c>
      <c r="J24" s="16">
        <v>9434</v>
      </c>
      <c r="K24" s="16">
        <v>872</v>
      </c>
      <c r="N24" s="21"/>
    </row>
    <row r="25" spans="2:14" ht="15" customHeight="1" x14ac:dyDescent="0.25">
      <c r="B25" s="22" t="s">
        <v>189</v>
      </c>
      <c r="C25" s="16">
        <v>5439</v>
      </c>
      <c r="D25" s="16">
        <v>5088</v>
      </c>
      <c r="E25" s="16">
        <v>441</v>
      </c>
      <c r="F25" s="16">
        <v>590</v>
      </c>
      <c r="G25" s="16">
        <v>1007</v>
      </c>
      <c r="H25" s="16" t="s">
        <v>171</v>
      </c>
      <c r="I25" s="16">
        <v>312</v>
      </c>
      <c r="J25" s="16">
        <v>3964</v>
      </c>
      <c r="K25" s="16" t="s">
        <v>171</v>
      </c>
    </row>
    <row r="26" spans="2:14" ht="15" customHeight="1" x14ac:dyDescent="0.25">
      <c r="B26" s="22" t="s">
        <v>190</v>
      </c>
      <c r="C26" s="16">
        <v>5890</v>
      </c>
      <c r="D26" s="16">
        <v>5706</v>
      </c>
      <c r="E26" s="16">
        <v>978</v>
      </c>
      <c r="F26" s="16">
        <v>832</v>
      </c>
      <c r="G26" s="16">
        <v>1561</v>
      </c>
      <c r="H26" s="16" t="s">
        <v>171</v>
      </c>
      <c r="I26" s="16">
        <v>826</v>
      </c>
      <c r="J26" s="16">
        <v>5470</v>
      </c>
      <c r="K26" s="16">
        <v>860</v>
      </c>
    </row>
    <row r="27" spans="2:14" ht="15" customHeight="1" x14ac:dyDescent="0.25">
      <c r="B27" s="19" t="s">
        <v>191</v>
      </c>
      <c r="C27" s="16">
        <v>15952</v>
      </c>
      <c r="D27" s="16">
        <v>15753</v>
      </c>
      <c r="E27" s="16">
        <v>2667</v>
      </c>
      <c r="F27" s="16">
        <v>1691</v>
      </c>
      <c r="G27" s="16">
        <v>3727</v>
      </c>
      <c r="H27" s="16">
        <v>1794</v>
      </c>
      <c r="I27" s="16">
        <v>4650</v>
      </c>
      <c r="J27" s="16">
        <v>8407</v>
      </c>
      <c r="K27" s="16" t="s">
        <v>171</v>
      </c>
    </row>
    <row r="28" spans="2:14" ht="15" customHeight="1" x14ac:dyDescent="0.25">
      <c r="B28" s="19" t="s">
        <v>192</v>
      </c>
      <c r="C28" s="16">
        <v>5559</v>
      </c>
      <c r="D28" s="16">
        <v>5323</v>
      </c>
      <c r="E28" s="16">
        <v>727</v>
      </c>
      <c r="F28" s="16">
        <v>582</v>
      </c>
      <c r="G28" s="16">
        <v>1560</v>
      </c>
      <c r="H28" s="16">
        <v>888</v>
      </c>
      <c r="I28" s="16">
        <v>1621</v>
      </c>
      <c r="J28" s="16">
        <v>3016</v>
      </c>
      <c r="K28" s="16" t="s">
        <v>171</v>
      </c>
    </row>
    <row r="29" spans="2:14" ht="15" customHeight="1" x14ac:dyDescent="0.25">
      <c r="B29" s="19" t="s">
        <v>193</v>
      </c>
      <c r="C29" s="16">
        <v>1440</v>
      </c>
      <c r="D29" s="16">
        <v>1391</v>
      </c>
      <c r="E29" s="16" t="s">
        <v>171</v>
      </c>
      <c r="F29" s="16" t="s">
        <v>171</v>
      </c>
      <c r="G29" s="16">
        <v>253</v>
      </c>
      <c r="H29" s="16" t="s">
        <v>171</v>
      </c>
      <c r="I29" s="16">
        <v>466</v>
      </c>
      <c r="J29" s="16">
        <v>601</v>
      </c>
      <c r="K29" s="16" t="s">
        <v>171</v>
      </c>
    </row>
    <row r="30" spans="2:14" ht="15" customHeight="1" x14ac:dyDescent="0.25">
      <c r="B30" s="19" t="s">
        <v>194</v>
      </c>
      <c r="C30" s="16">
        <v>4557</v>
      </c>
      <c r="D30" s="16">
        <v>4511</v>
      </c>
      <c r="E30" s="16">
        <v>581</v>
      </c>
      <c r="F30" s="16">
        <v>927</v>
      </c>
      <c r="G30" s="16">
        <v>859</v>
      </c>
      <c r="H30" s="16" t="s">
        <v>182</v>
      </c>
      <c r="I30" s="16">
        <v>1359</v>
      </c>
      <c r="J30" s="16">
        <v>2801</v>
      </c>
      <c r="K30" s="16" t="s">
        <v>171</v>
      </c>
    </row>
    <row r="31" spans="2:14" ht="15" customHeight="1" x14ac:dyDescent="0.25">
      <c r="B31" s="19" t="s">
        <v>195</v>
      </c>
      <c r="C31" s="16">
        <v>4630</v>
      </c>
      <c r="D31" s="16">
        <v>4157</v>
      </c>
      <c r="E31" s="16">
        <v>356</v>
      </c>
      <c r="F31" s="16">
        <v>497</v>
      </c>
      <c r="G31" s="16">
        <v>1919</v>
      </c>
      <c r="H31" s="16" t="s">
        <v>171</v>
      </c>
      <c r="I31" s="16">
        <v>433</v>
      </c>
      <c r="J31" s="16">
        <v>2498</v>
      </c>
      <c r="K31" s="16" t="s">
        <v>171</v>
      </c>
    </row>
    <row r="32" spans="2:14" ht="15" customHeight="1" x14ac:dyDescent="0.25">
      <c r="B32" s="19" t="s">
        <v>196</v>
      </c>
      <c r="C32" s="16">
        <v>13077</v>
      </c>
      <c r="D32" s="16">
        <v>9987</v>
      </c>
      <c r="E32" s="16">
        <v>1138</v>
      </c>
      <c r="F32" s="16">
        <v>1294</v>
      </c>
      <c r="G32" s="16">
        <v>3480</v>
      </c>
      <c r="H32" s="16" t="s">
        <v>171</v>
      </c>
      <c r="I32" s="16">
        <v>841</v>
      </c>
      <c r="J32" s="16">
        <v>7297</v>
      </c>
      <c r="K32" s="16" t="s">
        <v>171</v>
      </c>
    </row>
    <row r="33" spans="2:11" ht="15" customHeight="1" x14ac:dyDescent="0.25">
      <c r="B33" s="19" t="s">
        <v>197</v>
      </c>
      <c r="C33" s="16">
        <v>2002</v>
      </c>
      <c r="D33" s="16">
        <v>1886</v>
      </c>
      <c r="E33" s="16" t="s">
        <v>171</v>
      </c>
      <c r="F33" s="16" t="s">
        <v>171</v>
      </c>
      <c r="G33" s="16">
        <v>737</v>
      </c>
      <c r="H33" s="16" t="s">
        <v>171</v>
      </c>
      <c r="I33" s="16">
        <v>408</v>
      </c>
      <c r="J33" s="16">
        <v>1257</v>
      </c>
      <c r="K33" s="16" t="s">
        <v>171</v>
      </c>
    </row>
    <row r="34" spans="2:11" ht="15" customHeight="1" x14ac:dyDescent="0.25">
      <c r="B34" s="19" t="s">
        <v>198</v>
      </c>
      <c r="C34" s="16">
        <v>3256</v>
      </c>
      <c r="D34" s="16">
        <v>1415</v>
      </c>
      <c r="E34" s="16" t="s">
        <v>171</v>
      </c>
      <c r="F34" s="16" t="s">
        <v>171</v>
      </c>
      <c r="G34" s="16" t="s">
        <v>171</v>
      </c>
      <c r="H34" s="16" t="s">
        <v>171</v>
      </c>
      <c r="I34" s="16">
        <v>296</v>
      </c>
      <c r="J34" s="16">
        <v>886</v>
      </c>
      <c r="K34" s="16" t="s">
        <v>171</v>
      </c>
    </row>
    <row r="35" spans="2:11" ht="24" customHeight="1" x14ac:dyDescent="0.25">
      <c r="B35" s="17" t="s">
        <v>199</v>
      </c>
      <c r="C35" s="17" t="s">
        <v>169</v>
      </c>
      <c r="D35" s="17" t="s">
        <v>169</v>
      </c>
      <c r="E35" s="17" t="s">
        <v>169</v>
      </c>
      <c r="F35" s="17" t="s">
        <v>169</v>
      </c>
      <c r="G35" s="17" t="s">
        <v>169</v>
      </c>
      <c r="H35" s="17" t="s">
        <v>169</v>
      </c>
      <c r="I35" s="17" t="s">
        <v>169</v>
      </c>
      <c r="J35" s="17" t="s">
        <v>169</v>
      </c>
      <c r="K35" s="17" t="s">
        <v>169</v>
      </c>
    </row>
    <row r="36" spans="2:11" ht="15" customHeight="1" x14ac:dyDescent="0.25">
      <c r="B36" s="19" t="s">
        <v>200</v>
      </c>
      <c r="C36" s="16">
        <v>3983</v>
      </c>
      <c r="D36" s="16">
        <v>3583</v>
      </c>
      <c r="E36" s="16">
        <v>371</v>
      </c>
      <c r="F36" s="16">
        <v>524</v>
      </c>
      <c r="G36" s="16">
        <v>1442</v>
      </c>
      <c r="H36" s="16">
        <v>523</v>
      </c>
      <c r="I36" s="16">
        <v>1221</v>
      </c>
      <c r="J36" s="16">
        <v>1380</v>
      </c>
      <c r="K36" s="16" t="s">
        <v>171</v>
      </c>
    </row>
    <row r="37" spans="2:11" ht="15" customHeight="1" x14ac:dyDescent="0.25">
      <c r="B37" s="19" t="s">
        <v>201</v>
      </c>
      <c r="C37" s="16">
        <v>6025</v>
      </c>
      <c r="D37" s="16">
        <v>5527</v>
      </c>
      <c r="E37" s="16">
        <v>744</v>
      </c>
      <c r="F37" s="16">
        <v>393</v>
      </c>
      <c r="G37" s="16">
        <v>1717</v>
      </c>
      <c r="H37" s="16">
        <v>888</v>
      </c>
      <c r="I37" s="16">
        <v>2016</v>
      </c>
      <c r="J37" s="16">
        <v>2589</v>
      </c>
      <c r="K37" s="16" t="s">
        <v>171</v>
      </c>
    </row>
    <row r="38" spans="2:11" ht="15" customHeight="1" x14ac:dyDescent="0.25">
      <c r="B38" s="19" t="s">
        <v>202</v>
      </c>
      <c r="C38" s="16">
        <v>7381</v>
      </c>
      <c r="D38" s="16">
        <v>6895</v>
      </c>
      <c r="E38" s="16">
        <v>907</v>
      </c>
      <c r="F38" s="16">
        <v>685</v>
      </c>
      <c r="G38" s="16">
        <v>2277</v>
      </c>
      <c r="H38" s="16">
        <v>446</v>
      </c>
      <c r="I38" s="16">
        <v>2659</v>
      </c>
      <c r="J38" s="16">
        <v>3715</v>
      </c>
      <c r="K38" s="16" t="s">
        <v>171</v>
      </c>
    </row>
    <row r="39" spans="2:11" ht="15" customHeight="1" x14ac:dyDescent="0.25">
      <c r="B39" s="19" t="s">
        <v>203</v>
      </c>
      <c r="C39" s="16">
        <v>10362</v>
      </c>
      <c r="D39" s="16">
        <v>9730</v>
      </c>
      <c r="E39" s="16">
        <v>1295</v>
      </c>
      <c r="F39" s="16">
        <v>1168</v>
      </c>
      <c r="G39" s="16">
        <v>2586</v>
      </c>
      <c r="H39" s="16">
        <v>1002</v>
      </c>
      <c r="I39" s="16">
        <v>3506</v>
      </c>
      <c r="J39" s="16">
        <v>5670</v>
      </c>
      <c r="K39" s="16" t="s">
        <v>171</v>
      </c>
    </row>
    <row r="40" spans="2:11" ht="15" customHeight="1" x14ac:dyDescent="0.25">
      <c r="B40" s="19" t="s">
        <v>204</v>
      </c>
      <c r="C40" s="16">
        <v>10846</v>
      </c>
      <c r="D40" s="16">
        <v>10045</v>
      </c>
      <c r="E40" s="16">
        <v>1198</v>
      </c>
      <c r="F40" s="16">
        <v>1345</v>
      </c>
      <c r="G40" s="16">
        <v>2923</v>
      </c>
      <c r="H40" s="16">
        <v>930</v>
      </c>
      <c r="I40" s="16">
        <v>2763</v>
      </c>
      <c r="J40" s="16">
        <v>6156</v>
      </c>
      <c r="K40" s="16" t="s">
        <v>171</v>
      </c>
    </row>
    <row r="41" spans="2:11" ht="15" customHeight="1" x14ac:dyDescent="0.25">
      <c r="B41" s="19" t="s">
        <v>205</v>
      </c>
      <c r="C41" s="16">
        <v>15230</v>
      </c>
      <c r="D41" s="16">
        <v>13723</v>
      </c>
      <c r="E41" s="16">
        <v>2386</v>
      </c>
      <c r="F41" s="16">
        <v>1763</v>
      </c>
      <c r="G41" s="16">
        <v>3424</v>
      </c>
      <c r="H41" s="16">
        <v>446</v>
      </c>
      <c r="I41" s="16">
        <v>2973</v>
      </c>
      <c r="J41" s="16">
        <v>9037</v>
      </c>
      <c r="K41" s="16" t="s">
        <v>171</v>
      </c>
    </row>
    <row r="42" spans="2:11" ht="15" customHeight="1" x14ac:dyDescent="0.25">
      <c r="B42" s="19" t="s">
        <v>206</v>
      </c>
      <c r="C42" s="16">
        <v>13803</v>
      </c>
      <c r="D42" s="16">
        <v>12389</v>
      </c>
      <c r="E42" s="16">
        <v>2136</v>
      </c>
      <c r="F42" s="16">
        <v>1266</v>
      </c>
      <c r="G42" s="16">
        <v>2996</v>
      </c>
      <c r="H42" s="16">
        <v>642</v>
      </c>
      <c r="I42" s="16">
        <v>2970</v>
      </c>
      <c r="J42" s="16">
        <v>8544</v>
      </c>
      <c r="K42" s="16">
        <v>397</v>
      </c>
    </row>
    <row r="43" spans="2:11" ht="15" customHeight="1" x14ac:dyDescent="0.25">
      <c r="B43" s="19" t="s">
        <v>207</v>
      </c>
      <c r="C43" s="16">
        <v>7215</v>
      </c>
      <c r="D43" s="16">
        <v>6707</v>
      </c>
      <c r="E43" s="16">
        <v>808</v>
      </c>
      <c r="F43" s="16">
        <v>551</v>
      </c>
      <c r="G43" s="16">
        <v>1292</v>
      </c>
      <c r="H43" s="16" t="s">
        <v>171</v>
      </c>
      <c r="I43" s="16">
        <v>1636</v>
      </c>
      <c r="J43" s="16">
        <v>4281</v>
      </c>
      <c r="K43" s="16" t="s">
        <v>171</v>
      </c>
    </row>
    <row r="44" spans="2:11" ht="15" customHeight="1" x14ac:dyDescent="0.25">
      <c r="B44" s="19" t="s">
        <v>208</v>
      </c>
      <c r="C44" s="16">
        <v>6524</v>
      </c>
      <c r="D44" s="16">
        <v>5972</v>
      </c>
      <c r="E44" s="16">
        <v>1174</v>
      </c>
      <c r="F44" s="16">
        <v>516</v>
      </c>
      <c r="G44" s="16">
        <v>1160</v>
      </c>
      <c r="H44" s="16" t="s">
        <v>171</v>
      </c>
      <c r="I44" s="16">
        <v>1395</v>
      </c>
      <c r="J44" s="16">
        <v>4076</v>
      </c>
      <c r="K44" s="16" t="s">
        <v>171</v>
      </c>
    </row>
    <row r="45" spans="2:11" ht="15" customHeight="1" x14ac:dyDescent="0.25">
      <c r="B45" s="19" t="s">
        <v>209</v>
      </c>
      <c r="C45" s="16">
        <v>5723</v>
      </c>
      <c r="D45" s="16">
        <v>5505</v>
      </c>
      <c r="E45" s="16">
        <v>826</v>
      </c>
      <c r="F45" s="16">
        <v>442</v>
      </c>
      <c r="G45" s="16">
        <v>948</v>
      </c>
      <c r="H45" s="16" t="s">
        <v>171</v>
      </c>
      <c r="I45" s="16">
        <v>1303</v>
      </c>
      <c r="J45" s="16">
        <v>3741</v>
      </c>
      <c r="K45" s="16" t="s">
        <v>171</v>
      </c>
    </row>
    <row r="46" spans="2:11" ht="24" customHeight="1" x14ac:dyDescent="0.25">
      <c r="B46" s="17" t="s">
        <v>210</v>
      </c>
      <c r="C46" s="18" t="s">
        <v>169</v>
      </c>
      <c r="D46" s="18" t="s">
        <v>169</v>
      </c>
      <c r="E46" s="18" t="s">
        <v>169</v>
      </c>
      <c r="F46" s="18" t="s">
        <v>169</v>
      </c>
      <c r="G46" s="18" t="s">
        <v>169</v>
      </c>
      <c r="H46" s="18" t="s">
        <v>169</v>
      </c>
      <c r="I46" s="18" t="s">
        <v>169</v>
      </c>
      <c r="J46" s="18" t="s">
        <v>169</v>
      </c>
      <c r="K46" s="18" t="s">
        <v>169</v>
      </c>
    </row>
    <row r="47" spans="2:11" ht="15" customHeight="1" x14ac:dyDescent="0.25">
      <c r="B47" s="19" t="s">
        <v>211</v>
      </c>
      <c r="C47" s="16">
        <v>15534</v>
      </c>
      <c r="D47" s="16">
        <v>15053</v>
      </c>
      <c r="E47" s="16">
        <v>1397</v>
      </c>
      <c r="F47" s="16">
        <v>1244</v>
      </c>
      <c r="G47" s="16">
        <v>4918</v>
      </c>
      <c r="H47" s="16">
        <v>1981</v>
      </c>
      <c r="I47" s="16">
        <v>6447</v>
      </c>
      <c r="J47" s="16">
        <v>7186</v>
      </c>
      <c r="K47" s="16" t="s">
        <v>171</v>
      </c>
    </row>
    <row r="48" spans="2:11" ht="15" customHeight="1" x14ac:dyDescent="0.25">
      <c r="B48" s="20" t="s">
        <v>212</v>
      </c>
      <c r="C48" s="16">
        <v>4302</v>
      </c>
      <c r="D48" s="16">
        <v>4090</v>
      </c>
      <c r="E48" s="16">
        <v>400</v>
      </c>
      <c r="F48" s="16">
        <v>323</v>
      </c>
      <c r="G48" s="16">
        <v>1529</v>
      </c>
      <c r="H48" s="16" t="s">
        <v>171</v>
      </c>
      <c r="I48" s="16">
        <v>1823</v>
      </c>
      <c r="J48" s="16">
        <v>1769</v>
      </c>
      <c r="K48" s="16" t="s">
        <v>171</v>
      </c>
    </row>
    <row r="49" spans="2:11" ht="15" customHeight="1" x14ac:dyDescent="0.25">
      <c r="B49" s="20" t="s">
        <v>213</v>
      </c>
      <c r="C49" s="16">
        <v>11232</v>
      </c>
      <c r="D49" s="16">
        <v>10963</v>
      </c>
      <c r="E49" s="16">
        <v>998</v>
      </c>
      <c r="F49" s="16">
        <v>922</v>
      </c>
      <c r="G49" s="16">
        <v>3389</v>
      </c>
      <c r="H49" s="16">
        <v>1628</v>
      </c>
      <c r="I49" s="16">
        <v>4624</v>
      </c>
      <c r="J49" s="16">
        <v>5417</v>
      </c>
      <c r="K49" s="16" t="s">
        <v>171</v>
      </c>
    </row>
    <row r="50" spans="2:11" ht="15" customHeight="1" x14ac:dyDescent="0.25">
      <c r="B50" s="19" t="s">
        <v>214</v>
      </c>
      <c r="C50" s="16">
        <v>18919</v>
      </c>
      <c r="D50" s="16">
        <v>18055</v>
      </c>
      <c r="E50" s="16">
        <v>1068</v>
      </c>
      <c r="F50" s="16">
        <v>2511</v>
      </c>
      <c r="G50" s="16">
        <v>5735</v>
      </c>
      <c r="H50" s="16">
        <v>906</v>
      </c>
      <c r="I50" s="16">
        <v>6666</v>
      </c>
      <c r="J50" s="16">
        <v>10894</v>
      </c>
      <c r="K50" s="16">
        <v>370</v>
      </c>
    </row>
    <row r="51" spans="2:11" ht="15" customHeight="1" x14ac:dyDescent="0.25">
      <c r="B51" s="20" t="s">
        <v>215</v>
      </c>
      <c r="C51" s="16">
        <v>12742</v>
      </c>
      <c r="D51" s="16">
        <v>12240</v>
      </c>
      <c r="E51" s="16">
        <v>632</v>
      </c>
      <c r="F51" s="16">
        <v>1756</v>
      </c>
      <c r="G51" s="16">
        <v>3668</v>
      </c>
      <c r="H51" s="16">
        <v>574</v>
      </c>
      <c r="I51" s="16">
        <v>5083</v>
      </c>
      <c r="J51" s="16">
        <v>7347</v>
      </c>
      <c r="K51" s="16" t="s">
        <v>171</v>
      </c>
    </row>
    <row r="52" spans="2:11" ht="15" customHeight="1" x14ac:dyDescent="0.25">
      <c r="B52" s="20" t="s">
        <v>216</v>
      </c>
      <c r="C52" s="16">
        <v>6178</v>
      </c>
      <c r="D52" s="16">
        <v>5815</v>
      </c>
      <c r="E52" s="16">
        <v>436</v>
      </c>
      <c r="F52" s="16">
        <v>755</v>
      </c>
      <c r="G52" s="16">
        <v>2066</v>
      </c>
      <c r="H52" s="16">
        <v>332</v>
      </c>
      <c r="I52" s="16">
        <v>1583</v>
      </c>
      <c r="J52" s="16">
        <v>3547</v>
      </c>
      <c r="K52" s="16" t="s">
        <v>171</v>
      </c>
    </row>
    <row r="53" spans="2:11" ht="15" customHeight="1" x14ac:dyDescent="0.25">
      <c r="B53" s="19" t="s">
        <v>217</v>
      </c>
      <c r="C53" s="16">
        <v>34279</v>
      </c>
      <c r="D53" s="16">
        <v>30499</v>
      </c>
      <c r="E53" s="16">
        <v>6927</v>
      </c>
      <c r="F53" s="16">
        <v>3363</v>
      </c>
      <c r="G53" s="16">
        <v>6519</v>
      </c>
      <c r="H53" s="16">
        <v>2171</v>
      </c>
      <c r="I53" s="16">
        <v>5784</v>
      </c>
      <c r="J53" s="16">
        <v>20049</v>
      </c>
      <c r="K53" s="16">
        <v>550</v>
      </c>
    </row>
    <row r="54" spans="2:11" ht="15" customHeight="1" x14ac:dyDescent="0.25">
      <c r="B54" s="20" t="s">
        <v>218</v>
      </c>
      <c r="C54" s="16">
        <v>17981</v>
      </c>
      <c r="D54" s="16">
        <v>15883</v>
      </c>
      <c r="E54" s="16">
        <v>4909</v>
      </c>
      <c r="F54" s="16">
        <v>1234</v>
      </c>
      <c r="G54" s="16">
        <v>3328</v>
      </c>
      <c r="H54" s="16">
        <v>1148</v>
      </c>
      <c r="I54" s="16">
        <v>3247</v>
      </c>
      <c r="J54" s="16">
        <v>10168</v>
      </c>
      <c r="K54" s="16" t="s">
        <v>171</v>
      </c>
    </row>
    <row r="55" spans="2:11" ht="15" customHeight="1" x14ac:dyDescent="0.25">
      <c r="B55" s="20" t="s">
        <v>219</v>
      </c>
      <c r="C55" s="16">
        <v>4904</v>
      </c>
      <c r="D55" s="16">
        <v>4692</v>
      </c>
      <c r="E55" s="16">
        <v>844</v>
      </c>
      <c r="F55" s="16">
        <v>530</v>
      </c>
      <c r="G55" s="16">
        <v>1295</v>
      </c>
      <c r="H55" s="16" t="s">
        <v>171</v>
      </c>
      <c r="I55" s="16">
        <v>1077</v>
      </c>
      <c r="J55" s="16">
        <v>3136</v>
      </c>
      <c r="K55" s="16" t="s">
        <v>171</v>
      </c>
    </row>
    <row r="56" spans="2:11" ht="15" customHeight="1" x14ac:dyDescent="0.25">
      <c r="B56" s="20" t="s">
        <v>220</v>
      </c>
      <c r="C56" s="16">
        <v>11394</v>
      </c>
      <c r="D56" s="16">
        <v>9923</v>
      </c>
      <c r="E56" s="16">
        <v>1174</v>
      </c>
      <c r="F56" s="16">
        <v>1599</v>
      </c>
      <c r="G56" s="16">
        <v>1896</v>
      </c>
      <c r="H56" s="16">
        <v>637</v>
      </c>
      <c r="I56" s="16">
        <v>1460</v>
      </c>
      <c r="J56" s="16">
        <v>6745</v>
      </c>
      <c r="K56" s="16" t="s">
        <v>171</v>
      </c>
    </row>
    <row r="57" spans="2:11" ht="15" customHeight="1" x14ac:dyDescent="0.25">
      <c r="B57" s="19" t="s">
        <v>221</v>
      </c>
      <c r="C57" s="16">
        <v>18360</v>
      </c>
      <c r="D57" s="16">
        <v>16471</v>
      </c>
      <c r="E57" s="16">
        <v>2453</v>
      </c>
      <c r="F57" s="16">
        <v>1536</v>
      </c>
      <c r="G57" s="16">
        <v>3594</v>
      </c>
      <c r="H57" s="16">
        <v>867</v>
      </c>
      <c r="I57" s="16">
        <v>3545</v>
      </c>
      <c r="J57" s="16">
        <v>11059</v>
      </c>
      <c r="K57" s="16">
        <v>339</v>
      </c>
    </row>
    <row r="58" spans="2:11" ht="15" customHeight="1" x14ac:dyDescent="0.25">
      <c r="B58" s="20" t="s">
        <v>222</v>
      </c>
      <c r="C58" s="16">
        <v>4981</v>
      </c>
      <c r="D58" s="16">
        <v>4704</v>
      </c>
      <c r="E58" s="16">
        <v>498</v>
      </c>
      <c r="F58" s="16">
        <v>554</v>
      </c>
      <c r="G58" s="16">
        <v>1197</v>
      </c>
      <c r="H58" s="16">
        <v>482</v>
      </c>
      <c r="I58" s="16">
        <v>1150</v>
      </c>
      <c r="J58" s="16">
        <v>2967</v>
      </c>
      <c r="K58" s="16" t="s">
        <v>171</v>
      </c>
    </row>
    <row r="59" spans="2:11" ht="15" customHeight="1" x14ac:dyDescent="0.25">
      <c r="B59" s="20" t="s">
        <v>223</v>
      </c>
      <c r="C59" s="16">
        <v>13379</v>
      </c>
      <c r="D59" s="16">
        <v>11767</v>
      </c>
      <c r="E59" s="16">
        <v>1955</v>
      </c>
      <c r="F59" s="16">
        <v>983</v>
      </c>
      <c r="G59" s="16">
        <v>2397</v>
      </c>
      <c r="H59" s="16">
        <v>385</v>
      </c>
      <c r="I59" s="16">
        <v>2395</v>
      </c>
      <c r="J59" s="16">
        <v>8092</v>
      </c>
      <c r="K59" s="16">
        <v>242</v>
      </c>
    </row>
    <row r="60" spans="2:11" ht="24" customHeight="1" x14ac:dyDescent="0.25">
      <c r="B60" s="17" t="s">
        <v>224</v>
      </c>
      <c r="C60" s="17" t="s">
        <v>169</v>
      </c>
      <c r="D60" s="17" t="s">
        <v>169</v>
      </c>
      <c r="E60" s="17" t="s">
        <v>169</v>
      </c>
      <c r="F60" s="17" t="s">
        <v>169</v>
      </c>
      <c r="G60" s="17" t="s">
        <v>169</v>
      </c>
      <c r="H60" s="17" t="s">
        <v>169</v>
      </c>
      <c r="I60" s="17" t="s">
        <v>169</v>
      </c>
      <c r="J60" s="17" t="s">
        <v>169</v>
      </c>
      <c r="K60" s="17" t="s">
        <v>169</v>
      </c>
    </row>
    <row r="61" spans="2:11" x14ac:dyDescent="0.25">
      <c r="B61" s="19" t="s">
        <v>225</v>
      </c>
      <c r="C61" s="16">
        <v>31898</v>
      </c>
      <c r="D61" s="16">
        <v>30469</v>
      </c>
      <c r="E61" s="16">
        <v>2150</v>
      </c>
      <c r="F61" s="16">
        <v>3558</v>
      </c>
      <c r="G61" s="16">
        <v>10128</v>
      </c>
      <c r="H61" s="16">
        <v>1926</v>
      </c>
      <c r="I61" s="16">
        <v>11556</v>
      </c>
      <c r="J61" s="16">
        <v>17640</v>
      </c>
      <c r="K61" s="16">
        <v>824</v>
      </c>
    </row>
    <row r="62" spans="2:11" x14ac:dyDescent="0.25">
      <c r="B62" s="19" t="s">
        <v>226</v>
      </c>
      <c r="C62" s="16">
        <v>27873</v>
      </c>
      <c r="D62" s="16">
        <v>26716</v>
      </c>
      <c r="E62" s="16">
        <v>6182</v>
      </c>
      <c r="F62" s="16">
        <v>3009</v>
      </c>
      <c r="G62" s="16">
        <v>6697</v>
      </c>
      <c r="H62" s="16">
        <v>3002</v>
      </c>
      <c r="I62" s="16">
        <v>7029</v>
      </c>
      <c r="J62" s="16">
        <v>15485</v>
      </c>
      <c r="K62" s="16">
        <v>487</v>
      </c>
    </row>
    <row r="63" spans="2:11" x14ac:dyDescent="0.25">
      <c r="B63" s="19" t="s">
        <v>227</v>
      </c>
      <c r="C63" s="16">
        <v>12037</v>
      </c>
      <c r="D63" s="16">
        <v>10484</v>
      </c>
      <c r="E63" s="16">
        <v>1669</v>
      </c>
      <c r="F63" s="16">
        <v>995</v>
      </c>
      <c r="G63" s="16">
        <v>1703</v>
      </c>
      <c r="H63" s="16" t="s">
        <v>171</v>
      </c>
      <c r="I63" s="16">
        <v>1777</v>
      </c>
      <c r="J63" s="16">
        <v>7351</v>
      </c>
      <c r="K63" s="16" t="s">
        <v>171</v>
      </c>
    </row>
    <row r="64" spans="2:11" x14ac:dyDescent="0.25">
      <c r="B64" s="19" t="s">
        <v>228</v>
      </c>
      <c r="C64" s="16">
        <v>12831</v>
      </c>
      <c r="D64" s="16">
        <v>10090</v>
      </c>
      <c r="E64" s="16">
        <v>1387</v>
      </c>
      <c r="F64" s="16">
        <v>937</v>
      </c>
      <c r="G64" s="16">
        <v>1607</v>
      </c>
      <c r="H64" s="16">
        <v>362</v>
      </c>
      <c r="I64" s="16">
        <v>1499</v>
      </c>
      <c r="J64" s="16">
        <v>7217</v>
      </c>
      <c r="K64" s="16" t="s">
        <v>171</v>
      </c>
    </row>
    <row r="65" spans="2:11" x14ac:dyDescent="0.25">
      <c r="B65" s="19" t="s">
        <v>229</v>
      </c>
      <c r="C65" s="16">
        <v>2454</v>
      </c>
      <c r="D65" s="16">
        <v>2319</v>
      </c>
      <c r="E65" s="16">
        <v>458</v>
      </c>
      <c r="F65" s="16" t="s">
        <v>171</v>
      </c>
      <c r="G65" s="16">
        <v>631</v>
      </c>
      <c r="H65" s="16" t="s">
        <v>171</v>
      </c>
      <c r="I65" s="16">
        <v>581</v>
      </c>
      <c r="J65" s="16">
        <v>1495</v>
      </c>
      <c r="K65" s="16" t="s">
        <v>171</v>
      </c>
    </row>
    <row r="66" spans="2:11" ht="24" customHeight="1" x14ac:dyDescent="0.25">
      <c r="B66" s="17" t="s">
        <v>230</v>
      </c>
      <c r="C66" s="17" t="s">
        <v>169</v>
      </c>
      <c r="D66" s="17" t="s">
        <v>169</v>
      </c>
      <c r="E66" s="17" t="s">
        <v>169</v>
      </c>
      <c r="F66" s="17" t="s">
        <v>169</v>
      </c>
      <c r="G66" s="17" t="s">
        <v>169</v>
      </c>
      <c r="H66" s="17" t="s">
        <v>169</v>
      </c>
      <c r="I66" s="17" t="s">
        <v>169</v>
      </c>
      <c r="J66" s="17" t="s">
        <v>169</v>
      </c>
      <c r="K66" s="17" t="s">
        <v>169</v>
      </c>
    </row>
    <row r="67" spans="2:11" x14ac:dyDescent="0.25">
      <c r="B67" s="19" t="s">
        <v>231</v>
      </c>
      <c r="C67" s="16">
        <v>39809</v>
      </c>
      <c r="D67" s="16">
        <v>34513</v>
      </c>
      <c r="E67" s="16">
        <v>4642</v>
      </c>
      <c r="F67" s="16">
        <v>4356</v>
      </c>
      <c r="G67" s="16">
        <v>8857</v>
      </c>
      <c r="H67" s="16" t="s">
        <v>171</v>
      </c>
      <c r="I67" s="16">
        <v>4257</v>
      </c>
      <c r="J67" s="16">
        <v>24999</v>
      </c>
      <c r="K67" s="16">
        <v>1127</v>
      </c>
    </row>
    <row r="68" spans="2:11" x14ac:dyDescent="0.25">
      <c r="B68" s="19" t="s">
        <v>232</v>
      </c>
      <c r="C68" s="16">
        <v>20206</v>
      </c>
      <c r="D68" s="16">
        <v>19411</v>
      </c>
      <c r="E68" s="16">
        <v>2844</v>
      </c>
      <c r="F68" s="16">
        <v>2518</v>
      </c>
      <c r="G68" s="16">
        <v>4987</v>
      </c>
      <c r="H68" s="16" t="s">
        <v>171</v>
      </c>
      <c r="I68" s="16">
        <v>5762</v>
      </c>
      <c r="J68" s="16">
        <v>13422</v>
      </c>
      <c r="K68" s="16">
        <v>297</v>
      </c>
    </row>
    <row r="69" spans="2:11" x14ac:dyDescent="0.25">
      <c r="B69" s="19" t="s">
        <v>233</v>
      </c>
      <c r="C69" s="16">
        <v>8140</v>
      </c>
      <c r="D69" s="16">
        <v>7896</v>
      </c>
      <c r="E69" s="16">
        <v>1229</v>
      </c>
      <c r="F69" s="16">
        <v>857</v>
      </c>
      <c r="G69" s="16">
        <v>2150</v>
      </c>
      <c r="H69" s="16">
        <v>544</v>
      </c>
      <c r="I69" s="16">
        <v>3667</v>
      </c>
      <c r="J69" s="16">
        <v>3918</v>
      </c>
      <c r="K69" s="16" t="s">
        <v>171</v>
      </c>
    </row>
    <row r="70" spans="2:11" x14ac:dyDescent="0.25">
      <c r="B70" s="19" t="s">
        <v>234</v>
      </c>
      <c r="C70" s="16">
        <v>13535</v>
      </c>
      <c r="D70" s="16">
        <v>12992</v>
      </c>
      <c r="E70" s="16">
        <v>2089</v>
      </c>
      <c r="F70" s="16">
        <v>826</v>
      </c>
      <c r="G70" s="16">
        <v>3398</v>
      </c>
      <c r="H70" s="16">
        <v>2791</v>
      </c>
      <c r="I70" s="16">
        <v>6521</v>
      </c>
      <c r="J70" s="16">
        <v>5180</v>
      </c>
      <c r="K70" s="16" t="s">
        <v>171</v>
      </c>
    </row>
    <row r="71" spans="2:11" x14ac:dyDescent="0.25">
      <c r="B71" s="19" t="s">
        <v>235</v>
      </c>
      <c r="C71" s="16">
        <v>5404</v>
      </c>
      <c r="D71" s="16">
        <v>5265</v>
      </c>
      <c r="E71" s="16">
        <v>1041</v>
      </c>
      <c r="F71" s="16" t="s">
        <v>171</v>
      </c>
      <c r="G71" s="16">
        <v>1374</v>
      </c>
      <c r="H71" s="16">
        <v>1900</v>
      </c>
      <c r="I71" s="16">
        <v>2236</v>
      </c>
      <c r="J71" s="16">
        <v>1669</v>
      </c>
      <c r="K71" s="16" t="s">
        <v>171</v>
      </c>
    </row>
    <row r="72" spans="2:11" ht="24" customHeight="1" x14ac:dyDescent="0.25">
      <c r="B72" s="17" t="s">
        <v>236</v>
      </c>
      <c r="C72" s="23" t="s">
        <v>169</v>
      </c>
      <c r="D72" s="23" t="s">
        <v>169</v>
      </c>
      <c r="E72" s="23" t="s">
        <v>169</v>
      </c>
      <c r="F72" s="23" t="s">
        <v>169</v>
      </c>
      <c r="G72" s="23" t="s">
        <v>169</v>
      </c>
      <c r="H72" s="23" t="s">
        <v>169</v>
      </c>
      <c r="I72" s="23" t="s">
        <v>169</v>
      </c>
      <c r="J72" s="23" t="s">
        <v>169</v>
      </c>
      <c r="K72" s="23" t="s">
        <v>169</v>
      </c>
    </row>
    <row r="73" spans="2:11" ht="15" customHeight="1" x14ac:dyDescent="0.25">
      <c r="B73" s="19" t="s">
        <v>237</v>
      </c>
      <c r="C73" s="16">
        <v>17751</v>
      </c>
      <c r="D73" s="16">
        <v>12931</v>
      </c>
      <c r="E73" s="16">
        <v>1366</v>
      </c>
      <c r="F73" s="16">
        <v>1921</v>
      </c>
      <c r="G73" s="16">
        <v>3710</v>
      </c>
      <c r="H73" s="16" t="s">
        <v>171</v>
      </c>
      <c r="I73" s="16">
        <v>1908</v>
      </c>
      <c r="J73" s="16">
        <v>6967</v>
      </c>
      <c r="K73" s="16" t="s">
        <v>171</v>
      </c>
    </row>
    <row r="74" spans="2:11" ht="15" customHeight="1" x14ac:dyDescent="0.25">
      <c r="B74" s="19" t="s">
        <v>238</v>
      </c>
      <c r="C74" s="16">
        <v>8973</v>
      </c>
      <c r="D74" s="16">
        <v>8492</v>
      </c>
      <c r="E74" s="16">
        <v>1230</v>
      </c>
      <c r="F74" s="16">
        <v>1264</v>
      </c>
      <c r="G74" s="16">
        <v>2274</v>
      </c>
      <c r="H74" s="16" t="s">
        <v>171</v>
      </c>
      <c r="I74" s="16">
        <v>982</v>
      </c>
      <c r="J74" s="16">
        <v>5320</v>
      </c>
      <c r="K74" s="16" t="s">
        <v>171</v>
      </c>
    </row>
    <row r="75" spans="2:11" ht="15" customHeight="1" x14ac:dyDescent="0.25">
      <c r="B75" s="19" t="s">
        <v>239</v>
      </c>
      <c r="C75" s="16">
        <v>9623</v>
      </c>
      <c r="D75" s="16">
        <v>8970</v>
      </c>
      <c r="E75" s="16">
        <v>1234</v>
      </c>
      <c r="F75" s="16">
        <v>1758</v>
      </c>
      <c r="G75" s="16">
        <v>2219</v>
      </c>
      <c r="H75" s="16" t="s">
        <v>171</v>
      </c>
      <c r="I75" s="16">
        <v>1219</v>
      </c>
      <c r="J75" s="16">
        <v>6041</v>
      </c>
      <c r="K75" s="16" t="s">
        <v>171</v>
      </c>
    </row>
    <row r="76" spans="2:11" ht="15" customHeight="1" x14ac:dyDescent="0.25">
      <c r="B76" s="19" t="s">
        <v>240</v>
      </c>
      <c r="C76" s="16">
        <v>14514</v>
      </c>
      <c r="D76" s="16">
        <v>14126</v>
      </c>
      <c r="E76" s="16">
        <v>2268</v>
      </c>
      <c r="F76" s="16">
        <v>1678</v>
      </c>
      <c r="G76" s="16">
        <v>3752</v>
      </c>
      <c r="H76" s="16">
        <v>623</v>
      </c>
      <c r="I76" s="16">
        <v>3764</v>
      </c>
      <c r="J76" s="16">
        <v>9817</v>
      </c>
      <c r="K76" s="16">
        <v>448</v>
      </c>
    </row>
    <row r="77" spans="2:11" ht="15" customHeight="1" x14ac:dyDescent="0.25">
      <c r="B77" s="19" t="s">
        <v>241</v>
      </c>
      <c r="C77" s="16">
        <v>13476</v>
      </c>
      <c r="D77" s="16">
        <v>13184</v>
      </c>
      <c r="E77" s="16">
        <v>2409</v>
      </c>
      <c r="F77" s="16">
        <v>1278</v>
      </c>
      <c r="G77" s="16">
        <v>3323</v>
      </c>
      <c r="H77" s="16">
        <v>669</v>
      </c>
      <c r="I77" s="16">
        <v>4610</v>
      </c>
      <c r="J77" s="16">
        <v>9055</v>
      </c>
      <c r="K77" s="16" t="s">
        <v>171</v>
      </c>
    </row>
    <row r="78" spans="2:11" ht="15" customHeight="1" x14ac:dyDescent="0.25">
      <c r="B78" s="19" t="s">
        <v>242</v>
      </c>
      <c r="C78" s="16">
        <v>10941</v>
      </c>
      <c r="D78" s="16">
        <v>10805</v>
      </c>
      <c r="E78" s="16">
        <v>1490</v>
      </c>
      <c r="F78" s="16">
        <v>387</v>
      </c>
      <c r="G78" s="16">
        <v>2390</v>
      </c>
      <c r="H78" s="16">
        <v>1096</v>
      </c>
      <c r="I78" s="16">
        <v>4938</v>
      </c>
      <c r="J78" s="16">
        <v>6596</v>
      </c>
      <c r="K78" s="16">
        <v>422</v>
      </c>
    </row>
    <row r="79" spans="2:11" ht="15" customHeight="1" x14ac:dyDescent="0.25">
      <c r="B79" s="19" t="s">
        <v>243</v>
      </c>
      <c r="C79" s="16">
        <v>11815</v>
      </c>
      <c r="D79" s="16">
        <v>11570</v>
      </c>
      <c r="E79" s="16">
        <v>1849</v>
      </c>
      <c r="F79" s="16">
        <v>367</v>
      </c>
      <c r="G79" s="16">
        <v>3097</v>
      </c>
      <c r="H79" s="16">
        <v>3053</v>
      </c>
      <c r="I79" s="16">
        <v>5021</v>
      </c>
      <c r="J79" s="16">
        <v>5393</v>
      </c>
      <c r="K79" s="16" t="s">
        <v>171</v>
      </c>
    </row>
    <row r="80" spans="2:11" ht="24" customHeight="1" x14ac:dyDescent="0.25">
      <c r="B80" s="17" t="s">
        <v>244</v>
      </c>
      <c r="C80" s="23" t="s">
        <v>169</v>
      </c>
      <c r="D80" s="23" t="s">
        <v>169</v>
      </c>
      <c r="E80" s="23" t="s">
        <v>169</v>
      </c>
      <c r="F80" s="23" t="s">
        <v>169</v>
      </c>
      <c r="G80" s="23" t="s">
        <v>169</v>
      </c>
      <c r="H80" s="23" t="s">
        <v>169</v>
      </c>
      <c r="I80" s="23" t="s">
        <v>169</v>
      </c>
      <c r="J80" s="23" t="s">
        <v>169</v>
      </c>
      <c r="K80" s="23" t="s">
        <v>169</v>
      </c>
    </row>
    <row r="81" spans="2:11" ht="15" customHeight="1" x14ac:dyDescent="0.25">
      <c r="B81" s="19" t="s">
        <v>245</v>
      </c>
      <c r="C81" s="16">
        <v>8220</v>
      </c>
      <c r="D81" s="16">
        <v>5763</v>
      </c>
      <c r="E81" s="16">
        <v>617</v>
      </c>
      <c r="F81" s="16">
        <v>980</v>
      </c>
      <c r="G81" s="16">
        <v>1222</v>
      </c>
      <c r="H81" s="16" t="s">
        <v>171</v>
      </c>
      <c r="I81" s="16">
        <v>1180</v>
      </c>
      <c r="J81" s="16">
        <v>3012</v>
      </c>
      <c r="K81" s="16" t="s">
        <v>171</v>
      </c>
    </row>
    <row r="82" spans="2:11" ht="15" customHeight="1" x14ac:dyDescent="0.25">
      <c r="B82" s="19" t="s">
        <v>246</v>
      </c>
      <c r="C82" s="16">
        <v>15828</v>
      </c>
      <c r="D82" s="16">
        <v>14867</v>
      </c>
      <c r="E82" s="16">
        <v>2230</v>
      </c>
      <c r="F82" s="16">
        <v>2020</v>
      </c>
      <c r="G82" s="16">
        <v>3696</v>
      </c>
      <c r="H82" s="16">
        <v>403</v>
      </c>
      <c r="I82" s="16">
        <v>3907</v>
      </c>
      <c r="J82" s="16">
        <v>8633</v>
      </c>
      <c r="K82" s="16" t="s">
        <v>171</v>
      </c>
    </row>
    <row r="83" spans="2:11" ht="15" customHeight="1" x14ac:dyDescent="0.25">
      <c r="B83" s="19" t="s">
        <v>247</v>
      </c>
      <c r="C83" s="16">
        <v>20529</v>
      </c>
      <c r="D83" s="16">
        <v>19365</v>
      </c>
      <c r="E83" s="16">
        <v>3183</v>
      </c>
      <c r="F83" s="16">
        <v>2268</v>
      </c>
      <c r="G83" s="16">
        <v>4971</v>
      </c>
      <c r="H83" s="16">
        <v>1099</v>
      </c>
      <c r="I83" s="16">
        <v>5496</v>
      </c>
      <c r="J83" s="16">
        <v>11950</v>
      </c>
      <c r="K83" s="16" t="s">
        <v>171</v>
      </c>
    </row>
    <row r="84" spans="2:11" ht="15" customHeight="1" x14ac:dyDescent="0.25">
      <c r="B84" s="19" t="s">
        <v>248</v>
      </c>
      <c r="C84" s="16">
        <v>15867</v>
      </c>
      <c r="D84" s="16">
        <v>15148</v>
      </c>
      <c r="E84" s="16">
        <v>2427</v>
      </c>
      <c r="F84" s="16">
        <v>1262</v>
      </c>
      <c r="G84" s="16">
        <v>3999</v>
      </c>
      <c r="H84" s="16">
        <v>828</v>
      </c>
      <c r="I84" s="16">
        <v>3993</v>
      </c>
      <c r="J84" s="16">
        <v>10640</v>
      </c>
      <c r="K84" s="16">
        <v>443</v>
      </c>
    </row>
    <row r="85" spans="2:11" ht="15" customHeight="1" x14ac:dyDescent="0.25">
      <c r="B85" s="19" t="s">
        <v>249</v>
      </c>
      <c r="C85" s="16">
        <v>9395</v>
      </c>
      <c r="D85" s="16">
        <v>8711</v>
      </c>
      <c r="E85" s="16">
        <v>724</v>
      </c>
      <c r="F85" s="16">
        <v>878</v>
      </c>
      <c r="G85" s="16">
        <v>2183</v>
      </c>
      <c r="H85" s="16">
        <v>631</v>
      </c>
      <c r="I85" s="16">
        <v>2266</v>
      </c>
      <c r="J85" s="16">
        <v>6372</v>
      </c>
      <c r="K85" s="16">
        <v>364</v>
      </c>
    </row>
    <row r="86" spans="2:11" ht="15" customHeight="1" x14ac:dyDescent="0.25">
      <c r="B86" s="19" t="s">
        <v>250</v>
      </c>
      <c r="C86" s="16">
        <v>17253</v>
      </c>
      <c r="D86" s="16">
        <v>16224</v>
      </c>
      <c r="E86" s="16">
        <v>2666</v>
      </c>
      <c r="F86" s="16">
        <v>1246</v>
      </c>
      <c r="G86" s="16">
        <v>4696</v>
      </c>
      <c r="H86" s="16">
        <v>2792</v>
      </c>
      <c r="I86" s="16">
        <v>5601</v>
      </c>
      <c r="J86" s="16">
        <v>8582</v>
      </c>
      <c r="K86" s="16" t="s">
        <v>171</v>
      </c>
    </row>
    <row r="87" spans="2:11" ht="24" customHeight="1" x14ac:dyDescent="0.25">
      <c r="B87" s="17" t="s">
        <v>251</v>
      </c>
      <c r="C87" s="23" t="s">
        <v>169</v>
      </c>
      <c r="D87" s="23" t="s">
        <v>169</v>
      </c>
      <c r="E87" s="23" t="s">
        <v>169</v>
      </c>
      <c r="F87" s="23" t="s">
        <v>169</v>
      </c>
      <c r="G87" s="23" t="s">
        <v>169</v>
      </c>
      <c r="H87" s="23" t="s">
        <v>169</v>
      </c>
      <c r="I87" s="23" t="s">
        <v>169</v>
      </c>
      <c r="J87" s="23" t="s">
        <v>169</v>
      </c>
      <c r="K87" s="23" t="s">
        <v>169</v>
      </c>
    </row>
    <row r="88" spans="2:11" ht="15" customHeight="1" x14ac:dyDescent="0.25">
      <c r="B88" s="19" t="s">
        <v>252</v>
      </c>
      <c r="C88" s="16">
        <v>67550</v>
      </c>
      <c r="D88" s="16">
        <v>61341</v>
      </c>
      <c r="E88" s="16">
        <v>8500</v>
      </c>
      <c r="F88" s="16">
        <v>7472</v>
      </c>
      <c r="G88" s="16">
        <v>16206</v>
      </c>
      <c r="H88" s="16">
        <v>3119</v>
      </c>
      <c r="I88" s="16">
        <v>13405</v>
      </c>
      <c r="J88" s="16">
        <v>40336</v>
      </c>
      <c r="K88" s="16">
        <v>1316</v>
      </c>
    </row>
    <row r="89" spans="2:11" ht="15" customHeight="1" x14ac:dyDescent="0.25">
      <c r="B89" s="20" t="s">
        <v>253</v>
      </c>
      <c r="C89" s="16">
        <v>30637</v>
      </c>
      <c r="D89" s="16">
        <v>28745</v>
      </c>
      <c r="E89" s="16">
        <v>3841</v>
      </c>
      <c r="F89" s="16">
        <v>3629</v>
      </c>
      <c r="G89" s="16">
        <v>7363</v>
      </c>
      <c r="H89" s="16">
        <v>1825</v>
      </c>
      <c r="I89" s="16">
        <v>6663</v>
      </c>
      <c r="J89" s="16">
        <v>17635</v>
      </c>
      <c r="K89" s="16">
        <v>214</v>
      </c>
    </row>
    <row r="90" spans="2:11" ht="15" customHeight="1" x14ac:dyDescent="0.25">
      <c r="B90" s="20" t="s">
        <v>254</v>
      </c>
      <c r="C90" s="16">
        <v>26115</v>
      </c>
      <c r="D90" s="16">
        <v>23766</v>
      </c>
      <c r="E90" s="16">
        <v>3022</v>
      </c>
      <c r="F90" s="16">
        <v>2880</v>
      </c>
      <c r="G90" s="16">
        <v>6507</v>
      </c>
      <c r="H90" s="16">
        <v>730</v>
      </c>
      <c r="I90" s="16">
        <v>4091</v>
      </c>
      <c r="J90" s="16">
        <v>17239</v>
      </c>
      <c r="K90" s="16">
        <v>1021</v>
      </c>
    </row>
    <row r="91" spans="2:11" ht="15" customHeight="1" x14ac:dyDescent="0.25">
      <c r="B91" s="20" t="s">
        <v>255</v>
      </c>
      <c r="C91" s="16">
        <v>8873</v>
      </c>
      <c r="D91" s="16">
        <v>8328</v>
      </c>
      <c r="E91" s="16">
        <v>1597</v>
      </c>
      <c r="F91" s="16">
        <v>900</v>
      </c>
      <c r="G91" s="16">
        <v>2284</v>
      </c>
      <c r="H91" s="16">
        <v>557</v>
      </c>
      <c r="I91" s="16">
        <v>2590</v>
      </c>
      <c r="J91" s="16">
        <v>5102</v>
      </c>
      <c r="K91" s="16" t="s">
        <v>171</v>
      </c>
    </row>
    <row r="92" spans="2:11" ht="15" customHeight="1" x14ac:dyDescent="0.25">
      <c r="B92" s="20" t="s">
        <v>256</v>
      </c>
      <c r="C92" s="16">
        <v>1925</v>
      </c>
      <c r="D92" s="16">
        <v>502</v>
      </c>
      <c r="E92" s="16" t="s">
        <v>171</v>
      </c>
      <c r="F92" s="16" t="s">
        <v>171</v>
      </c>
      <c r="G92" s="16" t="s">
        <v>171</v>
      </c>
      <c r="H92" s="16" t="s">
        <v>171</v>
      </c>
      <c r="I92" s="16" t="s">
        <v>171</v>
      </c>
      <c r="J92" s="16">
        <v>360</v>
      </c>
      <c r="K92" s="16" t="s">
        <v>171</v>
      </c>
    </row>
    <row r="93" spans="2:11" ht="15" customHeight="1" x14ac:dyDescent="0.25">
      <c r="B93" s="19" t="s">
        <v>257</v>
      </c>
      <c r="C93" s="16">
        <v>19543</v>
      </c>
      <c r="D93" s="16">
        <v>18736</v>
      </c>
      <c r="E93" s="16">
        <v>3346</v>
      </c>
      <c r="F93" s="16">
        <v>1182</v>
      </c>
      <c r="G93" s="16">
        <v>4561</v>
      </c>
      <c r="H93" s="16">
        <v>2807</v>
      </c>
      <c r="I93" s="16">
        <v>9038</v>
      </c>
      <c r="J93" s="16">
        <v>8852</v>
      </c>
      <c r="K93" s="16" t="s">
        <v>171</v>
      </c>
    </row>
    <row r="94" spans="2:11" ht="15" customHeight="1" x14ac:dyDescent="0.25">
      <c r="B94" s="20" t="s">
        <v>258</v>
      </c>
      <c r="C94" s="16">
        <v>1573</v>
      </c>
      <c r="D94" s="16">
        <v>1557</v>
      </c>
      <c r="E94" s="16">
        <v>212</v>
      </c>
      <c r="F94" s="16" t="s">
        <v>171</v>
      </c>
      <c r="G94" s="16">
        <v>558</v>
      </c>
      <c r="H94" s="16">
        <v>697</v>
      </c>
      <c r="I94" s="16">
        <v>471</v>
      </c>
      <c r="J94" s="16">
        <v>495</v>
      </c>
      <c r="K94" s="16" t="s">
        <v>171</v>
      </c>
    </row>
    <row r="95" spans="2:11" ht="15" customHeight="1" x14ac:dyDescent="0.25">
      <c r="B95" s="20" t="s">
        <v>259</v>
      </c>
      <c r="C95" s="16">
        <v>5539</v>
      </c>
      <c r="D95" s="16">
        <v>5411</v>
      </c>
      <c r="E95" s="16">
        <v>636</v>
      </c>
      <c r="F95" s="16">
        <v>378</v>
      </c>
      <c r="G95" s="16">
        <v>1375</v>
      </c>
      <c r="H95" s="16">
        <v>1526</v>
      </c>
      <c r="I95" s="16">
        <v>2305</v>
      </c>
      <c r="J95" s="16">
        <v>2213</v>
      </c>
      <c r="K95" s="16" t="s">
        <v>171</v>
      </c>
    </row>
    <row r="96" spans="2:11" ht="15" customHeight="1" x14ac:dyDescent="0.25">
      <c r="B96" s="20" t="s">
        <v>260</v>
      </c>
      <c r="C96" s="16">
        <v>12431</v>
      </c>
      <c r="D96" s="16">
        <v>11768</v>
      </c>
      <c r="E96" s="16">
        <v>2497</v>
      </c>
      <c r="F96" s="16">
        <v>753</v>
      </c>
      <c r="G96" s="16">
        <v>2628</v>
      </c>
      <c r="H96" s="16">
        <v>584</v>
      </c>
      <c r="I96" s="16">
        <v>6263</v>
      </c>
      <c r="J96" s="16">
        <v>6144</v>
      </c>
      <c r="K96" s="16" t="s">
        <v>171</v>
      </c>
    </row>
    <row r="97" spans="2:11" ht="45.95" customHeight="1" x14ac:dyDescent="0.25">
      <c r="B97" s="17" t="s">
        <v>261</v>
      </c>
      <c r="C97" s="23" t="s">
        <v>169</v>
      </c>
      <c r="D97" s="23" t="s">
        <v>169</v>
      </c>
      <c r="E97" s="23" t="s">
        <v>169</v>
      </c>
      <c r="F97" s="23" t="s">
        <v>169</v>
      </c>
      <c r="G97" s="23" t="s">
        <v>169</v>
      </c>
      <c r="H97" s="23" t="s">
        <v>169</v>
      </c>
      <c r="I97" s="23" t="s">
        <v>169</v>
      </c>
      <c r="J97" s="23" t="s">
        <v>169</v>
      </c>
      <c r="K97" s="23" t="s">
        <v>169</v>
      </c>
    </row>
    <row r="98" spans="2:11" ht="15" customHeight="1" x14ac:dyDescent="0.25">
      <c r="B98" s="19" t="s">
        <v>262</v>
      </c>
      <c r="C98" s="16">
        <v>73702</v>
      </c>
      <c r="D98" s="16">
        <v>67644</v>
      </c>
      <c r="E98" s="16">
        <v>10210</v>
      </c>
      <c r="F98" s="16">
        <v>7076</v>
      </c>
      <c r="G98" s="16">
        <v>17425</v>
      </c>
      <c r="H98" s="16">
        <v>5737</v>
      </c>
      <c r="I98" s="16">
        <v>20588</v>
      </c>
      <c r="J98" s="16">
        <v>39517</v>
      </c>
      <c r="K98" s="16">
        <v>1008</v>
      </c>
    </row>
    <row r="99" spans="2:11" ht="15" customHeight="1" x14ac:dyDescent="0.25">
      <c r="B99" s="19" t="s">
        <v>263</v>
      </c>
      <c r="C99" s="16">
        <v>11309</v>
      </c>
      <c r="D99" s="16">
        <v>10534</v>
      </c>
      <c r="E99" s="16">
        <v>1240</v>
      </c>
      <c r="F99" s="16">
        <v>1325</v>
      </c>
      <c r="G99" s="16">
        <v>2895</v>
      </c>
      <c r="H99" s="16" t="s">
        <v>171</v>
      </c>
      <c r="I99" s="16">
        <v>1363</v>
      </c>
      <c r="J99" s="16">
        <v>8598</v>
      </c>
      <c r="K99" s="16">
        <v>549</v>
      </c>
    </row>
    <row r="100" spans="2:11" ht="15" customHeight="1" x14ac:dyDescent="0.25">
      <c r="B100" s="19" t="s">
        <v>264</v>
      </c>
      <c r="C100" s="16">
        <v>1250</v>
      </c>
      <c r="D100" s="16">
        <v>1073</v>
      </c>
      <c r="E100" s="16" t="s">
        <v>171</v>
      </c>
      <c r="F100" s="16" t="s">
        <v>171</v>
      </c>
      <c r="G100" s="16">
        <v>227</v>
      </c>
      <c r="H100" s="16" t="s">
        <v>171</v>
      </c>
      <c r="I100" s="16">
        <v>273</v>
      </c>
      <c r="J100" s="16">
        <v>652</v>
      </c>
      <c r="K100" s="16" t="s">
        <v>171</v>
      </c>
    </row>
    <row r="101" spans="2:11" ht="15" customHeight="1" x14ac:dyDescent="0.25">
      <c r="B101" s="19" t="s">
        <v>72</v>
      </c>
      <c r="C101" s="16">
        <v>832</v>
      </c>
      <c r="D101" s="16">
        <v>826</v>
      </c>
      <c r="E101" s="16" t="s">
        <v>171</v>
      </c>
      <c r="F101" s="16" t="s">
        <v>171</v>
      </c>
      <c r="G101" s="16" t="s">
        <v>171</v>
      </c>
      <c r="H101" s="16" t="s">
        <v>171</v>
      </c>
      <c r="I101" s="16">
        <v>219</v>
      </c>
      <c r="J101" s="16">
        <v>422</v>
      </c>
      <c r="K101" s="16" t="s">
        <v>182</v>
      </c>
    </row>
    <row r="102" spans="2:11" ht="33.950000000000003" customHeight="1" x14ac:dyDescent="0.25">
      <c r="B102" s="17" t="s">
        <v>265</v>
      </c>
      <c r="C102" s="23" t="s">
        <v>169</v>
      </c>
      <c r="D102" s="23" t="s">
        <v>169</v>
      </c>
      <c r="E102" s="23" t="s">
        <v>169</v>
      </c>
      <c r="F102" s="23" t="s">
        <v>169</v>
      </c>
      <c r="G102" s="23" t="s">
        <v>169</v>
      </c>
      <c r="H102" s="23" t="s">
        <v>169</v>
      </c>
      <c r="I102" s="23" t="s">
        <v>169</v>
      </c>
      <c r="J102" s="23" t="s">
        <v>169</v>
      </c>
      <c r="K102" s="23" t="s">
        <v>169</v>
      </c>
    </row>
    <row r="103" spans="2:11" ht="15" customHeight="1" x14ac:dyDescent="0.25">
      <c r="B103" s="19" t="s">
        <v>262</v>
      </c>
      <c r="C103" s="24">
        <v>76271</v>
      </c>
      <c r="D103" s="24">
        <v>70099</v>
      </c>
      <c r="E103" s="24">
        <v>10579</v>
      </c>
      <c r="F103" s="24">
        <v>7554</v>
      </c>
      <c r="G103" s="24">
        <v>17932</v>
      </c>
      <c r="H103" s="24">
        <v>5694</v>
      </c>
      <c r="I103" s="24">
        <v>20908</v>
      </c>
      <c r="J103" s="24">
        <v>41565</v>
      </c>
      <c r="K103" s="24">
        <v>1041</v>
      </c>
    </row>
    <row r="104" spans="2:11" ht="15" customHeight="1" x14ac:dyDescent="0.25">
      <c r="B104" s="19" t="s">
        <v>263</v>
      </c>
      <c r="C104" s="16">
        <v>8256</v>
      </c>
      <c r="D104" s="16">
        <v>7685</v>
      </c>
      <c r="E104" s="16">
        <v>800</v>
      </c>
      <c r="F104" s="16">
        <v>812</v>
      </c>
      <c r="G104" s="16">
        <v>2297</v>
      </c>
      <c r="H104" s="16" t="s">
        <v>171</v>
      </c>
      <c r="I104" s="16">
        <v>1058</v>
      </c>
      <c r="J104" s="16">
        <v>6096</v>
      </c>
      <c r="K104" s="16">
        <v>366</v>
      </c>
    </row>
    <row r="105" spans="2:11" ht="15" customHeight="1" x14ac:dyDescent="0.25">
      <c r="B105" s="19" t="s">
        <v>264</v>
      </c>
      <c r="C105" s="16">
        <v>880</v>
      </c>
      <c r="D105" s="16">
        <v>722</v>
      </c>
      <c r="E105" s="16" t="s">
        <v>171</v>
      </c>
      <c r="F105" s="16" t="s">
        <v>171</v>
      </c>
      <c r="G105" s="16">
        <v>201</v>
      </c>
      <c r="H105" s="16" t="s">
        <v>171</v>
      </c>
      <c r="I105" s="16" t="s">
        <v>171</v>
      </c>
      <c r="J105" s="16">
        <v>469</v>
      </c>
      <c r="K105" s="16" t="s">
        <v>171</v>
      </c>
    </row>
    <row r="106" spans="2:11" ht="15" customHeight="1" x14ac:dyDescent="0.25">
      <c r="B106" s="19" t="s">
        <v>72</v>
      </c>
      <c r="C106" s="16">
        <v>1686</v>
      </c>
      <c r="D106" s="16">
        <v>1571</v>
      </c>
      <c r="E106" s="16">
        <v>369</v>
      </c>
      <c r="F106" s="16" t="s">
        <v>171</v>
      </c>
      <c r="G106" s="16">
        <v>337</v>
      </c>
      <c r="H106" s="16" t="s">
        <v>171</v>
      </c>
      <c r="I106" s="16">
        <v>301</v>
      </c>
      <c r="J106" s="16">
        <v>1058</v>
      </c>
      <c r="K106" s="16" t="s">
        <v>171</v>
      </c>
    </row>
    <row r="107" spans="2:11" ht="24" customHeight="1" x14ac:dyDescent="0.25">
      <c r="B107" s="17" t="s">
        <v>266</v>
      </c>
      <c r="C107" s="18" t="s">
        <v>169</v>
      </c>
      <c r="D107" s="18" t="s">
        <v>169</v>
      </c>
      <c r="E107" s="18" t="s">
        <v>169</v>
      </c>
      <c r="F107" s="18" t="s">
        <v>169</v>
      </c>
      <c r="G107" s="18" t="s">
        <v>169</v>
      </c>
      <c r="H107" s="18" t="s">
        <v>169</v>
      </c>
      <c r="I107" s="18" t="s">
        <v>169</v>
      </c>
      <c r="J107" s="18" t="s">
        <v>169</v>
      </c>
      <c r="K107" s="18" t="s">
        <v>169</v>
      </c>
    </row>
    <row r="108" spans="2:11" ht="15" customHeight="1" x14ac:dyDescent="0.25">
      <c r="B108" s="19" t="s">
        <v>267</v>
      </c>
      <c r="C108" s="16">
        <v>52275</v>
      </c>
      <c r="D108" s="16">
        <v>48779</v>
      </c>
      <c r="E108" s="16">
        <v>6741</v>
      </c>
      <c r="F108" s="16">
        <v>5649</v>
      </c>
      <c r="G108" s="16">
        <v>12576</v>
      </c>
      <c r="H108" s="16">
        <v>960</v>
      </c>
      <c r="I108" s="16">
        <v>13400</v>
      </c>
      <c r="J108" s="16">
        <v>32001</v>
      </c>
      <c r="K108" s="16">
        <v>828</v>
      </c>
    </row>
    <row r="109" spans="2:11" ht="15" customHeight="1" x14ac:dyDescent="0.25">
      <c r="B109" s="19" t="s">
        <v>268</v>
      </c>
      <c r="C109" s="16">
        <v>4616</v>
      </c>
      <c r="D109" s="16">
        <v>4486</v>
      </c>
      <c r="E109" s="16">
        <v>986</v>
      </c>
      <c r="F109" s="16">
        <v>344</v>
      </c>
      <c r="G109" s="16">
        <v>647</v>
      </c>
      <c r="H109" s="16" t="s">
        <v>171</v>
      </c>
      <c r="I109" s="16">
        <v>1979</v>
      </c>
      <c r="J109" s="16">
        <v>2868</v>
      </c>
      <c r="K109" s="16" t="s">
        <v>171</v>
      </c>
    </row>
    <row r="110" spans="2:11" ht="15" customHeight="1" x14ac:dyDescent="0.25">
      <c r="B110" s="19" t="s">
        <v>269</v>
      </c>
      <c r="C110" s="16">
        <v>4068</v>
      </c>
      <c r="D110" s="16">
        <v>4008</v>
      </c>
      <c r="E110" s="16">
        <v>379</v>
      </c>
      <c r="F110" s="16" t="s">
        <v>171</v>
      </c>
      <c r="G110" s="16">
        <v>574</v>
      </c>
      <c r="H110" s="16">
        <v>2185</v>
      </c>
      <c r="I110" s="16">
        <v>1163</v>
      </c>
      <c r="J110" s="16">
        <v>758</v>
      </c>
      <c r="K110" s="16" t="s">
        <v>171</v>
      </c>
    </row>
    <row r="111" spans="2:11" ht="15" customHeight="1" x14ac:dyDescent="0.25">
      <c r="B111" s="19" t="s">
        <v>270</v>
      </c>
      <c r="C111" s="16">
        <v>3456</v>
      </c>
      <c r="D111" s="16">
        <v>3377</v>
      </c>
      <c r="E111" s="16">
        <v>681</v>
      </c>
      <c r="F111" s="16">
        <v>208</v>
      </c>
      <c r="G111" s="16">
        <v>699</v>
      </c>
      <c r="H111" s="16" t="s">
        <v>171</v>
      </c>
      <c r="I111" s="16">
        <v>894</v>
      </c>
      <c r="J111" s="16">
        <v>1754</v>
      </c>
      <c r="K111" s="16" t="s">
        <v>171</v>
      </c>
    </row>
    <row r="112" spans="2:11" ht="15" customHeight="1" x14ac:dyDescent="0.25">
      <c r="B112" s="19" t="s">
        <v>271</v>
      </c>
      <c r="C112" s="16">
        <v>5159</v>
      </c>
      <c r="D112" s="16">
        <v>4805</v>
      </c>
      <c r="E112" s="16">
        <v>675</v>
      </c>
      <c r="F112" s="16">
        <v>668</v>
      </c>
      <c r="G112" s="16">
        <v>1508</v>
      </c>
      <c r="H112" s="16" t="s">
        <v>182</v>
      </c>
      <c r="I112" s="16">
        <v>516</v>
      </c>
      <c r="J112" s="16">
        <v>4330</v>
      </c>
      <c r="K112" s="16">
        <v>598</v>
      </c>
    </row>
    <row r="113" spans="2:11" ht="15" customHeight="1" x14ac:dyDescent="0.25">
      <c r="B113" s="19" t="s">
        <v>272</v>
      </c>
      <c r="C113" s="16">
        <v>3212</v>
      </c>
      <c r="D113" s="16">
        <v>1285</v>
      </c>
      <c r="E113" s="16" t="s">
        <v>171</v>
      </c>
      <c r="F113" s="16" t="s">
        <v>171</v>
      </c>
      <c r="G113" s="16">
        <v>560</v>
      </c>
      <c r="H113" s="16" t="s">
        <v>182</v>
      </c>
      <c r="I113" s="16" t="s">
        <v>171</v>
      </c>
      <c r="J113" s="16">
        <v>691</v>
      </c>
      <c r="K113" s="16" t="s">
        <v>182</v>
      </c>
    </row>
    <row r="114" spans="2:11" ht="15" customHeight="1" x14ac:dyDescent="0.25">
      <c r="B114" s="19" t="s">
        <v>273</v>
      </c>
      <c r="C114" s="16">
        <v>1932</v>
      </c>
      <c r="D114" s="16">
        <v>1896</v>
      </c>
      <c r="E114" s="16">
        <v>207</v>
      </c>
      <c r="F114" s="16">
        <v>308</v>
      </c>
      <c r="G114" s="16">
        <v>242</v>
      </c>
      <c r="H114" s="16" t="s">
        <v>171</v>
      </c>
      <c r="I114" s="16">
        <v>565</v>
      </c>
      <c r="J114" s="16">
        <v>1152</v>
      </c>
      <c r="K114" s="16" t="s">
        <v>182</v>
      </c>
    </row>
    <row r="115" spans="2:11" ht="15" customHeight="1" x14ac:dyDescent="0.25">
      <c r="B115" s="19" t="s">
        <v>274</v>
      </c>
      <c r="C115" s="16">
        <v>3362</v>
      </c>
      <c r="D115" s="16">
        <v>3296</v>
      </c>
      <c r="E115" s="16">
        <v>592</v>
      </c>
      <c r="F115" s="16">
        <v>250</v>
      </c>
      <c r="G115" s="16">
        <v>882</v>
      </c>
      <c r="H115" s="16">
        <v>968</v>
      </c>
      <c r="I115" s="16">
        <v>1668</v>
      </c>
      <c r="J115" s="16">
        <v>1509</v>
      </c>
      <c r="K115" s="16" t="s">
        <v>171</v>
      </c>
    </row>
    <row r="116" spans="2:11" ht="15" customHeight="1" x14ac:dyDescent="0.25">
      <c r="B116" s="19" t="s">
        <v>275</v>
      </c>
      <c r="C116" s="16">
        <v>1295</v>
      </c>
      <c r="D116" s="16">
        <v>1181</v>
      </c>
      <c r="E116" s="16">
        <v>255</v>
      </c>
      <c r="F116" s="16" t="s">
        <v>171</v>
      </c>
      <c r="G116" s="16">
        <v>456</v>
      </c>
      <c r="H116" s="16" t="s">
        <v>171</v>
      </c>
      <c r="I116" s="16">
        <v>350</v>
      </c>
      <c r="J116" s="16">
        <v>383</v>
      </c>
      <c r="K116" s="16" t="s">
        <v>182</v>
      </c>
    </row>
    <row r="117" spans="2:11" ht="15" customHeight="1" x14ac:dyDescent="0.25">
      <c r="B117" s="19" t="s">
        <v>276</v>
      </c>
      <c r="C117" s="16">
        <v>554</v>
      </c>
      <c r="D117" s="16">
        <v>496</v>
      </c>
      <c r="E117" s="16" t="s">
        <v>171</v>
      </c>
      <c r="F117" s="16" t="s">
        <v>171</v>
      </c>
      <c r="G117" s="16">
        <v>282</v>
      </c>
      <c r="H117" s="16" t="s">
        <v>171</v>
      </c>
      <c r="I117" s="16" t="s">
        <v>171</v>
      </c>
      <c r="J117" s="16">
        <v>233</v>
      </c>
      <c r="K117" s="16" t="s">
        <v>182</v>
      </c>
    </row>
    <row r="118" spans="2:11" ht="15" customHeight="1" x14ac:dyDescent="0.25">
      <c r="B118" s="19" t="s">
        <v>277</v>
      </c>
      <c r="C118" s="16">
        <v>2107</v>
      </c>
      <c r="D118" s="16">
        <v>1992</v>
      </c>
      <c r="E118" s="16">
        <v>259</v>
      </c>
      <c r="F118" s="16" t="s">
        <v>171</v>
      </c>
      <c r="G118" s="16">
        <v>872</v>
      </c>
      <c r="H118" s="16">
        <v>720</v>
      </c>
      <c r="I118" s="16">
        <v>715</v>
      </c>
      <c r="J118" s="16">
        <v>711</v>
      </c>
      <c r="K118" s="16" t="s">
        <v>171</v>
      </c>
    </row>
    <row r="119" spans="2:11" ht="15" customHeight="1" x14ac:dyDescent="0.25">
      <c r="B119" s="19" t="s">
        <v>72</v>
      </c>
      <c r="C119" s="16">
        <v>5057</v>
      </c>
      <c r="D119" s="16">
        <v>4478</v>
      </c>
      <c r="E119" s="16">
        <v>876</v>
      </c>
      <c r="F119" s="16">
        <v>769</v>
      </c>
      <c r="G119" s="16">
        <v>1468</v>
      </c>
      <c r="H119" s="16" t="s">
        <v>171</v>
      </c>
      <c r="I119" s="16">
        <v>915</v>
      </c>
      <c r="J119" s="16">
        <v>2799</v>
      </c>
      <c r="K119" s="16" t="s">
        <v>171</v>
      </c>
    </row>
    <row r="120" spans="2:11" ht="44.1" customHeight="1" x14ac:dyDescent="0.25">
      <c r="B120" s="17" t="s">
        <v>278</v>
      </c>
      <c r="C120" s="23" t="s">
        <v>169</v>
      </c>
      <c r="D120" s="23" t="s">
        <v>169</v>
      </c>
      <c r="E120" s="23" t="s">
        <v>169</v>
      </c>
      <c r="F120" s="23" t="s">
        <v>169</v>
      </c>
      <c r="G120" s="23" t="s">
        <v>169</v>
      </c>
      <c r="H120" s="23" t="s">
        <v>169</v>
      </c>
      <c r="I120" s="23" t="s">
        <v>169</v>
      </c>
      <c r="J120" s="23" t="s">
        <v>169</v>
      </c>
      <c r="K120" s="23" t="s">
        <v>169</v>
      </c>
    </row>
    <row r="121" spans="2:11" ht="15" customHeight="1" x14ac:dyDescent="0.25">
      <c r="B121" s="19" t="s">
        <v>279</v>
      </c>
      <c r="C121" s="16">
        <v>42216</v>
      </c>
      <c r="D121" s="16">
        <v>40692</v>
      </c>
      <c r="E121" s="16">
        <v>6295</v>
      </c>
      <c r="F121" s="16">
        <v>4399</v>
      </c>
      <c r="G121" s="16">
        <v>12371</v>
      </c>
      <c r="H121" s="16">
        <v>3964</v>
      </c>
      <c r="I121" s="16">
        <v>13377</v>
      </c>
      <c r="J121" s="16">
        <v>25179</v>
      </c>
      <c r="K121" s="16">
        <v>783</v>
      </c>
    </row>
    <row r="122" spans="2:11" ht="15" customHeight="1" x14ac:dyDescent="0.25">
      <c r="B122" s="20" t="s">
        <v>280</v>
      </c>
      <c r="C122" s="16">
        <v>13022</v>
      </c>
      <c r="D122" s="16">
        <v>12822</v>
      </c>
      <c r="E122" s="16">
        <v>2127</v>
      </c>
      <c r="F122" s="16">
        <v>1526</v>
      </c>
      <c r="G122" s="16">
        <v>3745</v>
      </c>
      <c r="H122" s="16">
        <v>1254</v>
      </c>
      <c r="I122" s="16">
        <v>5423</v>
      </c>
      <c r="J122" s="16">
        <v>8320</v>
      </c>
      <c r="K122" s="16" t="s">
        <v>171</v>
      </c>
    </row>
    <row r="123" spans="2:11" ht="15" customHeight="1" x14ac:dyDescent="0.25">
      <c r="B123" s="20" t="s">
        <v>281</v>
      </c>
      <c r="C123" s="16">
        <v>1753</v>
      </c>
      <c r="D123" s="16">
        <v>1659</v>
      </c>
      <c r="E123" s="16">
        <v>303</v>
      </c>
      <c r="F123" s="16" t="s">
        <v>171</v>
      </c>
      <c r="G123" s="16">
        <v>519</v>
      </c>
      <c r="H123" s="16" t="s">
        <v>171</v>
      </c>
      <c r="I123" s="16">
        <v>381</v>
      </c>
      <c r="J123" s="16">
        <v>991</v>
      </c>
      <c r="K123" s="16" t="s">
        <v>171</v>
      </c>
    </row>
    <row r="124" spans="2:11" ht="15" customHeight="1" x14ac:dyDescent="0.25">
      <c r="B124" s="20" t="s">
        <v>282</v>
      </c>
      <c r="C124" s="16">
        <v>20917</v>
      </c>
      <c r="D124" s="16">
        <v>20344</v>
      </c>
      <c r="E124" s="16">
        <v>3033</v>
      </c>
      <c r="F124" s="16">
        <v>2181</v>
      </c>
      <c r="G124" s="16">
        <v>6534</v>
      </c>
      <c r="H124" s="16">
        <v>2010</v>
      </c>
      <c r="I124" s="16">
        <v>8067</v>
      </c>
      <c r="J124" s="16">
        <v>12038</v>
      </c>
      <c r="K124" s="16">
        <v>381</v>
      </c>
    </row>
    <row r="125" spans="2:11" ht="15" customHeight="1" x14ac:dyDescent="0.25">
      <c r="B125" s="20" t="s">
        <v>283</v>
      </c>
      <c r="C125" s="16">
        <v>4230</v>
      </c>
      <c r="D125" s="16">
        <v>4136</v>
      </c>
      <c r="E125" s="16">
        <v>751</v>
      </c>
      <c r="F125" s="16">
        <v>466</v>
      </c>
      <c r="G125" s="16">
        <v>1361</v>
      </c>
      <c r="H125" s="16">
        <v>353</v>
      </c>
      <c r="I125" s="16">
        <v>1463</v>
      </c>
      <c r="J125" s="16">
        <v>2706</v>
      </c>
      <c r="K125" s="16" t="s">
        <v>171</v>
      </c>
    </row>
    <row r="126" spans="2:11" ht="15" customHeight="1" x14ac:dyDescent="0.25">
      <c r="B126" s="20" t="s">
        <v>284</v>
      </c>
      <c r="C126" s="16">
        <v>21340</v>
      </c>
      <c r="D126" s="16">
        <v>20750</v>
      </c>
      <c r="E126" s="16">
        <v>3207</v>
      </c>
      <c r="F126" s="16">
        <v>2233</v>
      </c>
      <c r="G126" s="16">
        <v>6598</v>
      </c>
      <c r="H126" s="16">
        <v>2571</v>
      </c>
      <c r="I126" s="16">
        <v>6940</v>
      </c>
      <c r="J126" s="16">
        <v>13025</v>
      </c>
      <c r="K126" s="16">
        <v>313</v>
      </c>
    </row>
    <row r="127" spans="2:11" ht="15" customHeight="1" x14ac:dyDescent="0.25">
      <c r="B127" s="20" t="s">
        <v>285</v>
      </c>
      <c r="C127" s="16">
        <v>12265</v>
      </c>
      <c r="D127" s="16">
        <v>12011</v>
      </c>
      <c r="E127" s="16">
        <v>1850</v>
      </c>
      <c r="F127" s="16">
        <v>1377</v>
      </c>
      <c r="G127" s="16">
        <v>3770</v>
      </c>
      <c r="H127" s="16">
        <v>1431</v>
      </c>
      <c r="I127" s="16">
        <v>4758</v>
      </c>
      <c r="J127" s="16">
        <v>6742</v>
      </c>
      <c r="K127" s="16" t="s">
        <v>171</v>
      </c>
    </row>
    <row r="128" spans="2:11" ht="15" customHeight="1" x14ac:dyDescent="0.25">
      <c r="B128" s="20" t="s">
        <v>286</v>
      </c>
      <c r="C128" s="16">
        <v>26779</v>
      </c>
      <c r="D128" s="16">
        <v>26066</v>
      </c>
      <c r="E128" s="16">
        <v>4440</v>
      </c>
      <c r="F128" s="16">
        <v>3075</v>
      </c>
      <c r="G128" s="16">
        <v>8259</v>
      </c>
      <c r="H128" s="16">
        <v>2986</v>
      </c>
      <c r="I128" s="16">
        <v>9286</v>
      </c>
      <c r="J128" s="16">
        <v>16158</v>
      </c>
      <c r="K128" s="16">
        <v>499</v>
      </c>
    </row>
    <row r="129" spans="2:11" ht="15" customHeight="1" x14ac:dyDescent="0.25">
      <c r="B129" s="20" t="s">
        <v>287</v>
      </c>
      <c r="C129" s="16">
        <v>25503</v>
      </c>
      <c r="D129" s="16">
        <v>24896</v>
      </c>
      <c r="E129" s="16">
        <v>3933</v>
      </c>
      <c r="F129" s="16">
        <v>2514</v>
      </c>
      <c r="G129" s="16">
        <v>8132</v>
      </c>
      <c r="H129" s="16">
        <v>3037</v>
      </c>
      <c r="I129" s="16">
        <v>8908</v>
      </c>
      <c r="J129" s="16">
        <v>15008</v>
      </c>
      <c r="K129" s="16">
        <v>492</v>
      </c>
    </row>
    <row r="130" spans="2:11" ht="15" customHeight="1" x14ac:dyDescent="0.25">
      <c r="B130" s="20" t="s">
        <v>288</v>
      </c>
      <c r="C130" s="16">
        <v>16160</v>
      </c>
      <c r="D130" s="16">
        <v>15661</v>
      </c>
      <c r="E130" s="16">
        <v>2772</v>
      </c>
      <c r="F130" s="16">
        <v>1773</v>
      </c>
      <c r="G130" s="16">
        <v>5398</v>
      </c>
      <c r="H130" s="16">
        <v>2032</v>
      </c>
      <c r="I130" s="16">
        <v>5693</v>
      </c>
      <c r="J130" s="16">
        <v>9467</v>
      </c>
      <c r="K130" s="16" t="s">
        <v>171</v>
      </c>
    </row>
    <row r="131" spans="2:11" ht="15" customHeight="1" x14ac:dyDescent="0.25">
      <c r="B131" s="20" t="s">
        <v>289</v>
      </c>
      <c r="C131" s="16">
        <v>13828</v>
      </c>
      <c r="D131" s="16">
        <v>13537</v>
      </c>
      <c r="E131" s="16">
        <v>2344</v>
      </c>
      <c r="F131" s="16">
        <v>1500</v>
      </c>
      <c r="G131" s="16">
        <v>4666</v>
      </c>
      <c r="H131" s="16">
        <v>1724</v>
      </c>
      <c r="I131" s="16">
        <v>4987</v>
      </c>
      <c r="J131" s="16">
        <v>8052</v>
      </c>
      <c r="K131" s="16" t="s">
        <v>171</v>
      </c>
    </row>
    <row r="132" spans="2:11" ht="15" customHeight="1" x14ac:dyDescent="0.25">
      <c r="B132" s="20" t="s">
        <v>290</v>
      </c>
      <c r="C132" s="16">
        <v>7607</v>
      </c>
      <c r="D132" s="16">
        <v>7371</v>
      </c>
      <c r="E132" s="16">
        <v>1450</v>
      </c>
      <c r="F132" s="16">
        <v>1172</v>
      </c>
      <c r="G132" s="16">
        <v>2509</v>
      </c>
      <c r="H132" s="16">
        <v>1070</v>
      </c>
      <c r="I132" s="16">
        <v>2421</v>
      </c>
      <c r="J132" s="16">
        <v>4417</v>
      </c>
      <c r="K132" s="16" t="s">
        <v>171</v>
      </c>
    </row>
    <row r="133" spans="2:11" ht="15" customHeight="1" x14ac:dyDescent="0.25">
      <c r="B133" s="20" t="s">
        <v>291</v>
      </c>
      <c r="C133" s="16">
        <v>17196</v>
      </c>
      <c r="D133" s="16">
        <v>16676</v>
      </c>
      <c r="E133" s="16">
        <v>3139</v>
      </c>
      <c r="F133" s="16">
        <v>1736</v>
      </c>
      <c r="G133" s="16">
        <v>5566</v>
      </c>
      <c r="H133" s="16">
        <v>2073</v>
      </c>
      <c r="I133" s="16">
        <v>6630</v>
      </c>
      <c r="J133" s="16">
        <v>9806</v>
      </c>
      <c r="K133" s="16" t="s">
        <v>171</v>
      </c>
    </row>
    <row r="134" spans="2:11" ht="15" customHeight="1" x14ac:dyDescent="0.25">
      <c r="B134" s="20" t="s">
        <v>292</v>
      </c>
      <c r="C134" s="16">
        <v>3913</v>
      </c>
      <c r="D134" s="16">
        <v>3864</v>
      </c>
      <c r="E134" s="16">
        <v>836</v>
      </c>
      <c r="F134" s="16">
        <v>449</v>
      </c>
      <c r="G134" s="16">
        <v>1043</v>
      </c>
      <c r="H134" s="16">
        <v>697</v>
      </c>
      <c r="I134" s="16">
        <v>1208</v>
      </c>
      <c r="J134" s="16">
        <v>2317</v>
      </c>
      <c r="K134" s="16" t="s">
        <v>171</v>
      </c>
    </row>
    <row r="135" spans="2:11" ht="15" customHeight="1" x14ac:dyDescent="0.25">
      <c r="B135" s="20" t="s">
        <v>72</v>
      </c>
      <c r="C135" s="16">
        <v>848</v>
      </c>
      <c r="D135" s="16">
        <v>751</v>
      </c>
      <c r="E135" s="16" t="s">
        <v>171</v>
      </c>
      <c r="F135" s="16" t="s">
        <v>171</v>
      </c>
      <c r="G135" s="16">
        <v>411</v>
      </c>
      <c r="H135" s="16" t="s">
        <v>171</v>
      </c>
      <c r="I135" s="16" t="s">
        <v>171</v>
      </c>
      <c r="J135" s="16">
        <v>388</v>
      </c>
      <c r="K135" s="16" t="s">
        <v>171</v>
      </c>
    </row>
    <row r="136" spans="2:11" ht="15" customHeight="1" x14ac:dyDescent="0.25">
      <c r="B136" s="19" t="s">
        <v>293</v>
      </c>
      <c r="C136" s="16">
        <v>39154</v>
      </c>
      <c r="D136" s="16">
        <v>33880</v>
      </c>
      <c r="E136" s="16">
        <v>4725</v>
      </c>
      <c r="F136" s="16">
        <v>3813</v>
      </c>
      <c r="G136" s="16">
        <v>7447</v>
      </c>
      <c r="H136" s="16">
        <v>1770</v>
      </c>
      <c r="I136" s="16">
        <v>7763</v>
      </c>
      <c r="J136" s="16">
        <v>20268</v>
      </c>
      <c r="K136" s="16">
        <v>723</v>
      </c>
    </row>
    <row r="137" spans="2:11" ht="15" customHeight="1" x14ac:dyDescent="0.25">
      <c r="B137" s="25" t="s">
        <v>294</v>
      </c>
      <c r="C137" s="26">
        <v>5723</v>
      </c>
      <c r="D137" s="26">
        <v>5505</v>
      </c>
      <c r="E137" s="26">
        <v>826</v>
      </c>
      <c r="F137" s="26">
        <v>442</v>
      </c>
      <c r="G137" s="26">
        <v>948</v>
      </c>
      <c r="H137" s="26" t="s">
        <v>171</v>
      </c>
      <c r="I137" s="26">
        <v>1303</v>
      </c>
      <c r="J137" s="26">
        <v>3741</v>
      </c>
      <c r="K137" s="26" t="s">
        <v>171</v>
      </c>
    </row>
    <row r="138" spans="2:11" ht="33.950000000000003" customHeight="1" x14ac:dyDescent="0.25">
      <c r="B138" s="45" t="s">
        <v>295</v>
      </c>
      <c r="C138" s="46" t="s">
        <v>169</v>
      </c>
      <c r="D138" s="46" t="s">
        <v>169</v>
      </c>
      <c r="E138" s="46" t="s">
        <v>169</v>
      </c>
      <c r="F138" s="46" t="s">
        <v>169</v>
      </c>
      <c r="G138" s="46" t="s">
        <v>169</v>
      </c>
      <c r="H138" s="46" t="s">
        <v>169</v>
      </c>
      <c r="I138" s="46" t="s">
        <v>169</v>
      </c>
      <c r="J138" s="46" t="s">
        <v>169</v>
      </c>
      <c r="K138" s="46" t="s">
        <v>169</v>
      </c>
    </row>
    <row r="139" spans="2:11" ht="15" customHeight="1" x14ac:dyDescent="0.25">
      <c r="B139" s="47" t="s">
        <v>296</v>
      </c>
      <c r="C139" s="48">
        <v>84869</v>
      </c>
      <c r="D139" s="48">
        <v>80053</v>
      </c>
      <c r="E139" s="48">
        <v>11846</v>
      </c>
      <c r="F139" s="48">
        <v>8654</v>
      </c>
      <c r="G139" s="48">
        <v>20751</v>
      </c>
      <c r="H139" s="48">
        <v>5925</v>
      </c>
      <c r="I139" s="48">
        <v>22438</v>
      </c>
      <c r="J139" s="48">
        <v>49188</v>
      </c>
      <c r="K139" s="48">
        <v>1570</v>
      </c>
    </row>
    <row r="140" spans="2:11" ht="15" customHeight="1" x14ac:dyDescent="0.25">
      <c r="B140" s="47" t="s">
        <v>297</v>
      </c>
      <c r="C140" s="48">
        <v>58725</v>
      </c>
      <c r="D140" s="48">
        <v>58129</v>
      </c>
      <c r="E140" s="48">
        <v>7560</v>
      </c>
      <c r="F140" s="48">
        <v>7046</v>
      </c>
      <c r="G140" s="48">
        <v>15808</v>
      </c>
      <c r="H140" s="48">
        <v>2833</v>
      </c>
      <c r="I140" s="48">
        <v>20019</v>
      </c>
      <c r="J140" s="48">
        <v>37569</v>
      </c>
      <c r="K140" s="48">
        <v>1194</v>
      </c>
    </row>
    <row r="141" spans="2:11" ht="15" customHeight="1" x14ac:dyDescent="0.25">
      <c r="B141" s="47" t="s">
        <v>298</v>
      </c>
      <c r="C141" s="48">
        <v>20200</v>
      </c>
      <c r="D141" s="48">
        <v>19670</v>
      </c>
      <c r="E141" s="48">
        <v>3047</v>
      </c>
      <c r="F141" s="48">
        <v>870</v>
      </c>
      <c r="G141" s="48">
        <v>5874</v>
      </c>
      <c r="H141" s="48">
        <v>3088</v>
      </c>
      <c r="I141" s="48">
        <v>9340</v>
      </c>
      <c r="J141" s="48">
        <v>9580</v>
      </c>
      <c r="K141" s="48" t="s">
        <v>171</v>
      </c>
    </row>
    <row r="142" spans="2:11" ht="15" customHeight="1" x14ac:dyDescent="0.25">
      <c r="B142" s="47" t="s">
        <v>299</v>
      </c>
      <c r="C142" s="48">
        <v>5964</v>
      </c>
      <c r="D142" s="48">
        <v>5962</v>
      </c>
      <c r="E142" s="48">
        <v>556</v>
      </c>
      <c r="F142" s="48" t="s">
        <v>171</v>
      </c>
      <c r="G142" s="48">
        <v>1354</v>
      </c>
      <c r="H142" s="48">
        <v>5925</v>
      </c>
      <c r="I142" s="48" t="s">
        <v>171</v>
      </c>
      <c r="J142" s="48">
        <v>742</v>
      </c>
      <c r="K142" s="48" t="s">
        <v>171</v>
      </c>
    </row>
    <row r="143" spans="2:11" ht="15" customHeight="1" x14ac:dyDescent="0.25">
      <c r="B143" s="47" t="s">
        <v>300</v>
      </c>
      <c r="C143" s="48">
        <v>4608</v>
      </c>
      <c r="D143" s="48">
        <v>4561</v>
      </c>
      <c r="E143" s="48">
        <v>325</v>
      </c>
      <c r="F143" s="48" t="s">
        <v>171</v>
      </c>
      <c r="G143" s="48">
        <v>888</v>
      </c>
      <c r="H143" s="48">
        <v>3718</v>
      </c>
      <c r="I143" s="48">
        <v>582</v>
      </c>
      <c r="J143" s="48">
        <v>756</v>
      </c>
      <c r="K143" s="48" t="s">
        <v>171</v>
      </c>
    </row>
    <row r="144" spans="2:11" ht="15" customHeight="1" x14ac:dyDescent="0.25">
      <c r="B144" s="47" t="s">
        <v>94</v>
      </c>
      <c r="C144" s="48">
        <v>7706</v>
      </c>
      <c r="D144" s="48">
        <v>7332</v>
      </c>
      <c r="E144" s="48">
        <v>884</v>
      </c>
      <c r="F144" s="48">
        <v>757</v>
      </c>
      <c r="G144" s="48">
        <v>2742</v>
      </c>
      <c r="H144" s="48" t="s">
        <v>171</v>
      </c>
      <c r="I144" s="48">
        <v>1772</v>
      </c>
      <c r="J144" s="48">
        <v>4689</v>
      </c>
      <c r="K144" s="48">
        <v>277</v>
      </c>
    </row>
    <row r="145" spans="2:11" ht="15" customHeight="1" x14ac:dyDescent="0.25">
      <c r="B145" s="47" t="s">
        <v>72</v>
      </c>
      <c r="C145" s="48">
        <v>3826</v>
      </c>
      <c r="D145" s="48">
        <v>3826</v>
      </c>
      <c r="E145" s="48">
        <v>544</v>
      </c>
      <c r="F145" s="48">
        <v>429</v>
      </c>
      <c r="G145" s="48">
        <v>1353</v>
      </c>
      <c r="H145" s="48">
        <v>335</v>
      </c>
      <c r="I145" s="48">
        <v>1411</v>
      </c>
      <c r="J145" s="48">
        <v>2348</v>
      </c>
      <c r="K145" s="48" t="s">
        <v>171</v>
      </c>
    </row>
    <row r="146" spans="2:11" ht="33.950000000000003" customHeight="1" x14ac:dyDescent="0.25">
      <c r="B146" s="17" t="s">
        <v>301</v>
      </c>
      <c r="C146" s="23" t="s">
        <v>169</v>
      </c>
      <c r="D146" s="23" t="s">
        <v>169</v>
      </c>
      <c r="E146" s="23" t="s">
        <v>169</v>
      </c>
      <c r="F146" s="23" t="s">
        <v>169</v>
      </c>
      <c r="G146" s="23" t="s">
        <v>169</v>
      </c>
      <c r="H146" s="23" t="s">
        <v>169</v>
      </c>
      <c r="I146" s="23" t="s">
        <v>169</v>
      </c>
      <c r="J146" s="23" t="s">
        <v>169</v>
      </c>
      <c r="K146" s="23" t="s">
        <v>169</v>
      </c>
    </row>
    <row r="147" spans="2:11" ht="15" customHeight="1" x14ac:dyDescent="0.25">
      <c r="B147" s="19" t="s">
        <v>296</v>
      </c>
      <c r="C147" s="16">
        <v>49030</v>
      </c>
      <c r="D147" s="16">
        <v>49030</v>
      </c>
      <c r="E147" s="16">
        <v>11482</v>
      </c>
      <c r="F147" s="16">
        <v>5040</v>
      </c>
      <c r="G147" s="16">
        <v>16235</v>
      </c>
      <c r="H147" s="16">
        <v>1869</v>
      </c>
      <c r="I147" s="16">
        <v>10721</v>
      </c>
      <c r="J147" s="16">
        <v>35389</v>
      </c>
      <c r="K147" s="16">
        <v>1352</v>
      </c>
    </row>
    <row r="148" spans="2:11" ht="15" customHeight="1" x14ac:dyDescent="0.25">
      <c r="B148" s="19" t="s">
        <v>297</v>
      </c>
      <c r="C148" s="16">
        <v>49511</v>
      </c>
      <c r="D148" s="16">
        <v>49511</v>
      </c>
      <c r="E148" s="16">
        <v>5928</v>
      </c>
      <c r="F148" s="16">
        <v>6837</v>
      </c>
      <c r="G148" s="16">
        <v>13893</v>
      </c>
      <c r="H148" s="16">
        <v>350</v>
      </c>
      <c r="I148" s="16">
        <v>18893</v>
      </c>
      <c r="J148" s="16">
        <v>32966</v>
      </c>
      <c r="K148" s="16">
        <v>1094</v>
      </c>
    </row>
    <row r="149" spans="2:11" ht="15" customHeight="1" x14ac:dyDescent="0.25">
      <c r="B149" s="19" t="s">
        <v>298</v>
      </c>
      <c r="C149" s="16">
        <v>4351</v>
      </c>
      <c r="D149" s="16">
        <v>4351</v>
      </c>
      <c r="E149" s="16">
        <v>527</v>
      </c>
      <c r="F149" s="16">
        <v>183</v>
      </c>
      <c r="G149" s="16">
        <v>1648</v>
      </c>
      <c r="H149" s="16" t="s">
        <v>171</v>
      </c>
      <c r="I149" s="16">
        <v>2556</v>
      </c>
      <c r="J149" s="16">
        <v>1746</v>
      </c>
      <c r="K149" s="16" t="s">
        <v>171</v>
      </c>
    </row>
    <row r="150" spans="2:11" ht="15" customHeight="1" x14ac:dyDescent="0.25">
      <c r="B150" s="19" t="s">
        <v>299</v>
      </c>
      <c r="C150" s="16">
        <v>5925</v>
      </c>
      <c r="D150" s="16">
        <v>5925</v>
      </c>
      <c r="E150" s="16">
        <v>556</v>
      </c>
      <c r="F150" s="16" t="s">
        <v>171</v>
      </c>
      <c r="G150" s="16">
        <v>1334</v>
      </c>
      <c r="H150" s="16">
        <v>5925</v>
      </c>
      <c r="I150" s="16" t="s">
        <v>171</v>
      </c>
      <c r="J150" s="16">
        <v>725</v>
      </c>
      <c r="K150" s="16" t="s">
        <v>171</v>
      </c>
    </row>
    <row r="151" spans="2:11" ht="15" customHeight="1" x14ac:dyDescent="0.25">
      <c r="B151" s="19" t="s">
        <v>94</v>
      </c>
      <c r="C151" s="16">
        <v>3067</v>
      </c>
      <c r="D151" s="16">
        <v>3067</v>
      </c>
      <c r="E151" s="16">
        <v>385</v>
      </c>
      <c r="F151" s="16">
        <v>481</v>
      </c>
      <c r="G151" s="16">
        <v>1217</v>
      </c>
      <c r="H151" s="16" t="s">
        <v>171</v>
      </c>
      <c r="I151" s="16">
        <v>565</v>
      </c>
      <c r="J151" s="16">
        <v>1963</v>
      </c>
      <c r="K151" s="16" t="s">
        <v>171</v>
      </c>
    </row>
    <row r="152" spans="2:11" ht="15" customHeight="1" thickBot="1" x14ac:dyDescent="0.3">
      <c r="B152" s="25" t="s">
        <v>72</v>
      </c>
      <c r="C152" s="26">
        <v>1010</v>
      </c>
      <c r="D152" s="26">
        <v>1010</v>
      </c>
      <c r="E152" s="26" t="s">
        <v>171</v>
      </c>
      <c r="F152" s="26" t="s">
        <v>171</v>
      </c>
      <c r="G152" s="26">
        <v>590</v>
      </c>
      <c r="H152" s="26" t="s">
        <v>171</v>
      </c>
      <c r="I152" s="26" t="s">
        <v>171</v>
      </c>
      <c r="J152" s="26">
        <v>411</v>
      </c>
      <c r="K152" s="26" t="s">
        <v>171</v>
      </c>
    </row>
    <row r="153" spans="2:11" ht="33.950000000000003" customHeight="1" x14ac:dyDescent="0.25">
      <c r="B153" s="27" t="s">
        <v>302</v>
      </c>
      <c r="C153" s="28" t="s">
        <v>169</v>
      </c>
      <c r="D153" s="28" t="s">
        <v>169</v>
      </c>
      <c r="E153" s="28" t="s">
        <v>169</v>
      </c>
      <c r="F153" s="28" t="s">
        <v>169</v>
      </c>
      <c r="G153" s="28" t="s">
        <v>169</v>
      </c>
      <c r="H153" s="28" t="s">
        <v>169</v>
      </c>
      <c r="I153" s="28" t="s">
        <v>169</v>
      </c>
      <c r="J153" s="28" t="s">
        <v>169</v>
      </c>
      <c r="K153" s="29" t="s">
        <v>169</v>
      </c>
    </row>
    <row r="154" spans="2:11" ht="15" customHeight="1" x14ac:dyDescent="0.25">
      <c r="B154" s="30" t="s">
        <v>296</v>
      </c>
      <c r="C154" s="31">
        <v>26205</v>
      </c>
      <c r="D154" s="31">
        <v>26205</v>
      </c>
      <c r="E154" s="31">
        <v>7215</v>
      </c>
      <c r="F154" s="31">
        <v>2270</v>
      </c>
      <c r="G154" s="31">
        <v>6035</v>
      </c>
      <c r="H154" s="31" t="s">
        <v>171</v>
      </c>
      <c r="I154" s="31">
        <v>2982</v>
      </c>
      <c r="J154" s="31">
        <v>18523</v>
      </c>
      <c r="K154" s="32">
        <v>447</v>
      </c>
    </row>
    <row r="155" spans="2:11" ht="15" customHeight="1" x14ac:dyDescent="0.25">
      <c r="B155" s="30" t="s">
        <v>297</v>
      </c>
      <c r="C155" s="31">
        <v>42988</v>
      </c>
      <c r="D155" s="31">
        <v>42988</v>
      </c>
      <c r="E155" s="31">
        <v>3792</v>
      </c>
      <c r="F155" s="31">
        <v>5778</v>
      </c>
      <c r="G155" s="31">
        <v>11482</v>
      </c>
      <c r="H155" s="31" t="s">
        <v>171</v>
      </c>
      <c r="I155" s="31">
        <v>17437</v>
      </c>
      <c r="J155" s="31">
        <v>27826</v>
      </c>
      <c r="K155" s="32">
        <v>873</v>
      </c>
    </row>
    <row r="156" spans="2:11" ht="15" customHeight="1" x14ac:dyDescent="0.25">
      <c r="B156" s="30" t="s">
        <v>298</v>
      </c>
      <c r="C156" s="31">
        <v>2542</v>
      </c>
      <c r="D156" s="31">
        <v>2542</v>
      </c>
      <c r="E156" s="31" t="s">
        <v>171</v>
      </c>
      <c r="F156" s="31" t="s">
        <v>171</v>
      </c>
      <c r="G156" s="31">
        <v>1008</v>
      </c>
      <c r="H156" s="31" t="s">
        <v>171</v>
      </c>
      <c r="I156" s="31">
        <v>1504</v>
      </c>
      <c r="J156" s="31">
        <v>757</v>
      </c>
      <c r="K156" s="32" t="s">
        <v>171</v>
      </c>
    </row>
    <row r="157" spans="2:11" ht="15" customHeight="1" x14ac:dyDescent="0.25">
      <c r="B157" s="30" t="s">
        <v>299</v>
      </c>
      <c r="C157" s="31">
        <v>5797</v>
      </c>
      <c r="D157" s="31">
        <v>5797</v>
      </c>
      <c r="E157" s="31">
        <v>464</v>
      </c>
      <c r="F157" s="31" t="s">
        <v>171</v>
      </c>
      <c r="G157" s="31">
        <v>1271</v>
      </c>
      <c r="H157" s="31">
        <v>5797</v>
      </c>
      <c r="I157" s="31" t="s">
        <v>171</v>
      </c>
      <c r="J157" s="31">
        <v>650</v>
      </c>
      <c r="K157" s="32" t="s">
        <v>171</v>
      </c>
    </row>
    <row r="158" spans="2:11" ht="15" customHeight="1" x14ac:dyDescent="0.25">
      <c r="B158" s="30" t="s">
        <v>94</v>
      </c>
      <c r="C158" s="31">
        <v>1948</v>
      </c>
      <c r="D158" s="31">
        <v>1948</v>
      </c>
      <c r="E158" s="31" t="s">
        <v>171</v>
      </c>
      <c r="F158" s="31">
        <v>405</v>
      </c>
      <c r="G158" s="31">
        <v>666</v>
      </c>
      <c r="H158" s="31" t="s">
        <v>182</v>
      </c>
      <c r="I158" s="31">
        <v>276</v>
      </c>
      <c r="J158" s="31">
        <v>1193</v>
      </c>
      <c r="K158" s="32" t="s">
        <v>171</v>
      </c>
    </row>
    <row r="159" spans="2:11" ht="15" customHeight="1" thickBot="1" x14ac:dyDescent="0.3">
      <c r="B159" s="33" t="s">
        <v>72</v>
      </c>
      <c r="C159" s="34">
        <v>598</v>
      </c>
      <c r="D159" s="34">
        <v>598</v>
      </c>
      <c r="E159" s="34" t="s">
        <v>171</v>
      </c>
      <c r="F159" s="34" t="s">
        <v>171</v>
      </c>
      <c r="G159" s="34">
        <v>305</v>
      </c>
      <c r="H159" s="34" t="s">
        <v>182</v>
      </c>
      <c r="I159" s="34" t="s">
        <v>171</v>
      </c>
      <c r="J159" s="34" t="s">
        <v>171</v>
      </c>
      <c r="K159" s="35" t="s">
        <v>171</v>
      </c>
    </row>
    <row r="160" spans="2:11" ht="33.950000000000003" customHeight="1" x14ac:dyDescent="0.25">
      <c r="B160" s="17" t="s">
        <v>303</v>
      </c>
      <c r="C160" s="23" t="s">
        <v>169</v>
      </c>
      <c r="D160" s="23" t="s">
        <v>169</v>
      </c>
      <c r="E160" s="23" t="s">
        <v>169</v>
      </c>
      <c r="F160" s="23" t="s">
        <v>169</v>
      </c>
      <c r="G160" s="23" t="s">
        <v>169</v>
      </c>
      <c r="H160" s="23" t="s">
        <v>169</v>
      </c>
      <c r="I160" s="23" t="s">
        <v>169</v>
      </c>
      <c r="J160" s="23" t="s">
        <v>169</v>
      </c>
      <c r="K160" s="23" t="s">
        <v>169</v>
      </c>
    </row>
    <row r="161" spans="2:11" ht="15" customHeight="1" x14ac:dyDescent="0.25">
      <c r="B161" s="19" t="s">
        <v>159</v>
      </c>
      <c r="C161" s="16">
        <v>80078</v>
      </c>
      <c r="D161" s="16">
        <v>80078</v>
      </c>
      <c r="E161" s="16">
        <v>11846</v>
      </c>
      <c r="F161" s="16">
        <v>8654</v>
      </c>
      <c r="G161" s="16">
        <v>20766</v>
      </c>
      <c r="H161" s="16">
        <v>5925</v>
      </c>
      <c r="I161" s="16">
        <v>22443</v>
      </c>
      <c r="J161" s="16">
        <v>49188</v>
      </c>
      <c r="K161" s="16">
        <v>1574</v>
      </c>
    </row>
    <row r="162" spans="2:11" ht="15" customHeight="1" x14ac:dyDescent="0.25">
      <c r="B162" s="19" t="s">
        <v>304</v>
      </c>
      <c r="C162" s="16">
        <v>79294</v>
      </c>
      <c r="D162" s="16">
        <v>76834</v>
      </c>
      <c r="E162" s="16">
        <v>11772</v>
      </c>
      <c r="F162" s="16">
        <v>8514</v>
      </c>
      <c r="G162" s="16">
        <v>19159</v>
      </c>
      <c r="H162" s="16">
        <v>5864</v>
      </c>
      <c r="I162" s="16">
        <v>21579</v>
      </c>
      <c r="J162" s="16">
        <v>48053</v>
      </c>
      <c r="K162" s="16">
        <v>1534</v>
      </c>
    </row>
    <row r="163" spans="2:11" ht="15" customHeight="1" x14ac:dyDescent="0.25">
      <c r="B163" s="19" t="s">
        <v>305</v>
      </c>
      <c r="C163" s="16">
        <v>79015</v>
      </c>
      <c r="D163" s="16">
        <v>76584</v>
      </c>
      <c r="E163" s="16">
        <v>11576</v>
      </c>
      <c r="F163" s="16">
        <v>8420</v>
      </c>
      <c r="G163" s="16">
        <v>19548</v>
      </c>
      <c r="H163" s="16">
        <v>5783</v>
      </c>
      <c r="I163" s="16">
        <v>22020</v>
      </c>
      <c r="J163" s="16">
        <v>47297</v>
      </c>
      <c r="K163" s="16">
        <v>1532</v>
      </c>
    </row>
    <row r="164" spans="2:11" ht="15" customHeight="1" x14ac:dyDescent="0.25">
      <c r="B164" s="19" t="s">
        <v>306</v>
      </c>
      <c r="C164" s="16">
        <v>38546</v>
      </c>
      <c r="D164" s="16">
        <v>37771</v>
      </c>
      <c r="E164" s="16">
        <v>6592</v>
      </c>
      <c r="F164" s="16">
        <v>4005</v>
      </c>
      <c r="G164" s="16">
        <v>9590</v>
      </c>
      <c r="H164" s="16">
        <v>3116</v>
      </c>
      <c r="I164" s="16">
        <v>14847</v>
      </c>
      <c r="J164" s="16">
        <v>23131</v>
      </c>
      <c r="K164" s="16">
        <v>1306</v>
      </c>
    </row>
    <row r="165" spans="2:11" ht="15" customHeight="1" x14ac:dyDescent="0.25">
      <c r="B165" s="19" t="s">
        <v>307</v>
      </c>
      <c r="C165" s="16">
        <v>5078</v>
      </c>
      <c r="D165" s="16">
        <v>4790</v>
      </c>
      <c r="E165" s="16">
        <v>596</v>
      </c>
      <c r="F165" s="16">
        <v>671</v>
      </c>
      <c r="G165" s="16">
        <v>2219</v>
      </c>
      <c r="H165" s="16" t="s">
        <v>171</v>
      </c>
      <c r="I165" s="16">
        <v>795</v>
      </c>
      <c r="J165" s="16">
        <v>3538</v>
      </c>
      <c r="K165" s="16" t="s">
        <v>171</v>
      </c>
    </row>
    <row r="166" spans="2:11" ht="27.95" customHeight="1" x14ac:dyDescent="0.25">
      <c r="B166" s="19" t="s">
        <v>308</v>
      </c>
      <c r="C166" s="16">
        <v>25642</v>
      </c>
      <c r="D166" s="16">
        <v>25155</v>
      </c>
      <c r="E166" s="16">
        <v>4035</v>
      </c>
      <c r="F166" s="16">
        <v>1414</v>
      </c>
      <c r="G166" s="16">
        <v>6857</v>
      </c>
      <c r="H166" s="16">
        <v>3710</v>
      </c>
      <c r="I166" s="16">
        <v>11356</v>
      </c>
      <c r="J166" s="16">
        <v>13943</v>
      </c>
      <c r="K166" s="16">
        <v>626</v>
      </c>
    </row>
    <row r="167" spans="2:11" ht="24" customHeight="1" x14ac:dyDescent="0.25">
      <c r="B167" s="17" t="s">
        <v>309</v>
      </c>
      <c r="C167" s="23" t="s">
        <v>169</v>
      </c>
      <c r="D167" s="23" t="s">
        <v>169</v>
      </c>
      <c r="E167" s="23" t="s">
        <v>169</v>
      </c>
      <c r="F167" s="23" t="s">
        <v>169</v>
      </c>
      <c r="G167" s="23" t="s">
        <v>169</v>
      </c>
      <c r="H167" s="23" t="s">
        <v>169</v>
      </c>
      <c r="I167" s="23" t="s">
        <v>169</v>
      </c>
      <c r="J167" s="23" t="s">
        <v>169</v>
      </c>
      <c r="K167" s="23" t="s">
        <v>169</v>
      </c>
    </row>
    <row r="168" spans="2:11" ht="15" customHeight="1" x14ac:dyDescent="0.25">
      <c r="B168" s="19" t="s">
        <v>310</v>
      </c>
      <c r="C168" s="16">
        <v>7015</v>
      </c>
      <c r="D168" s="16" t="s">
        <v>182</v>
      </c>
      <c r="E168" s="16" t="s">
        <v>182</v>
      </c>
      <c r="F168" s="16" t="s">
        <v>182</v>
      </c>
      <c r="G168" s="16" t="s">
        <v>182</v>
      </c>
      <c r="H168" s="16" t="s">
        <v>182</v>
      </c>
      <c r="I168" s="16" t="s">
        <v>182</v>
      </c>
      <c r="J168" s="16" t="s">
        <v>182</v>
      </c>
      <c r="K168" s="16" t="s">
        <v>182</v>
      </c>
    </row>
    <row r="169" spans="2:11" ht="15" customHeight="1" x14ac:dyDescent="0.25">
      <c r="B169" s="19" t="s">
        <v>311</v>
      </c>
      <c r="C169" s="16">
        <v>10130</v>
      </c>
      <c r="D169" s="16">
        <v>10130</v>
      </c>
      <c r="E169" s="16">
        <v>1390</v>
      </c>
      <c r="F169" s="16">
        <v>931</v>
      </c>
      <c r="G169" s="16">
        <v>2964</v>
      </c>
      <c r="H169" s="16" t="s">
        <v>171</v>
      </c>
      <c r="I169" s="16">
        <v>1016</v>
      </c>
      <c r="J169" s="16">
        <v>6769</v>
      </c>
      <c r="K169" s="16" t="s">
        <v>171</v>
      </c>
    </row>
    <row r="170" spans="2:11" ht="15" customHeight="1" x14ac:dyDescent="0.25">
      <c r="B170" s="19" t="s">
        <v>312</v>
      </c>
      <c r="C170" s="16">
        <v>14650</v>
      </c>
      <c r="D170" s="16">
        <v>14650</v>
      </c>
      <c r="E170" s="16">
        <v>2531</v>
      </c>
      <c r="F170" s="16">
        <v>1628</v>
      </c>
      <c r="G170" s="16">
        <v>4499</v>
      </c>
      <c r="H170" s="16">
        <v>1126</v>
      </c>
      <c r="I170" s="16">
        <v>4532</v>
      </c>
      <c r="J170" s="16">
        <v>9295</v>
      </c>
      <c r="K170" s="16">
        <v>550</v>
      </c>
    </row>
    <row r="171" spans="2:11" ht="15" customHeight="1" x14ac:dyDescent="0.25">
      <c r="B171" s="36" t="s">
        <v>313</v>
      </c>
      <c r="C171" s="16">
        <v>55298</v>
      </c>
      <c r="D171" s="16">
        <v>55298</v>
      </c>
      <c r="E171" s="16">
        <v>7925</v>
      </c>
      <c r="F171" s="16">
        <v>6095</v>
      </c>
      <c r="G171" s="16">
        <v>13303</v>
      </c>
      <c r="H171" s="16">
        <v>4683</v>
      </c>
      <c r="I171" s="16">
        <v>16895</v>
      </c>
      <c r="J171" s="16">
        <v>33125</v>
      </c>
      <c r="K171" s="16">
        <v>980</v>
      </c>
    </row>
    <row r="172" spans="2:11" ht="33.950000000000003" customHeight="1" x14ac:dyDescent="0.25">
      <c r="B172" s="17" t="s">
        <v>160</v>
      </c>
      <c r="C172" s="23" t="s">
        <v>169</v>
      </c>
      <c r="D172" s="23" t="s">
        <v>169</v>
      </c>
      <c r="E172" s="23" t="s">
        <v>169</v>
      </c>
      <c r="F172" s="23" t="s">
        <v>169</v>
      </c>
      <c r="G172" s="23" t="s">
        <v>169</v>
      </c>
      <c r="H172" s="23" t="s">
        <v>169</v>
      </c>
      <c r="I172" s="23" t="s">
        <v>169</v>
      </c>
      <c r="J172" s="23" t="s">
        <v>169</v>
      </c>
      <c r="K172" s="23" t="s">
        <v>169</v>
      </c>
    </row>
    <row r="173" spans="2:11" ht="15" customHeight="1" x14ac:dyDescent="0.25">
      <c r="B173" s="19" t="s">
        <v>314</v>
      </c>
      <c r="C173" s="16">
        <v>11846</v>
      </c>
      <c r="D173" s="16">
        <v>11846</v>
      </c>
      <c r="E173" s="16">
        <v>11846</v>
      </c>
      <c r="F173" s="16">
        <v>1347</v>
      </c>
      <c r="G173" s="16">
        <v>2961</v>
      </c>
      <c r="H173" s="16">
        <v>556</v>
      </c>
      <c r="I173" s="16">
        <v>3225</v>
      </c>
      <c r="J173" s="16">
        <v>5597</v>
      </c>
      <c r="K173" s="16" t="s">
        <v>171</v>
      </c>
    </row>
    <row r="174" spans="2:11" ht="15" customHeight="1" x14ac:dyDescent="0.25">
      <c r="B174" s="19" t="s">
        <v>162</v>
      </c>
      <c r="C174" s="16">
        <v>8654</v>
      </c>
      <c r="D174" s="16">
        <v>8654</v>
      </c>
      <c r="E174" s="16">
        <v>1347</v>
      </c>
      <c r="F174" s="16">
        <v>8654</v>
      </c>
      <c r="G174" s="16">
        <v>2865</v>
      </c>
      <c r="H174" s="16" t="s">
        <v>171</v>
      </c>
      <c r="I174" s="16">
        <v>1053</v>
      </c>
      <c r="J174" s="16">
        <v>4165</v>
      </c>
      <c r="K174" s="16" t="s">
        <v>171</v>
      </c>
    </row>
    <row r="175" spans="2:11" ht="15" customHeight="1" x14ac:dyDescent="0.25">
      <c r="B175" s="19" t="s">
        <v>315</v>
      </c>
      <c r="C175" s="16">
        <v>20766</v>
      </c>
      <c r="D175" s="16">
        <v>20766</v>
      </c>
      <c r="E175" s="16">
        <v>2961</v>
      </c>
      <c r="F175" s="16">
        <v>2865</v>
      </c>
      <c r="G175" s="16">
        <v>20766</v>
      </c>
      <c r="H175" s="16">
        <v>1334</v>
      </c>
      <c r="I175" s="16">
        <v>5203</v>
      </c>
      <c r="J175" s="16">
        <v>11474</v>
      </c>
      <c r="K175" s="16">
        <v>667</v>
      </c>
    </row>
    <row r="176" spans="2:11" ht="15" customHeight="1" x14ac:dyDescent="0.25">
      <c r="B176" s="19" t="s">
        <v>299</v>
      </c>
      <c r="C176" s="16">
        <v>5925</v>
      </c>
      <c r="D176" s="16">
        <v>5925</v>
      </c>
      <c r="E176" s="16">
        <v>556</v>
      </c>
      <c r="F176" s="16" t="s">
        <v>171</v>
      </c>
      <c r="G176" s="16">
        <v>1334</v>
      </c>
      <c r="H176" s="16">
        <v>5925</v>
      </c>
      <c r="I176" s="16" t="s">
        <v>171</v>
      </c>
      <c r="J176" s="16">
        <v>725</v>
      </c>
      <c r="K176" s="16" t="s">
        <v>171</v>
      </c>
    </row>
    <row r="177" spans="2:11" ht="15" customHeight="1" x14ac:dyDescent="0.25">
      <c r="B177" s="19" t="s">
        <v>165</v>
      </c>
      <c r="C177" s="16">
        <v>22443</v>
      </c>
      <c r="D177" s="16">
        <v>22443</v>
      </c>
      <c r="E177" s="16">
        <v>3225</v>
      </c>
      <c r="F177" s="16">
        <v>1053</v>
      </c>
      <c r="G177" s="16">
        <v>5203</v>
      </c>
      <c r="H177" s="16" t="s">
        <v>171</v>
      </c>
      <c r="I177" s="16">
        <v>22443</v>
      </c>
      <c r="J177" s="16">
        <v>8817</v>
      </c>
      <c r="K177" s="16" t="s">
        <v>171</v>
      </c>
    </row>
    <row r="178" spans="2:11" ht="15" customHeight="1" x14ac:dyDescent="0.25">
      <c r="B178" s="19" t="s">
        <v>316</v>
      </c>
      <c r="C178" s="16">
        <v>49188</v>
      </c>
      <c r="D178" s="16">
        <v>49188</v>
      </c>
      <c r="E178" s="16">
        <v>5597</v>
      </c>
      <c r="F178" s="16">
        <v>4165</v>
      </c>
      <c r="G178" s="16">
        <v>11474</v>
      </c>
      <c r="H178" s="16">
        <v>725</v>
      </c>
      <c r="I178" s="16">
        <v>8817</v>
      </c>
      <c r="J178" s="16">
        <v>49188</v>
      </c>
      <c r="K178" s="16">
        <v>1147</v>
      </c>
    </row>
    <row r="179" spans="2:11" ht="15" customHeight="1" x14ac:dyDescent="0.25">
      <c r="B179" s="25" t="s">
        <v>72</v>
      </c>
      <c r="C179" s="26">
        <v>1574</v>
      </c>
      <c r="D179" s="16">
        <v>1574</v>
      </c>
      <c r="E179" s="16" t="s">
        <v>171</v>
      </c>
      <c r="F179" s="16" t="s">
        <v>171</v>
      </c>
      <c r="G179" s="16">
        <v>667</v>
      </c>
      <c r="H179" s="16" t="s">
        <v>171</v>
      </c>
      <c r="I179" s="16" t="s">
        <v>171</v>
      </c>
      <c r="J179" s="16">
        <v>1147</v>
      </c>
      <c r="K179" s="16">
        <v>1574</v>
      </c>
    </row>
    <row r="180" spans="2:11" ht="33.950000000000003" customHeight="1" x14ac:dyDescent="0.25">
      <c r="B180" s="45" t="s">
        <v>317</v>
      </c>
      <c r="C180" s="46" t="s">
        <v>169</v>
      </c>
      <c r="D180" s="23" t="s">
        <v>169</v>
      </c>
      <c r="E180" s="23" t="s">
        <v>169</v>
      </c>
      <c r="F180" s="23" t="s">
        <v>169</v>
      </c>
      <c r="G180" s="23" t="s">
        <v>169</v>
      </c>
      <c r="H180" s="23" t="s">
        <v>169</v>
      </c>
      <c r="I180" s="23" t="s">
        <v>169</v>
      </c>
      <c r="J180" s="23" t="s">
        <v>169</v>
      </c>
      <c r="K180" s="23" t="s">
        <v>169</v>
      </c>
    </row>
    <row r="181" spans="2:11" ht="27.95" customHeight="1" x14ac:dyDescent="0.25">
      <c r="B181" s="47" t="s">
        <v>318</v>
      </c>
      <c r="C181" s="48">
        <v>14765</v>
      </c>
      <c r="D181" s="16">
        <v>14158</v>
      </c>
      <c r="E181" s="16">
        <v>1516</v>
      </c>
      <c r="F181" s="16">
        <v>4906</v>
      </c>
      <c r="G181" s="16">
        <v>3884</v>
      </c>
      <c r="H181" s="16" t="s">
        <v>171</v>
      </c>
      <c r="I181" s="16">
        <v>2073</v>
      </c>
      <c r="J181" s="16">
        <v>8975</v>
      </c>
      <c r="K181" s="16">
        <v>356</v>
      </c>
    </row>
    <row r="182" spans="2:11" ht="15" customHeight="1" x14ac:dyDescent="0.25">
      <c r="B182" s="47" t="s">
        <v>314</v>
      </c>
      <c r="C182" s="48">
        <v>12538</v>
      </c>
      <c r="D182" s="16">
        <v>12464</v>
      </c>
      <c r="E182" s="16">
        <v>10037</v>
      </c>
      <c r="F182" s="16">
        <v>1365</v>
      </c>
      <c r="G182" s="16">
        <v>3016</v>
      </c>
      <c r="H182" s="16">
        <v>556</v>
      </c>
      <c r="I182" s="16">
        <v>3179</v>
      </c>
      <c r="J182" s="16">
        <v>6851</v>
      </c>
      <c r="K182" s="16" t="s">
        <v>171</v>
      </c>
    </row>
    <row r="183" spans="2:11" ht="15" customHeight="1" x14ac:dyDescent="0.25">
      <c r="B183" s="47" t="s">
        <v>319</v>
      </c>
      <c r="C183" s="48">
        <v>12420</v>
      </c>
      <c r="D183" s="16">
        <v>11953</v>
      </c>
      <c r="E183" s="16">
        <v>2015</v>
      </c>
      <c r="F183" s="16">
        <v>1318</v>
      </c>
      <c r="G183" s="16">
        <v>6038</v>
      </c>
      <c r="H183" s="16">
        <v>902</v>
      </c>
      <c r="I183" s="16">
        <v>5083</v>
      </c>
      <c r="J183" s="16">
        <v>6096</v>
      </c>
      <c r="K183" s="16" t="s">
        <v>171</v>
      </c>
    </row>
    <row r="184" spans="2:11" ht="15" customHeight="1" x14ac:dyDescent="0.25">
      <c r="B184" s="47" t="s">
        <v>300</v>
      </c>
      <c r="C184" s="48">
        <v>4608</v>
      </c>
      <c r="D184" s="16">
        <v>4561</v>
      </c>
      <c r="E184" s="16">
        <v>325</v>
      </c>
      <c r="F184" s="16" t="s">
        <v>171</v>
      </c>
      <c r="G184" s="16">
        <v>888</v>
      </c>
      <c r="H184" s="16">
        <v>3718</v>
      </c>
      <c r="I184" s="16">
        <v>582</v>
      </c>
      <c r="J184" s="16">
        <v>756</v>
      </c>
      <c r="K184" s="16" t="s">
        <v>171</v>
      </c>
    </row>
    <row r="185" spans="2:11" ht="15" customHeight="1" x14ac:dyDescent="0.25">
      <c r="B185" s="47" t="s">
        <v>320</v>
      </c>
      <c r="C185" s="48">
        <v>17041</v>
      </c>
      <c r="D185" s="16">
        <v>16685</v>
      </c>
      <c r="E185" s="16">
        <v>2333</v>
      </c>
      <c r="F185" s="16">
        <v>579</v>
      </c>
      <c r="G185" s="16">
        <v>4128</v>
      </c>
      <c r="H185" s="16">
        <v>1948</v>
      </c>
      <c r="I185" s="16">
        <v>11683</v>
      </c>
      <c r="J185" s="16">
        <v>7259</v>
      </c>
      <c r="K185" s="16" t="s">
        <v>171</v>
      </c>
    </row>
    <row r="186" spans="2:11" ht="15" customHeight="1" x14ac:dyDescent="0.25">
      <c r="B186" s="47" t="s">
        <v>321</v>
      </c>
      <c r="C186" s="48">
        <v>45153</v>
      </c>
      <c r="D186" s="16">
        <v>43820</v>
      </c>
      <c r="E186" s="16">
        <v>5282</v>
      </c>
      <c r="F186" s="16">
        <v>4004</v>
      </c>
      <c r="G186" s="16">
        <v>11336</v>
      </c>
      <c r="H186" s="16">
        <v>2056</v>
      </c>
      <c r="I186" s="16">
        <v>11510</v>
      </c>
      <c r="J186" s="16">
        <v>35944</v>
      </c>
      <c r="K186" s="16">
        <v>1228</v>
      </c>
    </row>
    <row r="187" spans="2:11" ht="15" customHeight="1" x14ac:dyDescent="0.25">
      <c r="B187" s="47" t="s">
        <v>322</v>
      </c>
      <c r="C187" s="48">
        <v>1918</v>
      </c>
      <c r="D187" s="16">
        <v>1879</v>
      </c>
      <c r="E187" s="16">
        <v>379</v>
      </c>
      <c r="F187" s="16" t="s">
        <v>171</v>
      </c>
      <c r="G187" s="16">
        <v>713</v>
      </c>
      <c r="H187" s="16" t="s">
        <v>171</v>
      </c>
      <c r="I187" s="16">
        <v>486</v>
      </c>
      <c r="J187" s="16">
        <v>1416</v>
      </c>
      <c r="K187" s="16" t="s">
        <v>171</v>
      </c>
    </row>
    <row r="188" spans="2:11" ht="15" customHeight="1" x14ac:dyDescent="0.25">
      <c r="B188" s="47" t="s">
        <v>72</v>
      </c>
      <c r="C188" s="48">
        <v>328</v>
      </c>
      <c r="D188" s="16">
        <v>328</v>
      </c>
      <c r="E188" s="16" t="s">
        <v>171</v>
      </c>
      <c r="F188" s="16" t="s">
        <v>171</v>
      </c>
      <c r="G188" s="16" t="s">
        <v>171</v>
      </c>
      <c r="H188" s="16" t="s">
        <v>171</v>
      </c>
      <c r="I188" s="16" t="s">
        <v>171</v>
      </c>
      <c r="J188" s="16" t="s">
        <v>171</v>
      </c>
      <c r="K188" s="16" t="s">
        <v>182</v>
      </c>
    </row>
    <row r="189" spans="2:11" ht="33.950000000000003" customHeight="1" x14ac:dyDescent="0.25">
      <c r="B189" s="17" t="s">
        <v>323</v>
      </c>
      <c r="C189" s="23" t="s">
        <v>169</v>
      </c>
      <c r="D189" s="23" t="s">
        <v>169</v>
      </c>
      <c r="E189" s="23" t="s">
        <v>169</v>
      </c>
      <c r="F189" s="23" t="s">
        <v>169</v>
      </c>
      <c r="G189" s="23" t="s">
        <v>169</v>
      </c>
      <c r="H189" s="23" t="s">
        <v>169</v>
      </c>
      <c r="I189" s="23" t="s">
        <v>169</v>
      </c>
      <c r="J189" s="23" t="s">
        <v>169</v>
      </c>
      <c r="K189" s="23" t="s">
        <v>169</v>
      </c>
    </row>
    <row r="190" spans="2:11" ht="15" customHeight="1" x14ac:dyDescent="0.25">
      <c r="B190" s="19" t="s">
        <v>324</v>
      </c>
      <c r="C190" s="16">
        <v>27558</v>
      </c>
      <c r="D190" s="16">
        <v>27558</v>
      </c>
      <c r="E190" s="16">
        <v>4825</v>
      </c>
      <c r="F190" s="16">
        <v>3745</v>
      </c>
      <c r="G190" s="16">
        <v>8591</v>
      </c>
      <c r="H190" s="16" t="s">
        <v>171</v>
      </c>
      <c r="I190" s="16">
        <v>8332</v>
      </c>
      <c r="J190" s="16">
        <v>17733</v>
      </c>
      <c r="K190" s="16">
        <v>461</v>
      </c>
    </row>
    <row r="191" spans="2:11" ht="15" customHeight="1" x14ac:dyDescent="0.25">
      <c r="B191" s="19" t="s">
        <v>325</v>
      </c>
      <c r="C191" s="16">
        <v>30702</v>
      </c>
      <c r="D191" s="16">
        <v>29713</v>
      </c>
      <c r="E191" s="16">
        <v>5199</v>
      </c>
      <c r="F191" s="16">
        <v>4192</v>
      </c>
      <c r="G191" s="16">
        <v>9048</v>
      </c>
      <c r="H191" s="16">
        <v>1231</v>
      </c>
      <c r="I191" s="16">
        <v>9016</v>
      </c>
      <c r="J191" s="16">
        <v>18452</v>
      </c>
      <c r="K191" s="16">
        <v>510</v>
      </c>
    </row>
    <row r="192" spans="2:11" ht="33.950000000000003" customHeight="1" x14ac:dyDescent="0.25">
      <c r="B192" s="17" t="s">
        <v>326</v>
      </c>
      <c r="C192" s="23" t="s">
        <v>169</v>
      </c>
      <c r="D192" s="23" t="s">
        <v>169</v>
      </c>
      <c r="E192" s="23" t="s">
        <v>169</v>
      </c>
      <c r="F192" s="23" t="s">
        <v>169</v>
      </c>
      <c r="G192" s="23" t="s">
        <v>169</v>
      </c>
      <c r="H192" s="23" t="s">
        <v>169</v>
      </c>
      <c r="I192" s="23" t="s">
        <v>169</v>
      </c>
      <c r="J192" s="23" t="s">
        <v>169</v>
      </c>
      <c r="K192" s="23" t="s">
        <v>169</v>
      </c>
    </row>
    <row r="193" spans="2:11" ht="15" customHeight="1" x14ac:dyDescent="0.25">
      <c r="B193" s="19" t="s">
        <v>327</v>
      </c>
      <c r="C193" s="16">
        <v>30749</v>
      </c>
      <c r="D193" s="16">
        <v>30454</v>
      </c>
      <c r="E193" s="16">
        <v>4726</v>
      </c>
      <c r="F193" s="16">
        <v>2221</v>
      </c>
      <c r="G193" s="16">
        <v>7496</v>
      </c>
      <c r="H193" s="16">
        <v>4063</v>
      </c>
      <c r="I193" s="16">
        <v>12065</v>
      </c>
      <c r="J193" s="16">
        <v>19411</v>
      </c>
      <c r="K193" s="16">
        <v>707</v>
      </c>
    </row>
    <row r="194" spans="2:11" ht="15" customHeight="1" x14ac:dyDescent="0.25">
      <c r="B194" s="19" t="s">
        <v>328</v>
      </c>
      <c r="C194" s="16">
        <v>69244</v>
      </c>
      <c r="D194" s="16">
        <v>67518</v>
      </c>
      <c r="E194" s="16">
        <v>10742</v>
      </c>
      <c r="F194" s="16">
        <v>6994</v>
      </c>
      <c r="G194" s="16">
        <v>15683</v>
      </c>
      <c r="H194" s="16">
        <v>5591</v>
      </c>
      <c r="I194" s="16">
        <v>20967</v>
      </c>
      <c r="J194" s="16">
        <v>42471</v>
      </c>
      <c r="K194" s="16">
        <v>1340</v>
      </c>
    </row>
    <row r="195" spans="2:11" ht="15" customHeight="1" x14ac:dyDescent="0.25">
      <c r="B195" s="19" t="s">
        <v>329</v>
      </c>
      <c r="C195" s="16">
        <v>37051</v>
      </c>
      <c r="D195" s="16">
        <v>36511</v>
      </c>
      <c r="E195" s="16">
        <v>5652</v>
      </c>
      <c r="F195" s="16">
        <v>2267</v>
      </c>
      <c r="G195" s="16">
        <v>7757</v>
      </c>
      <c r="H195" s="16">
        <v>4967</v>
      </c>
      <c r="I195" s="16">
        <v>14726</v>
      </c>
      <c r="J195" s="16">
        <v>21943</v>
      </c>
      <c r="K195" s="16">
        <v>1047</v>
      </c>
    </row>
    <row r="196" spans="2:11" ht="44.1" customHeight="1" x14ac:dyDescent="0.25">
      <c r="B196" s="17" t="s">
        <v>330</v>
      </c>
      <c r="C196" s="23" t="s">
        <v>169</v>
      </c>
      <c r="D196" s="23" t="s">
        <v>169</v>
      </c>
      <c r="E196" s="23" t="s">
        <v>169</v>
      </c>
      <c r="F196" s="23" t="s">
        <v>169</v>
      </c>
      <c r="G196" s="23" t="s">
        <v>169</v>
      </c>
      <c r="H196" s="23" t="s">
        <v>169</v>
      </c>
      <c r="I196" s="23" t="s">
        <v>169</v>
      </c>
      <c r="J196" s="23" t="s">
        <v>169</v>
      </c>
      <c r="K196" s="23" t="s">
        <v>169</v>
      </c>
    </row>
    <row r="197" spans="2:11" ht="15" customHeight="1" x14ac:dyDescent="0.25">
      <c r="B197" s="19" t="s">
        <v>324</v>
      </c>
      <c r="C197" s="16">
        <v>63167</v>
      </c>
      <c r="D197" s="16">
        <v>63167</v>
      </c>
      <c r="E197" s="16">
        <v>9415</v>
      </c>
      <c r="F197" s="16">
        <v>7390</v>
      </c>
      <c r="G197" s="16">
        <v>16076</v>
      </c>
      <c r="H197" s="16">
        <v>4011</v>
      </c>
      <c r="I197" s="16">
        <v>17877</v>
      </c>
      <c r="J197" s="16">
        <v>40078</v>
      </c>
      <c r="K197" s="16">
        <v>1334</v>
      </c>
    </row>
    <row r="198" spans="2:11" ht="15" customHeight="1" x14ac:dyDescent="0.25">
      <c r="B198" s="19" t="s">
        <v>325</v>
      </c>
      <c r="C198" s="16">
        <v>62516</v>
      </c>
      <c r="D198" s="16">
        <v>60904</v>
      </c>
      <c r="E198" s="16">
        <v>9350</v>
      </c>
      <c r="F198" s="16">
        <v>7194</v>
      </c>
      <c r="G198" s="16">
        <v>15084</v>
      </c>
      <c r="H198" s="16">
        <v>4029</v>
      </c>
      <c r="I198" s="16">
        <v>17152</v>
      </c>
      <c r="J198" s="16">
        <v>39291</v>
      </c>
      <c r="K198" s="16">
        <v>1306</v>
      </c>
    </row>
    <row r="199" spans="2:11" ht="15" customHeight="1" x14ac:dyDescent="0.25">
      <c r="B199" s="19" t="s">
        <v>331</v>
      </c>
      <c r="C199" s="16">
        <v>78594</v>
      </c>
      <c r="D199" s="16">
        <v>74955</v>
      </c>
      <c r="E199" s="16">
        <v>11191</v>
      </c>
      <c r="F199" s="16">
        <v>8237</v>
      </c>
      <c r="G199" s="16">
        <v>19658</v>
      </c>
      <c r="H199" s="16">
        <v>5470</v>
      </c>
      <c r="I199" s="16">
        <v>21363</v>
      </c>
      <c r="J199" s="16">
        <v>45948</v>
      </c>
      <c r="K199" s="16">
        <v>1465</v>
      </c>
    </row>
    <row r="200" spans="2:11" ht="15" customHeight="1" thickBot="1" x14ac:dyDescent="0.3">
      <c r="B200" s="20"/>
    </row>
    <row r="201" spans="2:11" ht="136.5" customHeight="1" x14ac:dyDescent="0.25">
      <c r="B201" s="125" t="s">
        <v>332</v>
      </c>
      <c r="C201" s="125"/>
      <c r="D201" s="125"/>
      <c r="E201" s="125"/>
      <c r="F201" s="125"/>
      <c r="G201" s="125"/>
      <c r="H201" s="125"/>
      <c r="I201" s="126"/>
      <c r="J201" s="126"/>
      <c r="K201" s="126"/>
    </row>
    <row r="202" spans="2:11" ht="14.25" customHeight="1" x14ac:dyDescent="0.25"/>
  </sheetData>
  <mergeCells count="6">
    <mergeCell ref="B201:K201"/>
    <mergeCell ref="B2:K2"/>
    <mergeCell ref="C3:K3"/>
    <mergeCell ref="C4:C5"/>
    <mergeCell ref="D4:D5"/>
    <mergeCell ref="E4:K4"/>
  </mergeCells>
  <pageMargins left="0.7" right="0.7" top="0.6" bottom="0.6" header="0.3" footer="0.3"/>
  <pageSetup scale="85" fitToHeight="0" orientation="portrait" r:id="rId1"/>
  <rowBreaks count="3" manualBreakCount="3">
    <brk id="45" max="16383" man="1"/>
    <brk id="86" max="16383" man="1"/>
    <brk id="119" max="16383" man="1"/>
  </row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K190"/>
  <sheetViews>
    <sheetView workbookViewId="0">
      <selection activeCell="N11" sqref="N11"/>
    </sheetView>
  </sheetViews>
  <sheetFormatPr defaultRowHeight="15" x14ac:dyDescent="0.25"/>
  <cols>
    <col min="1" max="1" width="28.7109375" customWidth="1"/>
    <col min="2" max="9" width="7.7109375" style="10" customWidth="1"/>
  </cols>
  <sheetData>
    <row r="1" spans="1:9" ht="30" x14ac:dyDescent="0.25">
      <c r="A1" s="9" t="s">
        <v>155</v>
      </c>
    </row>
    <row r="2" spans="1:9" ht="26.25" customHeight="1" x14ac:dyDescent="0.25">
      <c r="A2" s="127" t="s">
        <v>357</v>
      </c>
      <c r="B2" s="128"/>
      <c r="C2" s="128"/>
      <c r="D2" s="128"/>
      <c r="E2" s="128"/>
      <c r="F2" s="128"/>
      <c r="G2" s="128"/>
      <c r="H2" s="128"/>
      <c r="I2" s="128"/>
    </row>
    <row r="3" spans="1:9" ht="24" customHeight="1" thickBot="1" x14ac:dyDescent="0.3">
      <c r="A3" s="11"/>
      <c r="B3" s="129" t="s">
        <v>157</v>
      </c>
      <c r="C3" s="129"/>
      <c r="D3" s="129"/>
      <c r="E3" s="129"/>
      <c r="F3" s="129"/>
      <c r="G3" s="138"/>
      <c r="H3" s="138"/>
      <c r="I3" s="138"/>
    </row>
    <row r="4" spans="1:9" ht="27" customHeight="1" thickTop="1" x14ac:dyDescent="0.25">
      <c r="A4" s="11"/>
      <c r="B4" s="132" t="s">
        <v>158</v>
      </c>
      <c r="C4" s="132" t="s">
        <v>358</v>
      </c>
      <c r="D4" s="140" t="s">
        <v>359</v>
      </c>
      <c r="E4" s="141"/>
      <c r="F4" s="141"/>
      <c r="G4" s="141"/>
      <c r="H4" s="141"/>
      <c r="I4" s="141"/>
    </row>
    <row r="5" spans="1:9" ht="63.75" customHeight="1" thickBot="1" x14ac:dyDescent="0.3">
      <c r="A5" s="55"/>
      <c r="B5" s="139" t="s">
        <v>158</v>
      </c>
      <c r="C5" s="139"/>
      <c r="D5" s="51" t="s">
        <v>360</v>
      </c>
      <c r="E5" s="51" t="s">
        <v>361</v>
      </c>
      <c r="F5" s="51" t="s">
        <v>362</v>
      </c>
      <c r="G5" s="51" t="s">
        <v>363</v>
      </c>
      <c r="H5" s="51" t="s">
        <v>364</v>
      </c>
      <c r="I5" s="51" t="s">
        <v>365</v>
      </c>
    </row>
    <row r="6" spans="1:9" ht="24" customHeight="1" thickBot="1" x14ac:dyDescent="0.3">
      <c r="A6" s="56" t="s">
        <v>167</v>
      </c>
      <c r="B6" s="57">
        <v>87093</v>
      </c>
      <c r="C6" s="57">
        <v>83569</v>
      </c>
      <c r="D6" s="57">
        <v>38406</v>
      </c>
      <c r="E6" s="57">
        <v>80081</v>
      </c>
      <c r="F6" s="57">
        <v>53816</v>
      </c>
      <c r="G6" s="57">
        <v>23396</v>
      </c>
      <c r="H6" s="57">
        <v>28059</v>
      </c>
      <c r="I6" s="58">
        <v>22071</v>
      </c>
    </row>
    <row r="7" spans="1:9" ht="24" customHeight="1" x14ac:dyDescent="0.25">
      <c r="A7" s="17" t="s">
        <v>168</v>
      </c>
      <c r="B7" s="18" t="s">
        <v>169</v>
      </c>
      <c r="C7" s="18" t="s">
        <v>169</v>
      </c>
      <c r="D7" s="18" t="s">
        <v>169</v>
      </c>
      <c r="E7" s="18" t="s">
        <v>169</v>
      </c>
      <c r="F7" s="18" t="s">
        <v>169</v>
      </c>
      <c r="G7" s="18" t="s">
        <v>169</v>
      </c>
      <c r="H7" s="18" t="s">
        <v>169</v>
      </c>
      <c r="I7" s="18" t="s">
        <v>169</v>
      </c>
    </row>
    <row r="8" spans="1:9" ht="15" customHeight="1" x14ac:dyDescent="0.25">
      <c r="A8" s="19" t="s">
        <v>170</v>
      </c>
      <c r="B8" s="16">
        <v>8041</v>
      </c>
      <c r="C8" s="16">
        <v>7130</v>
      </c>
      <c r="D8" s="16">
        <v>2453</v>
      </c>
      <c r="E8" s="16">
        <v>6466</v>
      </c>
      <c r="F8" s="16">
        <v>2815</v>
      </c>
      <c r="G8" s="16">
        <v>373</v>
      </c>
      <c r="H8" s="16">
        <v>944</v>
      </c>
      <c r="I8" s="16">
        <v>348</v>
      </c>
    </row>
    <row r="9" spans="1:9" ht="15" customHeight="1" x14ac:dyDescent="0.25">
      <c r="A9" s="19" t="s">
        <v>172</v>
      </c>
      <c r="B9" s="16">
        <v>8900</v>
      </c>
      <c r="C9" s="16">
        <v>8152</v>
      </c>
      <c r="D9" s="16">
        <v>2917</v>
      </c>
      <c r="E9" s="16">
        <v>7589</v>
      </c>
      <c r="F9" s="16">
        <v>3740</v>
      </c>
      <c r="G9" s="16">
        <v>736</v>
      </c>
      <c r="H9" s="16">
        <v>1487</v>
      </c>
      <c r="I9" s="16">
        <v>714</v>
      </c>
    </row>
    <row r="10" spans="1:9" ht="15" customHeight="1" x14ac:dyDescent="0.25">
      <c r="A10" s="19" t="s">
        <v>173</v>
      </c>
      <c r="B10" s="16">
        <v>14105</v>
      </c>
      <c r="C10" s="16">
        <v>13250</v>
      </c>
      <c r="D10" s="16">
        <v>4987</v>
      </c>
      <c r="E10" s="16">
        <v>12533</v>
      </c>
      <c r="F10" s="16">
        <v>6767</v>
      </c>
      <c r="G10" s="16">
        <v>2175</v>
      </c>
      <c r="H10" s="16">
        <v>2903</v>
      </c>
      <c r="I10" s="16">
        <v>1882</v>
      </c>
    </row>
    <row r="11" spans="1:9" ht="15" customHeight="1" x14ac:dyDescent="0.25">
      <c r="A11" s="19" t="s">
        <v>174</v>
      </c>
      <c r="B11" s="16">
        <v>11917</v>
      </c>
      <c r="C11" s="16">
        <v>11542</v>
      </c>
      <c r="D11" s="16">
        <v>4788</v>
      </c>
      <c r="E11" s="16">
        <v>11063</v>
      </c>
      <c r="F11" s="16">
        <v>6970</v>
      </c>
      <c r="G11" s="16">
        <v>2712</v>
      </c>
      <c r="H11" s="16">
        <v>3556</v>
      </c>
      <c r="I11" s="16">
        <v>2252</v>
      </c>
    </row>
    <row r="12" spans="1:9" ht="15" customHeight="1" x14ac:dyDescent="0.25">
      <c r="A12" s="19" t="s">
        <v>175</v>
      </c>
      <c r="B12" s="16">
        <v>13918</v>
      </c>
      <c r="C12" s="16">
        <v>13564</v>
      </c>
      <c r="D12" s="16">
        <v>6218</v>
      </c>
      <c r="E12" s="16">
        <v>13217</v>
      </c>
      <c r="F12" s="16">
        <v>9652</v>
      </c>
      <c r="G12" s="16">
        <v>3766</v>
      </c>
      <c r="H12" s="16">
        <v>4989</v>
      </c>
      <c r="I12" s="16">
        <v>3479</v>
      </c>
    </row>
    <row r="13" spans="1:9" ht="15" customHeight="1" x14ac:dyDescent="0.25">
      <c r="A13" s="19" t="s">
        <v>176</v>
      </c>
      <c r="B13" s="16">
        <v>12415</v>
      </c>
      <c r="C13" s="16">
        <v>12282</v>
      </c>
      <c r="D13" s="16">
        <v>6239</v>
      </c>
      <c r="E13" s="16">
        <v>11745</v>
      </c>
      <c r="F13" s="16">
        <v>9078</v>
      </c>
      <c r="G13" s="16">
        <v>4244</v>
      </c>
      <c r="H13" s="16">
        <v>4605</v>
      </c>
      <c r="I13" s="16">
        <v>3919</v>
      </c>
    </row>
    <row r="14" spans="1:9" ht="15" customHeight="1" x14ac:dyDescent="0.25">
      <c r="A14" s="19" t="s">
        <v>177</v>
      </c>
      <c r="B14" s="16">
        <v>10724</v>
      </c>
      <c r="C14" s="16">
        <v>10634</v>
      </c>
      <c r="D14" s="16">
        <v>6002</v>
      </c>
      <c r="E14" s="16">
        <v>10552</v>
      </c>
      <c r="F14" s="16">
        <v>8775</v>
      </c>
      <c r="G14" s="16">
        <v>4981</v>
      </c>
      <c r="H14" s="16">
        <v>5161</v>
      </c>
      <c r="I14" s="16">
        <v>4866</v>
      </c>
    </row>
    <row r="15" spans="1:9" ht="15" customHeight="1" x14ac:dyDescent="0.25">
      <c r="A15" s="19" t="s">
        <v>178</v>
      </c>
      <c r="B15" s="16">
        <v>7074</v>
      </c>
      <c r="C15" s="16">
        <v>7014</v>
      </c>
      <c r="D15" s="16">
        <v>4803</v>
      </c>
      <c r="E15" s="16">
        <v>6915</v>
      </c>
      <c r="F15" s="16">
        <v>6021</v>
      </c>
      <c r="G15" s="16">
        <v>4409</v>
      </c>
      <c r="H15" s="16">
        <v>4413</v>
      </c>
      <c r="I15" s="16">
        <v>4612</v>
      </c>
    </row>
    <row r="16" spans="1:9" ht="24" customHeight="1" x14ac:dyDescent="0.25">
      <c r="A16" s="17" t="s">
        <v>179</v>
      </c>
      <c r="B16" s="17" t="s">
        <v>169</v>
      </c>
      <c r="C16" s="17" t="s">
        <v>169</v>
      </c>
      <c r="D16" s="17" t="s">
        <v>169</v>
      </c>
      <c r="E16" s="17" t="s">
        <v>169</v>
      </c>
      <c r="F16" s="17" t="s">
        <v>169</v>
      </c>
      <c r="G16" s="17" t="s">
        <v>169</v>
      </c>
      <c r="H16" s="17" t="s">
        <v>169</v>
      </c>
      <c r="I16" s="17" t="s">
        <v>169</v>
      </c>
    </row>
    <row r="17" spans="1:11" x14ac:dyDescent="0.25">
      <c r="A17" s="19" t="s">
        <v>180</v>
      </c>
      <c r="B17" s="16">
        <v>12239</v>
      </c>
      <c r="C17" s="16">
        <v>12239</v>
      </c>
      <c r="D17" s="16">
        <v>5004</v>
      </c>
      <c r="E17" s="16">
        <v>12180</v>
      </c>
      <c r="F17" s="16">
        <v>8559</v>
      </c>
      <c r="G17" s="16">
        <v>4376</v>
      </c>
      <c r="H17" s="16">
        <v>3069</v>
      </c>
      <c r="I17" s="16">
        <v>2135</v>
      </c>
    </row>
    <row r="18" spans="1:11" x14ac:dyDescent="0.25">
      <c r="A18" s="19" t="s">
        <v>181</v>
      </c>
      <c r="B18" s="16">
        <v>1252</v>
      </c>
      <c r="C18" s="16">
        <v>1252</v>
      </c>
      <c r="D18" s="16">
        <v>443</v>
      </c>
      <c r="E18" s="16">
        <v>1232</v>
      </c>
      <c r="F18" s="16">
        <v>560</v>
      </c>
      <c r="G18" s="16" t="s">
        <v>171</v>
      </c>
      <c r="H18" s="16">
        <v>271</v>
      </c>
      <c r="I18" s="16">
        <v>323</v>
      </c>
    </row>
    <row r="19" spans="1:11" x14ac:dyDescent="0.25">
      <c r="A19" s="19" t="s">
        <v>183</v>
      </c>
      <c r="B19" s="16">
        <v>1819</v>
      </c>
      <c r="C19" s="16">
        <v>1819</v>
      </c>
      <c r="D19" s="16">
        <v>924</v>
      </c>
      <c r="E19" s="16">
        <v>1671</v>
      </c>
      <c r="F19" s="16">
        <v>1177</v>
      </c>
      <c r="G19" s="16">
        <v>121</v>
      </c>
      <c r="H19" s="16">
        <v>496</v>
      </c>
      <c r="I19" s="16">
        <v>275</v>
      </c>
    </row>
    <row r="20" spans="1:11" x14ac:dyDescent="0.25">
      <c r="A20" s="19" t="s">
        <v>184</v>
      </c>
      <c r="B20" s="16">
        <v>4155</v>
      </c>
      <c r="C20" s="16">
        <v>4155</v>
      </c>
      <c r="D20" s="16">
        <v>2391</v>
      </c>
      <c r="E20" s="16">
        <v>4074</v>
      </c>
      <c r="F20" s="16">
        <v>3535</v>
      </c>
      <c r="G20" s="16">
        <v>1448</v>
      </c>
      <c r="H20" s="16">
        <v>1875</v>
      </c>
      <c r="I20" s="16">
        <v>2245</v>
      </c>
    </row>
    <row r="21" spans="1:11" x14ac:dyDescent="0.25">
      <c r="A21" s="20" t="s">
        <v>185</v>
      </c>
      <c r="B21" s="16">
        <v>2374</v>
      </c>
      <c r="C21" s="16">
        <v>2374</v>
      </c>
      <c r="D21" s="16">
        <v>1745</v>
      </c>
      <c r="E21" s="16">
        <v>2373</v>
      </c>
      <c r="F21" s="16">
        <v>2260</v>
      </c>
      <c r="G21" s="16">
        <v>1217</v>
      </c>
      <c r="H21" s="16">
        <v>1452</v>
      </c>
      <c r="I21" s="16">
        <v>1647</v>
      </c>
    </row>
    <row r="22" spans="1:11" x14ac:dyDescent="0.25">
      <c r="A22" s="20" t="s">
        <v>186</v>
      </c>
      <c r="B22" s="16">
        <v>1781</v>
      </c>
      <c r="C22" s="16">
        <v>1781</v>
      </c>
      <c r="D22" s="16">
        <v>646</v>
      </c>
      <c r="E22" s="16">
        <v>1701</v>
      </c>
      <c r="F22" s="16">
        <v>1275</v>
      </c>
      <c r="G22" s="16">
        <v>231</v>
      </c>
      <c r="H22" s="16">
        <v>423</v>
      </c>
      <c r="I22" s="16">
        <v>598</v>
      </c>
    </row>
    <row r="23" spans="1:11" x14ac:dyDescent="0.25">
      <c r="A23" s="19" t="s">
        <v>187</v>
      </c>
      <c r="B23" s="16">
        <v>5826</v>
      </c>
      <c r="C23" s="16">
        <v>5817</v>
      </c>
      <c r="D23" s="16">
        <v>3585</v>
      </c>
      <c r="E23" s="16">
        <v>5409</v>
      </c>
      <c r="F23" s="16">
        <v>5258</v>
      </c>
      <c r="G23" s="16">
        <v>1848</v>
      </c>
      <c r="H23" s="16">
        <v>2696</v>
      </c>
      <c r="I23" s="16">
        <v>2024</v>
      </c>
    </row>
    <row r="24" spans="1:11" x14ac:dyDescent="0.25">
      <c r="A24" s="19" t="s">
        <v>188</v>
      </c>
      <c r="B24" s="16">
        <v>11330</v>
      </c>
      <c r="C24" s="16">
        <v>11320</v>
      </c>
      <c r="D24" s="16">
        <v>6646</v>
      </c>
      <c r="E24" s="16">
        <v>10714</v>
      </c>
      <c r="F24" s="16">
        <v>8053</v>
      </c>
      <c r="G24" s="16">
        <v>3959</v>
      </c>
      <c r="H24" s="16">
        <v>5925</v>
      </c>
      <c r="I24" s="16">
        <v>5118</v>
      </c>
      <c r="K24" s="21"/>
    </row>
    <row r="25" spans="1:11" ht="15" customHeight="1" x14ac:dyDescent="0.25">
      <c r="A25" s="22" t="s">
        <v>189</v>
      </c>
      <c r="B25" s="16">
        <v>5439</v>
      </c>
      <c r="C25" s="16">
        <v>5430</v>
      </c>
      <c r="D25" s="16">
        <v>1671</v>
      </c>
      <c r="E25" s="16">
        <v>4864</v>
      </c>
      <c r="F25" s="16">
        <v>2712</v>
      </c>
      <c r="G25" s="16">
        <v>891</v>
      </c>
      <c r="H25" s="16">
        <v>1608</v>
      </c>
      <c r="I25" s="16">
        <v>1295</v>
      </c>
    </row>
    <row r="26" spans="1:11" ht="15" customHeight="1" x14ac:dyDescent="0.25">
      <c r="A26" s="22" t="s">
        <v>190</v>
      </c>
      <c r="B26" s="16">
        <v>5890</v>
      </c>
      <c r="C26" s="16">
        <v>5890</v>
      </c>
      <c r="D26" s="16">
        <v>4975</v>
      </c>
      <c r="E26" s="16">
        <v>5850</v>
      </c>
      <c r="F26" s="16">
        <v>5341</v>
      </c>
      <c r="G26" s="16">
        <v>3069</v>
      </c>
      <c r="H26" s="16">
        <v>4317</v>
      </c>
      <c r="I26" s="16">
        <v>3824</v>
      </c>
    </row>
    <row r="27" spans="1:11" ht="15" customHeight="1" x14ac:dyDescent="0.25">
      <c r="A27" s="19" t="s">
        <v>191</v>
      </c>
      <c r="B27" s="16">
        <v>15952</v>
      </c>
      <c r="C27" s="16">
        <v>15952</v>
      </c>
      <c r="D27" s="16">
        <v>7541</v>
      </c>
      <c r="E27" s="16">
        <v>15547</v>
      </c>
      <c r="F27" s="16">
        <v>11438</v>
      </c>
      <c r="G27" s="16">
        <v>3858</v>
      </c>
      <c r="H27" s="16">
        <v>5598</v>
      </c>
      <c r="I27" s="16">
        <v>5034</v>
      </c>
    </row>
    <row r="28" spans="1:11" ht="15" customHeight="1" x14ac:dyDescent="0.25">
      <c r="A28" s="19" t="s">
        <v>192</v>
      </c>
      <c r="B28" s="16">
        <v>5559</v>
      </c>
      <c r="C28" s="16">
        <v>5527</v>
      </c>
      <c r="D28" s="16">
        <v>3035</v>
      </c>
      <c r="E28" s="16">
        <v>5208</v>
      </c>
      <c r="F28" s="16">
        <v>4125</v>
      </c>
      <c r="G28" s="16">
        <v>1922</v>
      </c>
      <c r="H28" s="16">
        <v>2172</v>
      </c>
      <c r="I28" s="16">
        <v>1955</v>
      </c>
    </row>
    <row r="29" spans="1:11" ht="15" customHeight="1" x14ac:dyDescent="0.25">
      <c r="A29" s="19" t="s">
        <v>193</v>
      </c>
      <c r="B29" s="16">
        <v>1440</v>
      </c>
      <c r="C29" s="16">
        <v>1414</v>
      </c>
      <c r="D29" s="16">
        <v>623</v>
      </c>
      <c r="E29" s="16">
        <v>1375</v>
      </c>
      <c r="F29" s="16">
        <v>1086</v>
      </c>
      <c r="G29" s="16">
        <v>404</v>
      </c>
      <c r="H29" s="16">
        <v>416</v>
      </c>
      <c r="I29" s="16">
        <v>360</v>
      </c>
    </row>
    <row r="30" spans="1:11" ht="15" customHeight="1" x14ac:dyDescent="0.25">
      <c r="A30" s="19" t="s">
        <v>194</v>
      </c>
      <c r="B30" s="16">
        <v>4557</v>
      </c>
      <c r="C30" s="16">
        <v>4557</v>
      </c>
      <c r="D30" s="16">
        <v>3015</v>
      </c>
      <c r="E30" s="16">
        <v>4293</v>
      </c>
      <c r="F30" s="16">
        <v>3187</v>
      </c>
      <c r="G30" s="16">
        <v>839</v>
      </c>
      <c r="H30" s="16">
        <v>1540</v>
      </c>
      <c r="I30" s="16">
        <v>902</v>
      </c>
    </row>
    <row r="31" spans="1:11" ht="15" customHeight="1" x14ac:dyDescent="0.25">
      <c r="A31" s="19" t="s">
        <v>195</v>
      </c>
      <c r="B31" s="16">
        <v>4630</v>
      </c>
      <c r="C31" s="16">
        <v>4379</v>
      </c>
      <c r="D31" s="16">
        <v>1026</v>
      </c>
      <c r="E31" s="16">
        <v>4142</v>
      </c>
      <c r="F31" s="16">
        <v>1569</v>
      </c>
      <c r="G31" s="16">
        <v>980</v>
      </c>
      <c r="H31" s="16">
        <v>1024</v>
      </c>
      <c r="I31" s="16" t="s">
        <v>171</v>
      </c>
    </row>
    <row r="32" spans="1:11" ht="15" customHeight="1" x14ac:dyDescent="0.25">
      <c r="A32" s="19" t="s">
        <v>196</v>
      </c>
      <c r="B32" s="16">
        <v>13077</v>
      </c>
      <c r="C32" s="16">
        <v>12079</v>
      </c>
      <c r="D32" s="16">
        <v>3094</v>
      </c>
      <c r="E32" s="16">
        <v>11280</v>
      </c>
      <c r="F32" s="16">
        <v>4040</v>
      </c>
      <c r="G32" s="16">
        <v>2934</v>
      </c>
      <c r="H32" s="16">
        <v>2438</v>
      </c>
      <c r="I32" s="16">
        <v>998</v>
      </c>
    </row>
    <row r="33" spans="1:9" ht="15" customHeight="1" x14ac:dyDescent="0.25">
      <c r="A33" s="19" t="s">
        <v>197</v>
      </c>
      <c r="B33" s="16">
        <v>2002</v>
      </c>
      <c r="C33" s="16">
        <v>1930</v>
      </c>
      <c r="D33" s="16">
        <v>790</v>
      </c>
      <c r="E33" s="16">
        <v>1880</v>
      </c>
      <c r="F33" s="16">
        <v>783</v>
      </c>
      <c r="G33" s="16">
        <v>383</v>
      </c>
      <c r="H33" s="16">
        <v>344</v>
      </c>
      <c r="I33" s="16">
        <v>290</v>
      </c>
    </row>
    <row r="34" spans="1:9" ht="15" customHeight="1" x14ac:dyDescent="0.25">
      <c r="A34" s="19" t="s">
        <v>198</v>
      </c>
      <c r="B34" s="16">
        <v>3256</v>
      </c>
      <c r="C34" s="16">
        <v>1128</v>
      </c>
      <c r="D34" s="16">
        <v>288</v>
      </c>
      <c r="E34" s="16">
        <v>1076</v>
      </c>
      <c r="F34" s="16">
        <v>445</v>
      </c>
      <c r="G34" s="16" t="s">
        <v>171</v>
      </c>
      <c r="H34" s="16" t="s">
        <v>171</v>
      </c>
      <c r="I34" s="16" t="s">
        <v>171</v>
      </c>
    </row>
    <row r="35" spans="1:9" ht="24" customHeight="1" x14ac:dyDescent="0.25">
      <c r="A35" s="17" t="s">
        <v>199</v>
      </c>
      <c r="B35" s="17" t="s">
        <v>169</v>
      </c>
      <c r="C35" s="17" t="s">
        <v>169</v>
      </c>
      <c r="D35" s="17" t="s">
        <v>169</v>
      </c>
      <c r="E35" s="17" t="s">
        <v>169</v>
      </c>
      <c r="F35" s="17" t="s">
        <v>169</v>
      </c>
      <c r="G35" s="17" t="s">
        <v>169</v>
      </c>
      <c r="H35" s="17" t="s">
        <v>169</v>
      </c>
      <c r="I35" s="17" t="s">
        <v>169</v>
      </c>
    </row>
    <row r="36" spans="1:9" ht="15" customHeight="1" x14ac:dyDescent="0.25">
      <c r="A36" s="19" t="s">
        <v>200</v>
      </c>
      <c r="B36" s="16">
        <v>3983</v>
      </c>
      <c r="C36" s="16">
        <v>3715</v>
      </c>
      <c r="D36" s="16">
        <v>2292</v>
      </c>
      <c r="E36" s="16">
        <v>3280</v>
      </c>
      <c r="F36" s="16">
        <v>2346</v>
      </c>
      <c r="G36" s="16">
        <v>763</v>
      </c>
      <c r="H36" s="16">
        <v>1208</v>
      </c>
      <c r="I36" s="16">
        <v>744</v>
      </c>
    </row>
    <row r="37" spans="1:9" ht="15" customHeight="1" x14ac:dyDescent="0.25">
      <c r="A37" s="19" t="s">
        <v>201</v>
      </c>
      <c r="B37" s="16">
        <v>6025</v>
      </c>
      <c r="C37" s="16">
        <v>5774</v>
      </c>
      <c r="D37" s="16">
        <v>2750</v>
      </c>
      <c r="E37" s="16">
        <v>5472</v>
      </c>
      <c r="F37" s="16">
        <v>3714</v>
      </c>
      <c r="G37" s="16">
        <v>1337</v>
      </c>
      <c r="H37" s="16">
        <v>1948</v>
      </c>
      <c r="I37" s="16">
        <v>1528</v>
      </c>
    </row>
    <row r="38" spans="1:9" ht="15" customHeight="1" x14ac:dyDescent="0.25">
      <c r="A38" s="19" t="s">
        <v>202</v>
      </c>
      <c r="B38" s="16">
        <v>7381</v>
      </c>
      <c r="C38" s="16">
        <v>7087</v>
      </c>
      <c r="D38" s="16">
        <v>3494</v>
      </c>
      <c r="E38" s="16">
        <v>6860</v>
      </c>
      <c r="F38" s="16">
        <v>4340</v>
      </c>
      <c r="G38" s="16">
        <v>1785</v>
      </c>
      <c r="H38" s="16">
        <v>2028</v>
      </c>
      <c r="I38" s="16">
        <v>1306</v>
      </c>
    </row>
    <row r="39" spans="1:9" ht="15" customHeight="1" x14ac:dyDescent="0.25">
      <c r="A39" s="19" t="s">
        <v>203</v>
      </c>
      <c r="B39" s="16">
        <v>10362</v>
      </c>
      <c r="C39" s="16">
        <v>10061</v>
      </c>
      <c r="D39" s="16">
        <v>4629</v>
      </c>
      <c r="E39" s="16">
        <v>9857</v>
      </c>
      <c r="F39" s="16">
        <v>6463</v>
      </c>
      <c r="G39" s="16">
        <v>2525</v>
      </c>
      <c r="H39" s="16">
        <v>2948</v>
      </c>
      <c r="I39" s="16">
        <v>2224</v>
      </c>
    </row>
    <row r="40" spans="1:9" ht="15" customHeight="1" x14ac:dyDescent="0.25">
      <c r="A40" s="19" t="s">
        <v>204</v>
      </c>
      <c r="B40" s="16">
        <v>10846</v>
      </c>
      <c r="C40" s="16">
        <v>10354</v>
      </c>
      <c r="D40" s="16">
        <v>5560</v>
      </c>
      <c r="E40" s="16">
        <v>9992</v>
      </c>
      <c r="F40" s="16">
        <v>6913</v>
      </c>
      <c r="G40" s="16">
        <v>3311</v>
      </c>
      <c r="H40" s="16">
        <v>3418</v>
      </c>
      <c r="I40" s="16">
        <v>2632</v>
      </c>
    </row>
    <row r="41" spans="1:9" ht="15" customHeight="1" x14ac:dyDescent="0.25">
      <c r="A41" s="19" t="s">
        <v>205</v>
      </c>
      <c r="B41" s="16">
        <v>15230</v>
      </c>
      <c r="C41" s="16">
        <v>14688</v>
      </c>
      <c r="D41" s="16">
        <v>6972</v>
      </c>
      <c r="E41" s="16">
        <v>14263</v>
      </c>
      <c r="F41" s="16">
        <v>9199</v>
      </c>
      <c r="G41" s="16">
        <v>4591</v>
      </c>
      <c r="H41" s="16">
        <v>5124</v>
      </c>
      <c r="I41" s="16">
        <v>4374</v>
      </c>
    </row>
    <row r="42" spans="1:9" ht="15" customHeight="1" x14ac:dyDescent="0.25">
      <c r="A42" s="19" t="s">
        <v>206</v>
      </c>
      <c r="B42" s="16">
        <v>13803</v>
      </c>
      <c r="C42" s="16">
        <v>12856</v>
      </c>
      <c r="D42" s="16">
        <v>5494</v>
      </c>
      <c r="E42" s="16">
        <v>12267</v>
      </c>
      <c r="F42" s="16">
        <v>8327</v>
      </c>
      <c r="G42" s="16">
        <v>4127</v>
      </c>
      <c r="H42" s="16">
        <v>4364</v>
      </c>
      <c r="I42" s="16">
        <v>3489</v>
      </c>
    </row>
    <row r="43" spans="1:9" ht="15" customHeight="1" x14ac:dyDescent="0.25">
      <c r="A43" s="19" t="s">
        <v>207</v>
      </c>
      <c r="B43" s="16">
        <v>7215</v>
      </c>
      <c r="C43" s="16">
        <v>7100</v>
      </c>
      <c r="D43" s="16">
        <v>2874</v>
      </c>
      <c r="E43" s="16">
        <v>6810</v>
      </c>
      <c r="F43" s="16">
        <v>4692</v>
      </c>
      <c r="G43" s="16">
        <v>2072</v>
      </c>
      <c r="H43" s="16">
        <v>2580</v>
      </c>
      <c r="I43" s="16">
        <v>1915</v>
      </c>
    </row>
    <row r="44" spans="1:9" ht="15" customHeight="1" x14ac:dyDescent="0.25">
      <c r="A44" s="19" t="s">
        <v>208</v>
      </c>
      <c r="B44" s="16">
        <v>6524</v>
      </c>
      <c r="C44" s="16">
        <v>6378</v>
      </c>
      <c r="D44" s="16">
        <v>2745</v>
      </c>
      <c r="E44" s="16">
        <v>6209</v>
      </c>
      <c r="F44" s="16">
        <v>4249</v>
      </c>
      <c r="G44" s="16">
        <v>1770</v>
      </c>
      <c r="H44" s="16">
        <v>2514</v>
      </c>
      <c r="I44" s="16">
        <v>2113</v>
      </c>
    </row>
    <row r="45" spans="1:9" ht="15" customHeight="1" x14ac:dyDescent="0.25">
      <c r="A45" s="19" t="s">
        <v>209</v>
      </c>
      <c r="B45" s="16">
        <v>5723</v>
      </c>
      <c r="C45" s="16">
        <v>5556</v>
      </c>
      <c r="D45" s="16">
        <v>1595</v>
      </c>
      <c r="E45" s="16">
        <v>5070</v>
      </c>
      <c r="F45" s="16">
        <v>3574</v>
      </c>
      <c r="G45" s="16">
        <v>1116</v>
      </c>
      <c r="H45" s="16">
        <v>1929</v>
      </c>
      <c r="I45" s="16">
        <v>1747</v>
      </c>
    </row>
    <row r="46" spans="1:9" ht="24" customHeight="1" x14ac:dyDescent="0.25">
      <c r="A46" s="17" t="s">
        <v>210</v>
      </c>
      <c r="B46" s="18" t="s">
        <v>169</v>
      </c>
      <c r="C46" s="18" t="s">
        <v>169</v>
      </c>
      <c r="D46" s="18" t="s">
        <v>169</v>
      </c>
      <c r="E46" s="18" t="s">
        <v>169</v>
      </c>
      <c r="F46" s="18" t="s">
        <v>169</v>
      </c>
      <c r="G46" s="18" t="s">
        <v>169</v>
      </c>
      <c r="H46" s="18" t="s">
        <v>169</v>
      </c>
      <c r="I46" s="18" t="s">
        <v>169</v>
      </c>
    </row>
    <row r="47" spans="1:9" ht="15" customHeight="1" x14ac:dyDescent="0.25">
      <c r="A47" s="19" t="s">
        <v>211</v>
      </c>
      <c r="B47" s="16">
        <v>15534</v>
      </c>
      <c r="C47" s="16">
        <v>15071</v>
      </c>
      <c r="D47" s="16">
        <v>7565</v>
      </c>
      <c r="E47" s="16">
        <v>14473</v>
      </c>
      <c r="F47" s="16">
        <v>10771</v>
      </c>
      <c r="G47" s="16">
        <v>4510</v>
      </c>
      <c r="H47" s="16">
        <v>5267</v>
      </c>
      <c r="I47" s="16">
        <v>4752</v>
      </c>
    </row>
    <row r="48" spans="1:9" ht="15" customHeight="1" x14ac:dyDescent="0.25">
      <c r="A48" s="20" t="s">
        <v>212</v>
      </c>
      <c r="B48" s="16">
        <v>4302</v>
      </c>
      <c r="C48" s="16">
        <v>4062</v>
      </c>
      <c r="D48" s="16">
        <v>2046</v>
      </c>
      <c r="E48" s="16">
        <v>3771</v>
      </c>
      <c r="F48" s="16">
        <v>2886</v>
      </c>
      <c r="G48" s="16">
        <v>1161</v>
      </c>
      <c r="H48" s="16">
        <v>1494</v>
      </c>
      <c r="I48" s="16">
        <v>1363</v>
      </c>
    </row>
    <row r="49" spans="1:9" ht="15" customHeight="1" x14ac:dyDescent="0.25">
      <c r="A49" s="20" t="s">
        <v>213</v>
      </c>
      <c r="B49" s="16">
        <v>11232</v>
      </c>
      <c r="C49" s="16">
        <v>11009</v>
      </c>
      <c r="D49" s="16">
        <v>5520</v>
      </c>
      <c r="E49" s="16">
        <v>10702</v>
      </c>
      <c r="F49" s="16">
        <v>7886</v>
      </c>
      <c r="G49" s="16">
        <v>3349</v>
      </c>
      <c r="H49" s="16">
        <v>3774</v>
      </c>
      <c r="I49" s="16">
        <v>3388</v>
      </c>
    </row>
    <row r="50" spans="1:9" ht="15" customHeight="1" x14ac:dyDescent="0.25">
      <c r="A50" s="19" t="s">
        <v>214</v>
      </c>
      <c r="B50" s="16">
        <v>18919</v>
      </c>
      <c r="C50" s="16">
        <v>18190</v>
      </c>
      <c r="D50" s="16">
        <v>9038</v>
      </c>
      <c r="E50" s="16">
        <v>17514</v>
      </c>
      <c r="F50" s="16">
        <v>11841</v>
      </c>
      <c r="G50" s="16">
        <v>5357</v>
      </c>
      <c r="H50" s="16">
        <v>6169</v>
      </c>
      <c r="I50" s="16">
        <v>5148</v>
      </c>
    </row>
    <row r="51" spans="1:9" ht="15" customHeight="1" x14ac:dyDescent="0.25">
      <c r="A51" s="20" t="s">
        <v>215</v>
      </c>
      <c r="B51" s="16">
        <v>12742</v>
      </c>
      <c r="C51" s="16">
        <v>12323</v>
      </c>
      <c r="D51" s="16">
        <v>6180</v>
      </c>
      <c r="E51" s="16">
        <v>11880</v>
      </c>
      <c r="F51" s="16">
        <v>8336</v>
      </c>
      <c r="G51" s="16">
        <v>4102</v>
      </c>
      <c r="H51" s="16">
        <v>4590</v>
      </c>
      <c r="I51" s="16">
        <v>3759</v>
      </c>
    </row>
    <row r="52" spans="1:9" ht="15" customHeight="1" x14ac:dyDescent="0.25">
      <c r="A52" s="20" t="s">
        <v>216</v>
      </c>
      <c r="B52" s="16">
        <v>6178</v>
      </c>
      <c r="C52" s="16">
        <v>5867</v>
      </c>
      <c r="D52" s="16">
        <v>2858</v>
      </c>
      <c r="E52" s="16">
        <v>5634</v>
      </c>
      <c r="F52" s="16">
        <v>3505</v>
      </c>
      <c r="G52" s="16">
        <v>1255</v>
      </c>
      <c r="H52" s="16">
        <v>1578</v>
      </c>
      <c r="I52" s="16">
        <v>1389</v>
      </c>
    </row>
    <row r="53" spans="1:9" ht="15" customHeight="1" x14ac:dyDescent="0.25">
      <c r="A53" s="19" t="s">
        <v>217</v>
      </c>
      <c r="B53" s="16">
        <v>34279</v>
      </c>
      <c r="C53" s="16">
        <v>32621</v>
      </c>
      <c r="D53" s="16">
        <v>14581</v>
      </c>
      <c r="E53" s="16">
        <v>31363</v>
      </c>
      <c r="F53" s="16">
        <v>20042</v>
      </c>
      <c r="G53" s="16">
        <v>9347</v>
      </c>
      <c r="H53" s="16">
        <v>10970</v>
      </c>
      <c r="I53" s="16">
        <v>7559</v>
      </c>
    </row>
    <row r="54" spans="1:9" ht="15" customHeight="1" x14ac:dyDescent="0.25">
      <c r="A54" s="20" t="s">
        <v>218</v>
      </c>
      <c r="B54" s="16">
        <v>17981</v>
      </c>
      <c r="C54" s="16">
        <v>17449</v>
      </c>
      <c r="D54" s="16">
        <v>7828</v>
      </c>
      <c r="E54" s="16">
        <v>16888</v>
      </c>
      <c r="F54" s="16">
        <v>10855</v>
      </c>
      <c r="G54" s="16">
        <v>5325</v>
      </c>
      <c r="H54" s="16">
        <v>6161</v>
      </c>
      <c r="I54" s="16">
        <v>4553</v>
      </c>
    </row>
    <row r="55" spans="1:9" ht="15" customHeight="1" x14ac:dyDescent="0.25">
      <c r="A55" s="20" t="s">
        <v>219</v>
      </c>
      <c r="B55" s="16">
        <v>4904</v>
      </c>
      <c r="C55" s="16">
        <v>4726</v>
      </c>
      <c r="D55" s="16">
        <v>2468</v>
      </c>
      <c r="E55" s="16">
        <v>4573</v>
      </c>
      <c r="F55" s="16">
        <v>2923</v>
      </c>
      <c r="G55" s="16">
        <v>1182</v>
      </c>
      <c r="H55" s="16">
        <v>1349</v>
      </c>
      <c r="I55" s="16">
        <v>1232</v>
      </c>
    </row>
    <row r="56" spans="1:9" ht="15" customHeight="1" x14ac:dyDescent="0.25">
      <c r="A56" s="20" t="s">
        <v>220</v>
      </c>
      <c r="B56" s="16">
        <v>11394</v>
      </c>
      <c r="C56" s="16">
        <v>10446</v>
      </c>
      <c r="D56" s="16">
        <v>4286</v>
      </c>
      <c r="E56" s="16">
        <v>9901</v>
      </c>
      <c r="F56" s="16">
        <v>6263</v>
      </c>
      <c r="G56" s="16">
        <v>2841</v>
      </c>
      <c r="H56" s="16">
        <v>3459</v>
      </c>
      <c r="I56" s="16">
        <v>1774</v>
      </c>
    </row>
    <row r="57" spans="1:9" ht="15" customHeight="1" x14ac:dyDescent="0.25">
      <c r="A57" s="19" t="s">
        <v>221</v>
      </c>
      <c r="B57" s="16">
        <v>18360</v>
      </c>
      <c r="C57" s="16">
        <v>17687</v>
      </c>
      <c r="D57" s="16">
        <v>7222</v>
      </c>
      <c r="E57" s="16">
        <v>16732</v>
      </c>
      <c r="F57" s="16">
        <v>11163</v>
      </c>
      <c r="G57" s="16">
        <v>4182</v>
      </c>
      <c r="H57" s="16">
        <v>5653</v>
      </c>
      <c r="I57" s="16">
        <v>4612</v>
      </c>
    </row>
    <row r="58" spans="1:9" ht="15" customHeight="1" x14ac:dyDescent="0.25">
      <c r="A58" s="20" t="s">
        <v>222</v>
      </c>
      <c r="B58" s="16">
        <v>4981</v>
      </c>
      <c r="C58" s="16">
        <v>4677</v>
      </c>
      <c r="D58" s="16">
        <v>2253</v>
      </c>
      <c r="E58" s="16">
        <v>4529</v>
      </c>
      <c r="F58" s="16">
        <v>3007</v>
      </c>
      <c r="G58" s="16">
        <v>1314</v>
      </c>
      <c r="H58" s="16">
        <v>1663</v>
      </c>
      <c r="I58" s="16">
        <v>1513</v>
      </c>
    </row>
    <row r="59" spans="1:9" ht="15" customHeight="1" x14ac:dyDescent="0.25">
      <c r="A59" s="20" t="s">
        <v>223</v>
      </c>
      <c r="B59" s="16">
        <v>13379</v>
      </c>
      <c r="C59" s="16">
        <v>13010</v>
      </c>
      <c r="D59" s="16">
        <v>4969</v>
      </c>
      <c r="E59" s="16">
        <v>12203</v>
      </c>
      <c r="F59" s="16">
        <v>8156</v>
      </c>
      <c r="G59" s="16">
        <v>2868</v>
      </c>
      <c r="H59" s="16">
        <v>3990</v>
      </c>
      <c r="I59" s="16">
        <v>3099</v>
      </c>
    </row>
    <row r="60" spans="1:9" ht="24" customHeight="1" x14ac:dyDescent="0.25">
      <c r="A60" s="17" t="s">
        <v>224</v>
      </c>
      <c r="B60" s="17" t="s">
        <v>169</v>
      </c>
      <c r="C60" s="17" t="s">
        <v>169</v>
      </c>
      <c r="D60" s="17" t="s">
        <v>169</v>
      </c>
      <c r="E60" s="17" t="s">
        <v>169</v>
      </c>
      <c r="F60" s="17" t="s">
        <v>169</v>
      </c>
      <c r="G60" s="17" t="s">
        <v>169</v>
      </c>
      <c r="H60" s="17" t="s">
        <v>169</v>
      </c>
      <c r="I60" s="17" t="s">
        <v>169</v>
      </c>
    </row>
    <row r="61" spans="1:9" x14ac:dyDescent="0.25">
      <c r="A61" s="19" t="s">
        <v>225</v>
      </c>
      <c r="B61" s="16">
        <v>31898</v>
      </c>
      <c r="C61" s="16">
        <v>30542</v>
      </c>
      <c r="D61" s="16">
        <v>14837</v>
      </c>
      <c r="E61" s="16">
        <v>29315</v>
      </c>
      <c r="F61" s="16">
        <v>20485</v>
      </c>
      <c r="G61" s="16">
        <v>8734</v>
      </c>
      <c r="H61" s="16">
        <v>10366</v>
      </c>
      <c r="I61" s="16">
        <v>9156</v>
      </c>
    </row>
    <row r="62" spans="1:9" x14ac:dyDescent="0.25">
      <c r="A62" s="19" t="s">
        <v>226</v>
      </c>
      <c r="B62" s="16">
        <v>27873</v>
      </c>
      <c r="C62" s="16">
        <v>27096</v>
      </c>
      <c r="D62" s="16">
        <v>13429</v>
      </c>
      <c r="E62" s="16">
        <v>26407</v>
      </c>
      <c r="F62" s="16">
        <v>17410</v>
      </c>
      <c r="G62" s="16">
        <v>8547</v>
      </c>
      <c r="H62" s="16">
        <v>9391</v>
      </c>
      <c r="I62" s="16">
        <v>6936</v>
      </c>
    </row>
    <row r="63" spans="1:9" x14ac:dyDescent="0.25">
      <c r="A63" s="19" t="s">
        <v>227</v>
      </c>
      <c r="B63" s="16">
        <v>12037</v>
      </c>
      <c r="C63" s="16">
        <v>11670</v>
      </c>
      <c r="D63" s="16">
        <v>4139</v>
      </c>
      <c r="E63" s="16">
        <v>11018</v>
      </c>
      <c r="F63" s="16">
        <v>6692</v>
      </c>
      <c r="G63" s="16">
        <v>2661</v>
      </c>
      <c r="H63" s="16">
        <v>3257</v>
      </c>
      <c r="I63" s="16">
        <v>2514</v>
      </c>
    </row>
    <row r="64" spans="1:9" x14ac:dyDescent="0.25">
      <c r="A64" s="19" t="s">
        <v>228</v>
      </c>
      <c r="B64" s="16">
        <v>12831</v>
      </c>
      <c r="C64" s="16">
        <v>11881</v>
      </c>
      <c r="D64" s="16">
        <v>4769</v>
      </c>
      <c r="E64" s="16">
        <v>11096</v>
      </c>
      <c r="F64" s="16">
        <v>7285</v>
      </c>
      <c r="G64" s="16">
        <v>3035</v>
      </c>
      <c r="H64" s="16">
        <v>4152</v>
      </c>
      <c r="I64" s="16">
        <v>2733</v>
      </c>
    </row>
    <row r="65" spans="1:9" x14ac:dyDescent="0.25">
      <c r="A65" s="19" t="s">
        <v>229</v>
      </c>
      <c r="B65" s="16">
        <v>2454</v>
      </c>
      <c r="C65" s="16">
        <v>2381</v>
      </c>
      <c r="D65" s="16">
        <v>1232</v>
      </c>
      <c r="E65" s="16">
        <v>2246</v>
      </c>
      <c r="F65" s="16">
        <v>1944</v>
      </c>
      <c r="G65" s="16">
        <v>420</v>
      </c>
      <c r="H65" s="16">
        <v>893</v>
      </c>
      <c r="I65" s="16">
        <v>732</v>
      </c>
    </row>
    <row r="66" spans="1:9" ht="24" customHeight="1" x14ac:dyDescent="0.25">
      <c r="A66" s="17" t="s">
        <v>230</v>
      </c>
      <c r="B66" s="17" t="s">
        <v>169</v>
      </c>
      <c r="C66" s="17" t="s">
        <v>169</v>
      </c>
      <c r="D66" s="17" t="s">
        <v>169</v>
      </c>
      <c r="E66" s="17" t="s">
        <v>169</v>
      </c>
      <c r="F66" s="17" t="s">
        <v>169</v>
      </c>
      <c r="G66" s="17" t="s">
        <v>169</v>
      </c>
      <c r="H66" s="17" t="s">
        <v>169</v>
      </c>
      <c r="I66" s="17" t="s">
        <v>169</v>
      </c>
    </row>
    <row r="67" spans="1:9" x14ac:dyDescent="0.25">
      <c r="A67" s="19" t="s">
        <v>231</v>
      </c>
      <c r="B67" s="16">
        <v>39809</v>
      </c>
      <c r="C67" s="16">
        <v>37113</v>
      </c>
      <c r="D67" s="16">
        <v>13966</v>
      </c>
      <c r="E67" s="16">
        <v>34818</v>
      </c>
      <c r="F67" s="16">
        <v>18664</v>
      </c>
      <c r="G67" s="16">
        <v>8474</v>
      </c>
      <c r="H67" s="16">
        <v>9952</v>
      </c>
      <c r="I67" s="16">
        <v>6930</v>
      </c>
    </row>
    <row r="68" spans="1:9" x14ac:dyDescent="0.25">
      <c r="A68" s="19" t="s">
        <v>232</v>
      </c>
      <c r="B68" s="16">
        <v>20206</v>
      </c>
      <c r="C68" s="16">
        <v>19726</v>
      </c>
      <c r="D68" s="16">
        <v>9208</v>
      </c>
      <c r="E68" s="16">
        <v>19068</v>
      </c>
      <c r="F68" s="16">
        <v>12629</v>
      </c>
      <c r="G68" s="16">
        <v>5326</v>
      </c>
      <c r="H68" s="16">
        <v>5781</v>
      </c>
      <c r="I68" s="16">
        <v>3905</v>
      </c>
    </row>
    <row r="69" spans="1:9" x14ac:dyDescent="0.25">
      <c r="A69" s="19" t="s">
        <v>233</v>
      </c>
      <c r="B69" s="16">
        <v>8140</v>
      </c>
      <c r="C69" s="16">
        <v>8055</v>
      </c>
      <c r="D69" s="16">
        <v>3886</v>
      </c>
      <c r="E69" s="16">
        <v>7767</v>
      </c>
      <c r="F69" s="16">
        <v>5761</v>
      </c>
      <c r="G69" s="16">
        <v>2239</v>
      </c>
      <c r="H69" s="16">
        <v>2789</v>
      </c>
      <c r="I69" s="16">
        <v>1950</v>
      </c>
    </row>
    <row r="70" spans="1:9" x14ac:dyDescent="0.25">
      <c r="A70" s="19" t="s">
        <v>234</v>
      </c>
      <c r="B70" s="16">
        <v>13535</v>
      </c>
      <c r="C70" s="16">
        <v>13307</v>
      </c>
      <c r="D70" s="16">
        <v>7842</v>
      </c>
      <c r="E70" s="16">
        <v>13083</v>
      </c>
      <c r="F70" s="16">
        <v>11610</v>
      </c>
      <c r="G70" s="16">
        <v>4469</v>
      </c>
      <c r="H70" s="16">
        <v>6053</v>
      </c>
      <c r="I70" s="16">
        <v>5642</v>
      </c>
    </row>
    <row r="71" spans="1:9" x14ac:dyDescent="0.25">
      <c r="A71" s="19" t="s">
        <v>235</v>
      </c>
      <c r="B71" s="16">
        <v>5404</v>
      </c>
      <c r="C71" s="16">
        <v>5368</v>
      </c>
      <c r="D71" s="16">
        <v>3504</v>
      </c>
      <c r="E71" s="16">
        <v>5344</v>
      </c>
      <c r="F71" s="16">
        <v>5152</v>
      </c>
      <c r="G71" s="16">
        <v>2888</v>
      </c>
      <c r="H71" s="16">
        <v>3484</v>
      </c>
      <c r="I71" s="16">
        <v>3645</v>
      </c>
    </row>
    <row r="72" spans="1:9" ht="24" customHeight="1" x14ac:dyDescent="0.25">
      <c r="A72" s="17" t="s">
        <v>236</v>
      </c>
      <c r="B72" s="23" t="s">
        <v>169</v>
      </c>
      <c r="C72" s="23" t="s">
        <v>169</v>
      </c>
      <c r="D72" s="23" t="s">
        <v>169</v>
      </c>
      <c r="E72" s="23" t="s">
        <v>169</v>
      </c>
      <c r="F72" s="23" t="s">
        <v>169</v>
      </c>
      <c r="G72" s="23" t="s">
        <v>169</v>
      </c>
      <c r="H72" s="23" t="s">
        <v>169</v>
      </c>
      <c r="I72" s="23" t="s">
        <v>169</v>
      </c>
    </row>
    <row r="73" spans="1:9" ht="15" customHeight="1" x14ac:dyDescent="0.25">
      <c r="A73" s="19" t="s">
        <v>237</v>
      </c>
      <c r="B73" s="16">
        <v>17751</v>
      </c>
      <c r="C73" s="16">
        <v>14286</v>
      </c>
      <c r="D73" s="16">
        <v>4834</v>
      </c>
      <c r="E73" s="16">
        <v>12622</v>
      </c>
      <c r="F73" s="16">
        <v>6162</v>
      </c>
      <c r="G73" s="16">
        <v>1664</v>
      </c>
      <c r="H73" s="16">
        <v>2418</v>
      </c>
      <c r="I73" s="16">
        <v>993</v>
      </c>
    </row>
    <row r="74" spans="1:9" ht="15" customHeight="1" x14ac:dyDescent="0.25">
      <c r="A74" s="19" t="s">
        <v>238</v>
      </c>
      <c r="B74" s="16">
        <v>8973</v>
      </c>
      <c r="C74" s="16">
        <v>8925</v>
      </c>
      <c r="D74" s="16">
        <v>3346</v>
      </c>
      <c r="E74" s="16">
        <v>8446</v>
      </c>
      <c r="F74" s="16">
        <v>4404</v>
      </c>
      <c r="G74" s="16">
        <v>1445</v>
      </c>
      <c r="H74" s="16">
        <v>1953</v>
      </c>
      <c r="I74" s="16">
        <v>902</v>
      </c>
    </row>
    <row r="75" spans="1:9" ht="15" customHeight="1" x14ac:dyDescent="0.25">
      <c r="A75" s="19" t="s">
        <v>239</v>
      </c>
      <c r="B75" s="16">
        <v>9623</v>
      </c>
      <c r="C75" s="16">
        <v>9614</v>
      </c>
      <c r="D75" s="16">
        <v>3753</v>
      </c>
      <c r="E75" s="16">
        <v>9292</v>
      </c>
      <c r="F75" s="16">
        <v>5181</v>
      </c>
      <c r="G75" s="16">
        <v>1673</v>
      </c>
      <c r="H75" s="16">
        <v>2355</v>
      </c>
      <c r="I75" s="16">
        <v>1360</v>
      </c>
    </row>
    <row r="76" spans="1:9" ht="15" customHeight="1" x14ac:dyDescent="0.25">
      <c r="A76" s="19" t="s">
        <v>240</v>
      </c>
      <c r="B76" s="16">
        <v>14514</v>
      </c>
      <c r="C76" s="16">
        <v>14512</v>
      </c>
      <c r="D76" s="16">
        <v>6370</v>
      </c>
      <c r="E76" s="16">
        <v>14195</v>
      </c>
      <c r="F76" s="16">
        <v>9078</v>
      </c>
      <c r="G76" s="16">
        <v>3603</v>
      </c>
      <c r="H76" s="16">
        <v>4800</v>
      </c>
      <c r="I76" s="16">
        <v>3548</v>
      </c>
    </row>
    <row r="77" spans="1:9" ht="15" customHeight="1" x14ac:dyDescent="0.25">
      <c r="A77" s="19" t="s">
        <v>241</v>
      </c>
      <c r="B77" s="16">
        <v>13476</v>
      </c>
      <c r="C77" s="16">
        <v>13476</v>
      </c>
      <c r="D77" s="16">
        <v>6902</v>
      </c>
      <c r="E77" s="16">
        <v>13040</v>
      </c>
      <c r="F77" s="16">
        <v>9597</v>
      </c>
      <c r="G77" s="16">
        <v>4563</v>
      </c>
      <c r="H77" s="16">
        <v>5243</v>
      </c>
      <c r="I77" s="16">
        <v>4223</v>
      </c>
    </row>
    <row r="78" spans="1:9" ht="15" customHeight="1" x14ac:dyDescent="0.25">
      <c r="A78" s="19" t="s">
        <v>242</v>
      </c>
      <c r="B78" s="16">
        <v>10941</v>
      </c>
      <c r="C78" s="16">
        <v>10941</v>
      </c>
      <c r="D78" s="16">
        <v>5568</v>
      </c>
      <c r="E78" s="16">
        <v>10782</v>
      </c>
      <c r="F78" s="16">
        <v>8461</v>
      </c>
      <c r="G78" s="16">
        <v>4441</v>
      </c>
      <c r="H78" s="16">
        <v>4227</v>
      </c>
      <c r="I78" s="16">
        <v>4231</v>
      </c>
    </row>
    <row r="79" spans="1:9" ht="15" customHeight="1" x14ac:dyDescent="0.25">
      <c r="A79" s="19" t="s">
        <v>243</v>
      </c>
      <c r="B79" s="16">
        <v>11815</v>
      </c>
      <c r="C79" s="16">
        <v>11815</v>
      </c>
      <c r="D79" s="16">
        <v>7633</v>
      </c>
      <c r="E79" s="16">
        <v>11704</v>
      </c>
      <c r="F79" s="16">
        <v>10933</v>
      </c>
      <c r="G79" s="16">
        <v>6007</v>
      </c>
      <c r="H79" s="16">
        <v>7062</v>
      </c>
      <c r="I79" s="16">
        <v>6814</v>
      </c>
    </row>
    <row r="80" spans="1:9" ht="24" customHeight="1" x14ac:dyDescent="0.25">
      <c r="A80" s="17" t="s">
        <v>244</v>
      </c>
      <c r="B80" s="23" t="s">
        <v>169</v>
      </c>
      <c r="C80" s="23" t="s">
        <v>169</v>
      </c>
      <c r="D80" s="23" t="s">
        <v>169</v>
      </c>
      <c r="E80" s="23" t="s">
        <v>169</v>
      </c>
      <c r="F80" s="23" t="s">
        <v>169</v>
      </c>
      <c r="G80" s="23" t="s">
        <v>169</v>
      </c>
      <c r="H80" s="23" t="s">
        <v>169</v>
      </c>
      <c r="I80" s="23" t="s">
        <v>169</v>
      </c>
    </row>
    <row r="81" spans="1:9" ht="15" customHeight="1" x14ac:dyDescent="0.25">
      <c r="A81" s="19" t="s">
        <v>245</v>
      </c>
      <c r="B81" s="16">
        <v>8220</v>
      </c>
      <c r="C81" s="16">
        <v>5514</v>
      </c>
      <c r="D81" s="16">
        <v>2684</v>
      </c>
      <c r="E81" s="16">
        <v>5037</v>
      </c>
      <c r="F81" s="16">
        <v>2645</v>
      </c>
      <c r="G81" s="16">
        <v>754</v>
      </c>
      <c r="H81" s="16">
        <v>1073</v>
      </c>
      <c r="I81" s="16">
        <v>445</v>
      </c>
    </row>
    <row r="82" spans="1:9" ht="15" customHeight="1" x14ac:dyDescent="0.25">
      <c r="A82" s="19" t="s">
        <v>246</v>
      </c>
      <c r="B82" s="16">
        <v>15828</v>
      </c>
      <c r="C82" s="16">
        <v>15693</v>
      </c>
      <c r="D82" s="16">
        <v>6209</v>
      </c>
      <c r="E82" s="16">
        <v>15156</v>
      </c>
      <c r="F82" s="16">
        <v>7767</v>
      </c>
      <c r="G82" s="16">
        <v>3063</v>
      </c>
      <c r="H82" s="16">
        <v>3615</v>
      </c>
      <c r="I82" s="16">
        <v>1876</v>
      </c>
    </row>
    <row r="83" spans="1:9" ht="15" customHeight="1" x14ac:dyDescent="0.25">
      <c r="A83" s="19" t="s">
        <v>247</v>
      </c>
      <c r="B83" s="16">
        <v>20529</v>
      </c>
      <c r="C83" s="16">
        <v>20401</v>
      </c>
      <c r="D83" s="16">
        <v>7753</v>
      </c>
      <c r="E83" s="16">
        <v>19671</v>
      </c>
      <c r="F83" s="16">
        <v>12581</v>
      </c>
      <c r="G83" s="16">
        <v>5227</v>
      </c>
      <c r="H83" s="16">
        <v>5702</v>
      </c>
      <c r="I83" s="16">
        <v>4094</v>
      </c>
    </row>
    <row r="84" spans="1:9" ht="15" customHeight="1" x14ac:dyDescent="0.25">
      <c r="A84" s="19" t="s">
        <v>248</v>
      </c>
      <c r="B84" s="16">
        <v>15867</v>
      </c>
      <c r="C84" s="16">
        <v>15773</v>
      </c>
      <c r="D84" s="16">
        <v>8805</v>
      </c>
      <c r="E84" s="16">
        <v>15372</v>
      </c>
      <c r="F84" s="16">
        <v>11430</v>
      </c>
      <c r="G84" s="16">
        <v>5341</v>
      </c>
      <c r="H84" s="16">
        <v>6696</v>
      </c>
      <c r="I84" s="16">
        <v>6080</v>
      </c>
    </row>
    <row r="85" spans="1:9" ht="15" customHeight="1" x14ac:dyDescent="0.25">
      <c r="A85" s="19" t="s">
        <v>249</v>
      </c>
      <c r="B85" s="16">
        <v>9395</v>
      </c>
      <c r="C85" s="16">
        <v>9336</v>
      </c>
      <c r="D85" s="16">
        <v>4289</v>
      </c>
      <c r="E85" s="16">
        <v>8702</v>
      </c>
      <c r="F85" s="16">
        <v>6225</v>
      </c>
      <c r="G85" s="16">
        <v>2726</v>
      </c>
      <c r="H85" s="16">
        <v>3544</v>
      </c>
      <c r="I85" s="16">
        <v>2832</v>
      </c>
    </row>
    <row r="86" spans="1:9" ht="15" customHeight="1" x14ac:dyDescent="0.25">
      <c r="A86" s="19" t="s">
        <v>250</v>
      </c>
      <c r="B86" s="16">
        <v>17253</v>
      </c>
      <c r="C86" s="16">
        <v>16852</v>
      </c>
      <c r="D86" s="16">
        <v>8667</v>
      </c>
      <c r="E86" s="16">
        <v>16144</v>
      </c>
      <c r="F86" s="16">
        <v>13169</v>
      </c>
      <c r="G86" s="16">
        <v>6286</v>
      </c>
      <c r="H86" s="16">
        <v>7428</v>
      </c>
      <c r="I86" s="16">
        <v>6745</v>
      </c>
    </row>
    <row r="87" spans="1:9" ht="24" customHeight="1" x14ac:dyDescent="0.25">
      <c r="A87" s="17" t="s">
        <v>251</v>
      </c>
      <c r="B87" s="23" t="s">
        <v>169</v>
      </c>
      <c r="C87" s="23" t="s">
        <v>169</v>
      </c>
      <c r="D87" s="23" t="s">
        <v>169</v>
      </c>
      <c r="E87" s="23" t="s">
        <v>169</v>
      </c>
      <c r="F87" s="23" t="s">
        <v>169</v>
      </c>
      <c r="G87" s="23" t="s">
        <v>169</v>
      </c>
      <c r="H87" s="23" t="s">
        <v>169</v>
      </c>
      <c r="I87" s="23" t="s">
        <v>169</v>
      </c>
    </row>
    <row r="88" spans="1:9" ht="15" customHeight="1" x14ac:dyDescent="0.25">
      <c r="A88" s="19" t="s">
        <v>252</v>
      </c>
      <c r="B88" s="16">
        <v>67550</v>
      </c>
      <c r="C88" s="16">
        <v>64509</v>
      </c>
      <c r="D88" s="16">
        <v>29885</v>
      </c>
      <c r="E88" s="16">
        <v>61330</v>
      </c>
      <c r="F88" s="16">
        <v>40348</v>
      </c>
      <c r="G88" s="16">
        <v>16399</v>
      </c>
      <c r="H88" s="16">
        <v>22488</v>
      </c>
      <c r="I88" s="16">
        <v>17210</v>
      </c>
    </row>
    <row r="89" spans="1:9" ht="15" customHeight="1" x14ac:dyDescent="0.25">
      <c r="A89" s="20" t="s">
        <v>253</v>
      </c>
      <c r="B89" s="16">
        <v>30637</v>
      </c>
      <c r="C89" s="16">
        <v>29949</v>
      </c>
      <c r="D89" s="16">
        <v>13181</v>
      </c>
      <c r="E89" s="16">
        <v>28109</v>
      </c>
      <c r="F89" s="16">
        <v>18432</v>
      </c>
      <c r="G89" s="16">
        <v>6238</v>
      </c>
      <c r="H89" s="16">
        <v>8652</v>
      </c>
      <c r="I89" s="16">
        <v>6135</v>
      </c>
    </row>
    <row r="90" spans="1:9" ht="15" customHeight="1" x14ac:dyDescent="0.25">
      <c r="A90" s="20" t="s">
        <v>254</v>
      </c>
      <c r="B90" s="16">
        <v>26115</v>
      </c>
      <c r="C90" s="16">
        <v>25543</v>
      </c>
      <c r="D90" s="16">
        <v>11650</v>
      </c>
      <c r="E90" s="16">
        <v>24494</v>
      </c>
      <c r="F90" s="16">
        <v>15538</v>
      </c>
      <c r="G90" s="16">
        <v>6932</v>
      </c>
      <c r="H90" s="16">
        <v>9504</v>
      </c>
      <c r="I90" s="16">
        <v>7422</v>
      </c>
    </row>
    <row r="91" spans="1:9" ht="15" customHeight="1" x14ac:dyDescent="0.25">
      <c r="A91" s="20" t="s">
        <v>255</v>
      </c>
      <c r="B91" s="16">
        <v>8873</v>
      </c>
      <c r="C91" s="16">
        <v>8778</v>
      </c>
      <c r="D91" s="16">
        <v>5011</v>
      </c>
      <c r="E91" s="16">
        <v>8508</v>
      </c>
      <c r="F91" s="16">
        <v>6323</v>
      </c>
      <c r="G91" s="16">
        <v>3190</v>
      </c>
      <c r="H91" s="16">
        <v>4293</v>
      </c>
      <c r="I91" s="16">
        <v>3647</v>
      </c>
    </row>
    <row r="92" spans="1:9" ht="15" customHeight="1" x14ac:dyDescent="0.25">
      <c r="A92" s="20" t="s">
        <v>256</v>
      </c>
      <c r="B92" s="16">
        <v>1925</v>
      </c>
      <c r="C92" s="16">
        <v>239</v>
      </c>
      <c r="D92" s="16" t="s">
        <v>171</v>
      </c>
      <c r="E92" s="16">
        <v>219</v>
      </c>
      <c r="F92" s="16" t="s">
        <v>171</v>
      </c>
      <c r="G92" s="16" t="s">
        <v>171</v>
      </c>
      <c r="H92" s="16" t="s">
        <v>171</v>
      </c>
      <c r="I92" s="16" t="s">
        <v>171</v>
      </c>
    </row>
    <row r="93" spans="1:9" ht="15" customHeight="1" x14ac:dyDescent="0.25">
      <c r="A93" s="19" t="s">
        <v>257</v>
      </c>
      <c r="B93" s="16">
        <v>19543</v>
      </c>
      <c r="C93" s="16">
        <v>19060</v>
      </c>
      <c r="D93" s="16">
        <v>8522</v>
      </c>
      <c r="E93" s="16">
        <v>18751</v>
      </c>
      <c r="F93" s="16">
        <v>13469</v>
      </c>
      <c r="G93" s="16">
        <v>6998</v>
      </c>
      <c r="H93" s="16">
        <v>5571</v>
      </c>
      <c r="I93" s="16">
        <v>4862</v>
      </c>
    </row>
    <row r="94" spans="1:9" ht="15" customHeight="1" x14ac:dyDescent="0.25">
      <c r="A94" s="20" t="s">
        <v>258</v>
      </c>
      <c r="B94" s="16">
        <v>1573</v>
      </c>
      <c r="C94" s="16">
        <v>1573</v>
      </c>
      <c r="D94" s="16">
        <v>761</v>
      </c>
      <c r="E94" s="16">
        <v>1572</v>
      </c>
      <c r="F94" s="16">
        <v>1288</v>
      </c>
      <c r="G94" s="16">
        <v>804</v>
      </c>
      <c r="H94" s="16">
        <v>949</v>
      </c>
      <c r="I94" s="16">
        <v>798</v>
      </c>
    </row>
    <row r="95" spans="1:9" ht="15" customHeight="1" x14ac:dyDescent="0.25">
      <c r="A95" s="20" t="s">
        <v>259</v>
      </c>
      <c r="B95" s="16">
        <v>5539</v>
      </c>
      <c r="C95" s="16">
        <v>5412</v>
      </c>
      <c r="D95" s="16">
        <v>2581</v>
      </c>
      <c r="E95" s="16">
        <v>5320</v>
      </c>
      <c r="F95" s="16">
        <v>4009</v>
      </c>
      <c r="G95" s="16">
        <v>1955</v>
      </c>
      <c r="H95" s="16">
        <v>1716</v>
      </c>
      <c r="I95" s="16">
        <v>1480</v>
      </c>
    </row>
    <row r="96" spans="1:9" ht="15" customHeight="1" x14ac:dyDescent="0.25">
      <c r="A96" s="20" t="s">
        <v>260</v>
      </c>
      <c r="B96" s="16">
        <v>12431</v>
      </c>
      <c r="C96" s="16">
        <v>12074</v>
      </c>
      <c r="D96" s="16">
        <v>5180</v>
      </c>
      <c r="E96" s="16">
        <v>11859</v>
      </c>
      <c r="F96" s="16">
        <v>8171</v>
      </c>
      <c r="G96" s="16">
        <v>4238</v>
      </c>
      <c r="H96" s="16">
        <v>2906</v>
      </c>
      <c r="I96" s="16">
        <v>2584</v>
      </c>
    </row>
    <row r="97" spans="1:9" ht="45.95" customHeight="1" x14ac:dyDescent="0.25">
      <c r="A97" s="17" t="s">
        <v>261</v>
      </c>
      <c r="B97" s="23" t="s">
        <v>169</v>
      </c>
      <c r="C97" s="23" t="s">
        <v>169</v>
      </c>
      <c r="D97" s="23" t="s">
        <v>169</v>
      </c>
      <c r="E97" s="23" t="s">
        <v>169</v>
      </c>
      <c r="F97" s="23" t="s">
        <v>169</v>
      </c>
      <c r="G97" s="23" t="s">
        <v>169</v>
      </c>
      <c r="H97" s="23" t="s">
        <v>169</v>
      </c>
      <c r="I97" s="23" t="s">
        <v>169</v>
      </c>
    </row>
    <row r="98" spans="1:9" ht="15" customHeight="1" x14ac:dyDescent="0.25">
      <c r="A98" s="19" t="s">
        <v>262</v>
      </c>
      <c r="B98" s="16">
        <v>73702</v>
      </c>
      <c r="C98" s="16">
        <v>70469</v>
      </c>
      <c r="D98" s="16">
        <v>31846</v>
      </c>
      <c r="E98" s="16">
        <v>67399</v>
      </c>
      <c r="F98" s="16">
        <v>46163</v>
      </c>
      <c r="G98" s="16">
        <v>19310</v>
      </c>
      <c r="H98" s="16">
        <v>22602</v>
      </c>
      <c r="I98" s="16">
        <v>17924</v>
      </c>
    </row>
    <row r="99" spans="1:9" ht="15" customHeight="1" x14ac:dyDescent="0.25">
      <c r="A99" s="19" t="s">
        <v>263</v>
      </c>
      <c r="B99" s="16">
        <v>11309</v>
      </c>
      <c r="C99" s="16">
        <v>11045</v>
      </c>
      <c r="D99" s="16">
        <v>5466</v>
      </c>
      <c r="E99" s="16">
        <v>10748</v>
      </c>
      <c r="F99" s="16">
        <v>6369</v>
      </c>
      <c r="G99" s="16">
        <v>3351</v>
      </c>
      <c r="H99" s="16">
        <v>4596</v>
      </c>
      <c r="I99" s="16">
        <v>3455</v>
      </c>
    </row>
    <row r="100" spans="1:9" ht="15" customHeight="1" x14ac:dyDescent="0.25">
      <c r="A100" s="19" t="s">
        <v>264</v>
      </c>
      <c r="B100" s="16">
        <v>1250</v>
      </c>
      <c r="C100" s="16">
        <v>1230</v>
      </c>
      <c r="D100" s="16">
        <v>681</v>
      </c>
      <c r="E100" s="16">
        <v>1127</v>
      </c>
      <c r="F100" s="16">
        <v>841</v>
      </c>
      <c r="G100" s="16">
        <v>462</v>
      </c>
      <c r="H100" s="16">
        <v>628</v>
      </c>
      <c r="I100" s="16">
        <v>502</v>
      </c>
    </row>
    <row r="101" spans="1:9" ht="15" customHeight="1" x14ac:dyDescent="0.25">
      <c r="A101" s="19" t="s">
        <v>72</v>
      </c>
      <c r="B101" s="16">
        <v>832</v>
      </c>
      <c r="C101" s="16">
        <v>825</v>
      </c>
      <c r="D101" s="16">
        <v>413</v>
      </c>
      <c r="E101" s="16">
        <v>807</v>
      </c>
      <c r="F101" s="16">
        <v>444</v>
      </c>
      <c r="G101" s="16" t="s">
        <v>171</v>
      </c>
      <c r="H101" s="16" t="s">
        <v>171</v>
      </c>
      <c r="I101" s="16" t="s">
        <v>171</v>
      </c>
    </row>
    <row r="102" spans="1:9" ht="33.950000000000003" customHeight="1" x14ac:dyDescent="0.25">
      <c r="A102" s="17" t="s">
        <v>265</v>
      </c>
      <c r="B102" s="23" t="s">
        <v>169</v>
      </c>
      <c r="C102" s="23" t="s">
        <v>169</v>
      </c>
      <c r="D102" s="23" t="s">
        <v>169</v>
      </c>
      <c r="E102" s="23" t="s">
        <v>169</v>
      </c>
      <c r="F102" s="23" t="s">
        <v>169</v>
      </c>
      <c r="G102" s="23" t="s">
        <v>169</v>
      </c>
      <c r="H102" s="23" t="s">
        <v>169</v>
      </c>
      <c r="I102" s="23" t="s">
        <v>169</v>
      </c>
    </row>
    <row r="103" spans="1:9" ht="15" customHeight="1" x14ac:dyDescent="0.25">
      <c r="A103" s="19" t="s">
        <v>262</v>
      </c>
      <c r="B103" s="24">
        <v>76271</v>
      </c>
      <c r="C103" s="24">
        <v>72961</v>
      </c>
      <c r="D103" s="24">
        <v>33177</v>
      </c>
      <c r="E103" s="24">
        <v>69883</v>
      </c>
      <c r="F103" s="24">
        <v>47361</v>
      </c>
      <c r="G103" s="24">
        <v>19929</v>
      </c>
      <c r="H103" s="24">
        <v>23577</v>
      </c>
      <c r="I103" s="24">
        <v>18671</v>
      </c>
    </row>
    <row r="104" spans="1:9" ht="15" customHeight="1" x14ac:dyDescent="0.25">
      <c r="A104" s="19" t="s">
        <v>263</v>
      </c>
      <c r="B104" s="16">
        <v>8256</v>
      </c>
      <c r="C104" s="16">
        <v>8059</v>
      </c>
      <c r="D104" s="16">
        <v>3996</v>
      </c>
      <c r="E104" s="16">
        <v>7819</v>
      </c>
      <c r="F104" s="16">
        <v>4871</v>
      </c>
      <c r="G104" s="16">
        <v>2621</v>
      </c>
      <c r="H104" s="16">
        <v>3448</v>
      </c>
      <c r="I104" s="16">
        <v>2431</v>
      </c>
    </row>
    <row r="105" spans="1:9" ht="15" customHeight="1" x14ac:dyDescent="0.25">
      <c r="A105" s="19" t="s">
        <v>264</v>
      </c>
      <c r="B105" s="16">
        <v>880</v>
      </c>
      <c r="C105" s="16">
        <v>880</v>
      </c>
      <c r="D105" s="16">
        <v>411</v>
      </c>
      <c r="E105" s="16">
        <v>733</v>
      </c>
      <c r="F105" s="16">
        <v>573</v>
      </c>
      <c r="G105" s="16">
        <v>330</v>
      </c>
      <c r="H105" s="16">
        <v>453</v>
      </c>
      <c r="I105" s="16">
        <v>360</v>
      </c>
    </row>
    <row r="106" spans="1:9" ht="15" customHeight="1" x14ac:dyDescent="0.25">
      <c r="A106" s="19" t="s">
        <v>72</v>
      </c>
      <c r="B106" s="16">
        <v>1686</v>
      </c>
      <c r="C106" s="16">
        <v>1668</v>
      </c>
      <c r="D106" s="16">
        <v>822</v>
      </c>
      <c r="E106" s="16">
        <v>1647</v>
      </c>
      <c r="F106" s="16">
        <v>1012</v>
      </c>
      <c r="G106" s="16">
        <v>517</v>
      </c>
      <c r="H106" s="16">
        <v>581</v>
      </c>
      <c r="I106" s="16">
        <v>609</v>
      </c>
    </row>
    <row r="107" spans="1:9" ht="24" customHeight="1" x14ac:dyDescent="0.25">
      <c r="A107" s="17" t="s">
        <v>266</v>
      </c>
      <c r="B107" s="18" t="s">
        <v>169</v>
      </c>
      <c r="C107" s="18" t="s">
        <v>169</v>
      </c>
      <c r="D107" s="18" t="s">
        <v>169</v>
      </c>
      <c r="E107" s="18" t="s">
        <v>169</v>
      </c>
      <c r="F107" s="18" t="s">
        <v>169</v>
      </c>
      <c r="G107" s="18" t="s">
        <v>169</v>
      </c>
      <c r="H107" s="18" t="s">
        <v>169</v>
      </c>
      <c r="I107" s="18" t="s">
        <v>169</v>
      </c>
    </row>
    <row r="108" spans="1:9" ht="15" customHeight="1" x14ac:dyDescent="0.25">
      <c r="A108" s="19" t="s">
        <v>267</v>
      </c>
      <c r="B108" s="16">
        <v>52275</v>
      </c>
      <c r="C108" s="16">
        <v>50347</v>
      </c>
      <c r="D108" s="16">
        <v>23510</v>
      </c>
      <c r="E108" s="16">
        <v>48384</v>
      </c>
      <c r="F108" s="16">
        <v>31219</v>
      </c>
      <c r="G108" s="16">
        <v>12969</v>
      </c>
      <c r="H108" s="16">
        <v>16382</v>
      </c>
      <c r="I108" s="16">
        <v>11924</v>
      </c>
    </row>
    <row r="109" spans="1:9" ht="15" customHeight="1" x14ac:dyDescent="0.25">
      <c r="A109" s="19" t="s">
        <v>268</v>
      </c>
      <c r="B109" s="16">
        <v>4616</v>
      </c>
      <c r="C109" s="16">
        <v>4580</v>
      </c>
      <c r="D109" s="16">
        <v>1947</v>
      </c>
      <c r="E109" s="16">
        <v>4534</v>
      </c>
      <c r="F109" s="16">
        <v>2857</v>
      </c>
      <c r="G109" s="16">
        <v>1742</v>
      </c>
      <c r="H109" s="16">
        <v>1103</v>
      </c>
      <c r="I109" s="16">
        <v>792</v>
      </c>
    </row>
    <row r="110" spans="1:9" ht="15" customHeight="1" x14ac:dyDescent="0.25">
      <c r="A110" s="19" t="s">
        <v>269</v>
      </c>
      <c r="B110" s="16">
        <v>4068</v>
      </c>
      <c r="C110" s="16">
        <v>3990</v>
      </c>
      <c r="D110" s="16">
        <v>1216</v>
      </c>
      <c r="E110" s="16">
        <v>3928</v>
      </c>
      <c r="F110" s="16">
        <v>3521</v>
      </c>
      <c r="G110" s="16">
        <v>876</v>
      </c>
      <c r="H110" s="16">
        <v>1147</v>
      </c>
      <c r="I110" s="16">
        <v>1197</v>
      </c>
    </row>
    <row r="111" spans="1:9" ht="15" customHeight="1" x14ac:dyDescent="0.25">
      <c r="A111" s="19" t="s">
        <v>270</v>
      </c>
      <c r="B111" s="16">
        <v>3456</v>
      </c>
      <c r="C111" s="16">
        <v>3383</v>
      </c>
      <c r="D111" s="16">
        <v>1586</v>
      </c>
      <c r="E111" s="16">
        <v>3281</v>
      </c>
      <c r="F111" s="16">
        <v>2536</v>
      </c>
      <c r="G111" s="16">
        <v>910</v>
      </c>
      <c r="H111" s="16">
        <v>1329</v>
      </c>
      <c r="I111" s="16">
        <v>1204</v>
      </c>
    </row>
    <row r="112" spans="1:9" ht="15" customHeight="1" x14ac:dyDescent="0.25">
      <c r="A112" s="19" t="s">
        <v>271</v>
      </c>
      <c r="B112" s="16">
        <v>5159</v>
      </c>
      <c r="C112" s="16">
        <v>5011</v>
      </c>
      <c r="D112" s="16">
        <v>3088</v>
      </c>
      <c r="E112" s="16">
        <v>4795</v>
      </c>
      <c r="F112" s="16">
        <v>3723</v>
      </c>
      <c r="G112" s="16">
        <v>1995</v>
      </c>
      <c r="H112" s="16">
        <v>2705</v>
      </c>
      <c r="I112" s="16">
        <v>2325</v>
      </c>
    </row>
    <row r="113" spans="1:9" ht="15" customHeight="1" x14ac:dyDescent="0.25">
      <c r="A113" s="19" t="s">
        <v>272</v>
      </c>
      <c r="B113" s="16">
        <v>3212</v>
      </c>
      <c r="C113" s="16">
        <v>2360</v>
      </c>
      <c r="D113" s="16">
        <v>397</v>
      </c>
      <c r="E113" s="16">
        <v>1951</v>
      </c>
      <c r="F113" s="16">
        <v>695</v>
      </c>
      <c r="G113" s="16">
        <v>566</v>
      </c>
      <c r="H113" s="16" t="s">
        <v>171</v>
      </c>
      <c r="I113" s="16" t="s">
        <v>171</v>
      </c>
    </row>
    <row r="114" spans="1:9" ht="15" customHeight="1" x14ac:dyDescent="0.25">
      <c r="A114" s="19" t="s">
        <v>273</v>
      </c>
      <c r="B114" s="16">
        <v>1932</v>
      </c>
      <c r="C114" s="16">
        <v>1911</v>
      </c>
      <c r="D114" s="16">
        <v>1294</v>
      </c>
      <c r="E114" s="16">
        <v>1704</v>
      </c>
      <c r="F114" s="16">
        <v>1189</v>
      </c>
      <c r="G114" s="16">
        <v>379</v>
      </c>
      <c r="H114" s="16">
        <v>666</v>
      </c>
      <c r="I114" s="16">
        <v>438</v>
      </c>
    </row>
    <row r="115" spans="1:9" ht="15" customHeight="1" x14ac:dyDescent="0.25">
      <c r="A115" s="19" t="s">
        <v>274</v>
      </c>
      <c r="B115" s="16">
        <v>3362</v>
      </c>
      <c r="C115" s="16">
        <v>3302</v>
      </c>
      <c r="D115" s="16">
        <v>2212</v>
      </c>
      <c r="E115" s="16">
        <v>3289</v>
      </c>
      <c r="F115" s="16">
        <v>2973</v>
      </c>
      <c r="G115" s="16">
        <v>1372</v>
      </c>
      <c r="H115" s="16">
        <v>1671</v>
      </c>
      <c r="I115" s="16">
        <v>1810</v>
      </c>
    </row>
    <row r="116" spans="1:9" ht="15" customHeight="1" x14ac:dyDescent="0.25">
      <c r="A116" s="19" t="s">
        <v>275</v>
      </c>
      <c r="B116" s="16">
        <v>1295</v>
      </c>
      <c r="C116" s="16">
        <v>1284</v>
      </c>
      <c r="D116" s="16">
        <v>675</v>
      </c>
      <c r="E116" s="16">
        <v>1088</v>
      </c>
      <c r="F116" s="16">
        <v>1113</v>
      </c>
      <c r="G116" s="16">
        <v>520</v>
      </c>
      <c r="H116" s="16">
        <v>573</v>
      </c>
      <c r="I116" s="16" t="s">
        <v>171</v>
      </c>
    </row>
    <row r="117" spans="1:9" ht="15" customHeight="1" x14ac:dyDescent="0.25">
      <c r="A117" s="19" t="s">
        <v>276</v>
      </c>
      <c r="B117" s="16">
        <v>554</v>
      </c>
      <c r="C117" s="16">
        <v>526</v>
      </c>
      <c r="D117" s="16">
        <v>231</v>
      </c>
      <c r="E117" s="16">
        <v>499</v>
      </c>
      <c r="F117" s="16">
        <v>356</v>
      </c>
      <c r="G117" s="16">
        <v>223</v>
      </c>
      <c r="H117" s="16">
        <v>209</v>
      </c>
      <c r="I117" s="16">
        <v>211</v>
      </c>
    </row>
    <row r="118" spans="1:9" ht="15" customHeight="1" x14ac:dyDescent="0.25">
      <c r="A118" s="19" t="s">
        <v>277</v>
      </c>
      <c r="B118" s="16">
        <v>2107</v>
      </c>
      <c r="C118" s="16">
        <v>2087</v>
      </c>
      <c r="D118" s="16">
        <v>798</v>
      </c>
      <c r="E118" s="16">
        <v>2005</v>
      </c>
      <c r="F118" s="16">
        <v>1436</v>
      </c>
      <c r="G118" s="16">
        <v>660</v>
      </c>
      <c r="H118" s="16">
        <v>683</v>
      </c>
      <c r="I118" s="16">
        <v>608</v>
      </c>
    </row>
    <row r="119" spans="1:9" ht="15" customHeight="1" x14ac:dyDescent="0.25">
      <c r="A119" s="19" t="s">
        <v>72</v>
      </c>
      <c r="B119" s="16">
        <v>5057</v>
      </c>
      <c r="C119" s="16">
        <v>4787</v>
      </c>
      <c r="D119" s="16">
        <v>1453</v>
      </c>
      <c r="E119" s="16">
        <v>4622</v>
      </c>
      <c r="F119" s="16">
        <v>2199</v>
      </c>
      <c r="G119" s="16">
        <v>1184</v>
      </c>
      <c r="H119" s="16">
        <v>1371</v>
      </c>
      <c r="I119" s="16">
        <v>953</v>
      </c>
    </row>
    <row r="120" spans="1:9" ht="44.1" customHeight="1" x14ac:dyDescent="0.25">
      <c r="A120" s="17" t="s">
        <v>278</v>
      </c>
      <c r="B120" s="23" t="s">
        <v>169</v>
      </c>
      <c r="C120" s="23" t="s">
        <v>169</v>
      </c>
      <c r="D120" s="23" t="s">
        <v>169</v>
      </c>
      <c r="E120" s="23" t="s">
        <v>169</v>
      </c>
      <c r="F120" s="23" t="s">
        <v>169</v>
      </c>
      <c r="G120" s="23" t="s">
        <v>169</v>
      </c>
      <c r="H120" s="23" t="s">
        <v>169</v>
      </c>
      <c r="I120" s="23" t="s">
        <v>169</v>
      </c>
    </row>
    <row r="121" spans="1:9" ht="15" customHeight="1" x14ac:dyDescent="0.25">
      <c r="A121" s="19" t="s">
        <v>279</v>
      </c>
      <c r="B121" s="16">
        <v>42216</v>
      </c>
      <c r="C121" s="16">
        <v>41479</v>
      </c>
      <c r="D121" s="16">
        <v>21682</v>
      </c>
      <c r="E121" s="16">
        <v>40110</v>
      </c>
      <c r="F121" s="16">
        <v>29853</v>
      </c>
      <c r="G121" s="16">
        <v>13577</v>
      </c>
      <c r="H121" s="16">
        <v>16029</v>
      </c>
      <c r="I121" s="16">
        <v>13577</v>
      </c>
    </row>
    <row r="122" spans="1:9" ht="15" customHeight="1" x14ac:dyDescent="0.25">
      <c r="A122" s="20" t="s">
        <v>280</v>
      </c>
      <c r="B122" s="16">
        <v>13022</v>
      </c>
      <c r="C122" s="16">
        <v>12924</v>
      </c>
      <c r="D122" s="16">
        <v>7595</v>
      </c>
      <c r="E122" s="16">
        <v>12770</v>
      </c>
      <c r="F122" s="16">
        <v>9867</v>
      </c>
      <c r="G122" s="16">
        <v>5170</v>
      </c>
      <c r="H122" s="16">
        <v>5328</v>
      </c>
      <c r="I122" s="16">
        <v>4711</v>
      </c>
    </row>
    <row r="123" spans="1:9" ht="15" customHeight="1" x14ac:dyDescent="0.25">
      <c r="A123" s="20" t="s">
        <v>281</v>
      </c>
      <c r="B123" s="16">
        <v>1753</v>
      </c>
      <c r="C123" s="16">
        <v>1718</v>
      </c>
      <c r="D123" s="16">
        <v>1071</v>
      </c>
      <c r="E123" s="16">
        <v>1652</v>
      </c>
      <c r="F123" s="16">
        <v>1287</v>
      </c>
      <c r="G123" s="16">
        <v>738</v>
      </c>
      <c r="H123" s="16">
        <v>581</v>
      </c>
      <c r="I123" s="16">
        <v>603</v>
      </c>
    </row>
    <row r="124" spans="1:9" ht="15" customHeight="1" x14ac:dyDescent="0.25">
      <c r="A124" s="20" t="s">
        <v>282</v>
      </c>
      <c r="B124" s="16">
        <v>20917</v>
      </c>
      <c r="C124" s="16">
        <v>20674</v>
      </c>
      <c r="D124" s="16">
        <v>11459</v>
      </c>
      <c r="E124" s="16">
        <v>20154</v>
      </c>
      <c r="F124" s="16">
        <v>15616</v>
      </c>
      <c r="G124" s="16">
        <v>7578</v>
      </c>
      <c r="H124" s="16">
        <v>8126</v>
      </c>
      <c r="I124" s="16">
        <v>7492</v>
      </c>
    </row>
    <row r="125" spans="1:9" ht="15" customHeight="1" x14ac:dyDescent="0.25">
      <c r="A125" s="20" t="s">
        <v>283</v>
      </c>
      <c r="B125" s="16">
        <v>4230</v>
      </c>
      <c r="C125" s="16">
        <v>4197</v>
      </c>
      <c r="D125" s="16">
        <v>2231</v>
      </c>
      <c r="E125" s="16">
        <v>4118</v>
      </c>
      <c r="F125" s="16">
        <v>3247</v>
      </c>
      <c r="G125" s="16">
        <v>1569</v>
      </c>
      <c r="H125" s="16">
        <v>1951</v>
      </c>
      <c r="I125" s="16">
        <v>1725</v>
      </c>
    </row>
    <row r="126" spans="1:9" ht="15" customHeight="1" x14ac:dyDescent="0.25">
      <c r="A126" s="20" t="s">
        <v>284</v>
      </c>
      <c r="B126" s="16">
        <v>21340</v>
      </c>
      <c r="C126" s="16">
        <v>21006</v>
      </c>
      <c r="D126" s="16">
        <v>11613</v>
      </c>
      <c r="E126" s="16">
        <v>20643</v>
      </c>
      <c r="F126" s="16">
        <v>16528</v>
      </c>
      <c r="G126" s="16">
        <v>7193</v>
      </c>
      <c r="H126" s="16">
        <v>9477</v>
      </c>
      <c r="I126" s="16">
        <v>8549</v>
      </c>
    </row>
    <row r="127" spans="1:9" ht="15" customHeight="1" x14ac:dyDescent="0.25">
      <c r="A127" s="20" t="s">
        <v>285</v>
      </c>
      <c r="B127" s="16">
        <v>12265</v>
      </c>
      <c r="C127" s="16">
        <v>12193</v>
      </c>
      <c r="D127" s="16">
        <v>6862</v>
      </c>
      <c r="E127" s="16">
        <v>11805</v>
      </c>
      <c r="F127" s="16">
        <v>9675</v>
      </c>
      <c r="G127" s="16">
        <v>4328</v>
      </c>
      <c r="H127" s="16">
        <v>5358</v>
      </c>
      <c r="I127" s="16">
        <v>4526</v>
      </c>
    </row>
    <row r="128" spans="1:9" ht="15" customHeight="1" x14ac:dyDescent="0.25">
      <c r="A128" s="20" t="s">
        <v>286</v>
      </c>
      <c r="B128" s="16">
        <v>26779</v>
      </c>
      <c r="C128" s="16">
        <v>26504</v>
      </c>
      <c r="D128" s="16">
        <v>14715</v>
      </c>
      <c r="E128" s="16">
        <v>25911</v>
      </c>
      <c r="F128" s="16">
        <v>20410</v>
      </c>
      <c r="G128" s="16">
        <v>9918</v>
      </c>
      <c r="H128" s="16">
        <v>11421</v>
      </c>
      <c r="I128" s="16">
        <v>9614</v>
      </c>
    </row>
    <row r="129" spans="1:9" ht="15" customHeight="1" x14ac:dyDescent="0.25">
      <c r="A129" s="20" t="s">
        <v>287</v>
      </c>
      <c r="B129" s="16">
        <v>25503</v>
      </c>
      <c r="C129" s="16">
        <v>25268</v>
      </c>
      <c r="D129" s="16">
        <v>13502</v>
      </c>
      <c r="E129" s="16">
        <v>24681</v>
      </c>
      <c r="F129" s="16">
        <v>19342</v>
      </c>
      <c r="G129" s="16">
        <v>8933</v>
      </c>
      <c r="H129" s="16">
        <v>10688</v>
      </c>
      <c r="I129" s="16">
        <v>9803</v>
      </c>
    </row>
    <row r="130" spans="1:9" ht="15" customHeight="1" x14ac:dyDescent="0.25">
      <c r="A130" s="20" t="s">
        <v>288</v>
      </c>
      <c r="B130" s="16">
        <v>16160</v>
      </c>
      <c r="C130" s="16">
        <v>15948</v>
      </c>
      <c r="D130" s="16">
        <v>9523</v>
      </c>
      <c r="E130" s="16">
        <v>15553</v>
      </c>
      <c r="F130" s="16">
        <v>12613</v>
      </c>
      <c r="G130" s="16">
        <v>5533</v>
      </c>
      <c r="H130" s="16">
        <v>7293</v>
      </c>
      <c r="I130" s="16">
        <v>6345</v>
      </c>
    </row>
    <row r="131" spans="1:9" ht="15" customHeight="1" x14ac:dyDescent="0.25">
      <c r="A131" s="20" t="s">
        <v>289</v>
      </c>
      <c r="B131" s="16">
        <v>13828</v>
      </c>
      <c r="C131" s="16">
        <v>13701</v>
      </c>
      <c r="D131" s="16">
        <v>8026</v>
      </c>
      <c r="E131" s="16">
        <v>13354</v>
      </c>
      <c r="F131" s="16">
        <v>11096</v>
      </c>
      <c r="G131" s="16">
        <v>4748</v>
      </c>
      <c r="H131" s="16">
        <v>6417</v>
      </c>
      <c r="I131" s="16">
        <v>5653</v>
      </c>
    </row>
    <row r="132" spans="1:9" ht="15" customHeight="1" x14ac:dyDescent="0.25">
      <c r="A132" s="20" t="s">
        <v>290</v>
      </c>
      <c r="B132" s="16">
        <v>7607</v>
      </c>
      <c r="C132" s="16">
        <v>7471</v>
      </c>
      <c r="D132" s="16">
        <v>4343</v>
      </c>
      <c r="E132" s="16">
        <v>7377</v>
      </c>
      <c r="F132" s="16">
        <v>5782</v>
      </c>
      <c r="G132" s="16">
        <v>2503</v>
      </c>
      <c r="H132" s="16">
        <v>3255</v>
      </c>
      <c r="I132" s="16">
        <v>3303</v>
      </c>
    </row>
    <row r="133" spans="1:9" ht="15" customHeight="1" x14ac:dyDescent="0.25">
      <c r="A133" s="20" t="s">
        <v>291</v>
      </c>
      <c r="B133" s="16">
        <v>17196</v>
      </c>
      <c r="C133" s="16">
        <v>17108</v>
      </c>
      <c r="D133" s="16">
        <v>9766</v>
      </c>
      <c r="E133" s="16">
        <v>16727</v>
      </c>
      <c r="F133" s="16">
        <v>13892</v>
      </c>
      <c r="G133" s="16">
        <v>6325</v>
      </c>
      <c r="H133" s="16">
        <v>7996</v>
      </c>
      <c r="I133" s="16">
        <v>7226</v>
      </c>
    </row>
    <row r="134" spans="1:9" ht="15" customHeight="1" x14ac:dyDescent="0.25">
      <c r="A134" s="20" t="s">
        <v>292</v>
      </c>
      <c r="B134" s="16">
        <v>3913</v>
      </c>
      <c r="C134" s="16">
        <v>3876</v>
      </c>
      <c r="D134" s="16">
        <v>2199</v>
      </c>
      <c r="E134" s="16">
        <v>3791</v>
      </c>
      <c r="F134" s="16">
        <v>3152</v>
      </c>
      <c r="G134" s="16">
        <v>1316</v>
      </c>
      <c r="H134" s="16">
        <v>1902</v>
      </c>
      <c r="I134" s="16">
        <v>1672</v>
      </c>
    </row>
    <row r="135" spans="1:9" ht="15" customHeight="1" x14ac:dyDescent="0.25">
      <c r="A135" s="20" t="s">
        <v>72</v>
      </c>
      <c r="B135" s="16">
        <v>848</v>
      </c>
      <c r="C135" s="16">
        <v>848</v>
      </c>
      <c r="D135" s="16">
        <v>499</v>
      </c>
      <c r="E135" s="16">
        <v>848</v>
      </c>
      <c r="F135" s="16">
        <v>656</v>
      </c>
      <c r="G135" s="16" t="s">
        <v>171</v>
      </c>
      <c r="H135" s="16">
        <v>492</v>
      </c>
      <c r="I135" s="16">
        <v>391</v>
      </c>
    </row>
    <row r="136" spans="1:9" ht="15" customHeight="1" x14ac:dyDescent="0.25">
      <c r="A136" s="19" t="s">
        <v>293</v>
      </c>
      <c r="B136" s="16">
        <v>39154</v>
      </c>
      <c r="C136" s="16">
        <v>36534</v>
      </c>
      <c r="D136" s="16">
        <v>15129</v>
      </c>
      <c r="E136" s="16">
        <v>34901</v>
      </c>
      <c r="F136" s="16">
        <v>20389</v>
      </c>
      <c r="G136" s="16">
        <v>8704</v>
      </c>
      <c r="H136" s="16">
        <v>10101</v>
      </c>
      <c r="I136" s="16">
        <v>6748</v>
      </c>
    </row>
    <row r="137" spans="1:9" ht="15" customHeight="1" x14ac:dyDescent="0.25">
      <c r="A137" s="19" t="s">
        <v>294</v>
      </c>
      <c r="B137" s="16">
        <v>5723</v>
      </c>
      <c r="C137" s="16">
        <v>5556</v>
      </c>
      <c r="D137" s="16">
        <v>1595</v>
      </c>
      <c r="E137" s="16">
        <v>5070</v>
      </c>
      <c r="F137" s="16">
        <v>3574</v>
      </c>
      <c r="G137" s="16">
        <v>1116</v>
      </c>
      <c r="H137" s="16">
        <v>1929</v>
      </c>
      <c r="I137" s="16">
        <v>1747</v>
      </c>
    </row>
    <row r="138" spans="1:9" ht="33.950000000000003" customHeight="1" x14ac:dyDescent="0.25">
      <c r="A138" s="17" t="s">
        <v>295</v>
      </c>
      <c r="B138" s="23" t="s">
        <v>169</v>
      </c>
      <c r="C138" s="23" t="s">
        <v>169</v>
      </c>
      <c r="D138" s="23" t="s">
        <v>169</v>
      </c>
      <c r="E138" s="23" t="s">
        <v>169</v>
      </c>
      <c r="F138" s="23" t="s">
        <v>169</v>
      </c>
      <c r="G138" s="23" t="s">
        <v>169</v>
      </c>
      <c r="H138" s="23" t="s">
        <v>169</v>
      </c>
      <c r="I138" s="23" t="s">
        <v>169</v>
      </c>
    </row>
    <row r="139" spans="1:9" ht="15" customHeight="1" x14ac:dyDescent="0.25">
      <c r="A139" s="19" t="s">
        <v>296</v>
      </c>
      <c r="B139" s="16">
        <v>84869</v>
      </c>
      <c r="C139" s="16">
        <v>83569</v>
      </c>
      <c r="D139" s="16">
        <v>38406</v>
      </c>
      <c r="E139" s="16">
        <v>80081</v>
      </c>
      <c r="F139" s="16">
        <v>53816</v>
      </c>
      <c r="G139" s="16">
        <v>23396</v>
      </c>
      <c r="H139" s="16">
        <v>28059</v>
      </c>
      <c r="I139" s="16">
        <v>22071</v>
      </c>
    </row>
    <row r="140" spans="1:9" ht="15" customHeight="1" x14ac:dyDescent="0.25">
      <c r="A140" s="19" t="s">
        <v>297</v>
      </c>
      <c r="B140" s="16">
        <v>58725</v>
      </c>
      <c r="C140" s="16">
        <v>58278</v>
      </c>
      <c r="D140" s="16">
        <v>29672</v>
      </c>
      <c r="E140" s="16">
        <v>56575</v>
      </c>
      <c r="F140" s="16">
        <v>40392</v>
      </c>
      <c r="G140" s="16">
        <v>18328</v>
      </c>
      <c r="H140" s="16">
        <v>21261</v>
      </c>
      <c r="I140" s="16">
        <v>17539</v>
      </c>
    </row>
    <row r="141" spans="1:9" ht="15" customHeight="1" x14ac:dyDescent="0.25">
      <c r="A141" s="19" t="s">
        <v>298</v>
      </c>
      <c r="B141" s="16">
        <v>20200</v>
      </c>
      <c r="C141" s="16">
        <v>20120</v>
      </c>
      <c r="D141" s="16">
        <v>11355</v>
      </c>
      <c r="E141" s="16">
        <v>19742</v>
      </c>
      <c r="F141" s="16">
        <v>16251</v>
      </c>
      <c r="G141" s="16">
        <v>8782</v>
      </c>
      <c r="H141" s="16">
        <v>9690</v>
      </c>
      <c r="I141" s="16">
        <v>8933</v>
      </c>
    </row>
    <row r="142" spans="1:9" ht="15" customHeight="1" x14ac:dyDescent="0.25">
      <c r="A142" s="19" t="s">
        <v>299</v>
      </c>
      <c r="B142" s="16">
        <v>5964</v>
      </c>
      <c r="C142" s="16">
        <v>5873</v>
      </c>
      <c r="D142" s="16">
        <v>3161</v>
      </c>
      <c r="E142" s="16">
        <v>5781</v>
      </c>
      <c r="F142" s="16">
        <v>5314</v>
      </c>
      <c r="G142" s="16">
        <v>2555</v>
      </c>
      <c r="H142" s="16">
        <v>2769</v>
      </c>
      <c r="I142" s="16">
        <v>2871</v>
      </c>
    </row>
    <row r="143" spans="1:9" ht="15" customHeight="1" x14ac:dyDescent="0.25">
      <c r="A143" s="19" t="s">
        <v>300</v>
      </c>
      <c r="B143" s="16">
        <v>4608</v>
      </c>
      <c r="C143" s="16">
        <v>4545</v>
      </c>
      <c r="D143" s="16">
        <v>2284</v>
      </c>
      <c r="E143" s="16">
        <v>4516</v>
      </c>
      <c r="F143" s="16">
        <v>4071</v>
      </c>
      <c r="G143" s="16">
        <v>1729</v>
      </c>
      <c r="H143" s="16">
        <v>1805</v>
      </c>
      <c r="I143" s="16">
        <v>1941</v>
      </c>
    </row>
    <row r="144" spans="1:9" ht="15" customHeight="1" x14ac:dyDescent="0.25">
      <c r="A144" s="19" t="s">
        <v>94</v>
      </c>
      <c r="B144" s="16">
        <v>7706</v>
      </c>
      <c r="C144" s="16">
        <v>7652</v>
      </c>
      <c r="D144" s="16">
        <v>3803</v>
      </c>
      <c r="E144" s="16">
        <v>7281</v>
      </c>
      <c r="F144" s="16">
        <v>4622</v>
      </c>
      <c r="G144" s="16">
        <v>2584</v>
      </c>
      <c r="H144" s="16">
        <v>2865</v>
      </c>
      <c r="I144" s="16">
        <v>2098</v>
      </c>
    </row>
    <row r="145" spans="1:9" ht="15" customHeight="1" x14ac:dyDescent="0.25">
      <c r="A145" s="19" t="s">
        <v>72</v>
      </c>
      <c r="B145" s="16">
        <v>3826</v>
      </c>
      <c r="C145" s="16">
        <v>3784</v>
      </c>
      <c r="D145" s="16">
        <v>1735</v>
      </c>
      <c r="E145" s="16">
        <v>3685</v>
      </c>
      <c r="F145" s="16">
        <v>2664</v>
      </c>
      <c r="G145" s="16">
        <v>957</v>
      </c>
      <c r="H145" s="16">
        <v>1466</v>
      </c>
      <c r="I145" s="16">
        <v>1247</v>
      </c>
    </row>
    <row r="146" spans="1:9" ht="33.950000000000003" customHeight="1" x14ac:dyDescent="0.25">
      <c r="A146" s="17" t="s">
        <v>303</v>
      </c>
      <c r="B146" s="23" t="s">
        <v>169</v>
      </c>
      <c r="C146" s="23" t="s">
        <v>169</v>
      </c>
      <c r="D146" s="23" t="s">
        <v>169</v>
      </c>
      <c r="E146" s="23" t="s">
        <v>169</v>
      </c>
      <c r="F146" s="23" t="s">
        <v>169</v>
      </c>
      <c r="G146" s="23" t="s">
        <v>169</v>
      </c>
      <c r="H146" s="23" t="s">
        <v>169</v>
      </c>
      <c r="I146" s="23" t="s">
        <v>169</v>
      </c>
    </row>
    <row r="147" spans="1:9" ht="15" customHeight="1" x14ac:dyDescent="0.25">
      <c r="A147" s="19" t="s">
        <v>159</v>
      </c>
      <c r="B147" s="16">
        <v>80078</v>
      </c>
      <c r="C147" s="16">
        <v>79384</v>
      </c>
      <c r="D147" s="16">
        <v>37292</v>
      </c>
      <c r="E147" s="16">
        <v>76646</v>
      </c>
      <c r="F147" s="16">
        <v>52287</v>
      </c>
      <c r="G147" s="16">
        <v>22631</v>
      </c>
      <c r="H147" s="16">
        <v>27225</v>
      </c>
      <c r="I147" s="16">
        <v>21503</v>
      </c>
    </row>
    <row r="148" spans="1:9" ht="15" customHeight="1" x14ac:dyDescent="0.25">
      <c r="A148" s="19" t="s">
        <v>304</v>
      </c>
      <c r="B148" s="16">
        <v>79294</v>
      </c>
      <c r="C148" s="16">
        <v>78876</v>
      </c>
      <c r="D148" s="16">
        <v>37119</v>
      </c>
      <c r="E148" s="16">
        <v>76125</v>
      </c>
      <c r="F148" s="16">
        <v>52285</v>
      </c>
      <c r="G148" s="16">
        <v>22734</v>
      </c>
      <c r="H148" s="16">
        <v>27618</v>
      </c>
      <c r="I148" s="16">
        <v>21869</v>
      </c>
    </row>
    <row r="149" spans="1:9" ht="15" customHeight="1" x14ac:dyDescent="0.25">
      <c r="A149" s="19" t="s">
        <v>305</v>
      </c>
      <c r="B149" s="16">
        <v>79015</v>
      </c>
      <c r="C149" s="16">
        <v>78622</v>
      </c>
      <c r="D149" s="16">
        <v>37160</v>
      </c>
      <c r="E149" s="16">
        <v>75803</v>
      </c>
      <c r="F149" s="16">
        <v>52606</v>
      </c>
      <c r="G149" s="16">
        <v>22834</v>
      </c>
      <c r="H149" s="16">
        <v>27589</v>
      </c>
      <c r="I149" s="16">
        <v>21894</v>
      </c>
    </row>
    <row r="150" spans="1:9" ht="15" customHeight="1" x14ac:dyDescent="0.25">
      <c r="A150" s="19" t="s">
        <v>306</v>
      </c>
      <c r="B150" s="16">
        <v>38546</v>
      </c>
      <c r="C150" s="16">
        <v>38494</v>
      </c>
      <c r="D150" s="16">
        <v>23469</v>
      </c>
      <c r="E150" s="16">
        <v>37728</v>
      </c>
      <c r="F150" s="16">
        <v>30809</v>
      </c>
      <c r="G150" s="16">
        <v>14810</v>
      </c>
      <c r="H150" s="16">
        <v>17558</v>
      </c>
      <c r="I150" s="16">
        <v>15043</v>
      </c>
    </row>
    <row r="151" spans="1:9" ht="15" customHeight="1" x14ac:dyDescent="0.25">
      <c r="A151" s="19" t="s">
        <v>307</v>
      </c>
      <c r="B151" s="16">
        <v>5078</v>
      </c>
      <c r="C151" s="16">
        <v>5044</v>
      </c>
      <c r="D151" s="16">
        <v>2387</v>
      </c>
      <c r="E151" s="16">
        <v>4928</v>
      </c>
      <c r="F151" s="16">
        <v>2363</v>
      </c>
      <c r="G151" s="16">
        <v>1421</v>
      </c>
      <c r="H151" s="16">
        <v>1506</v>
      </c>
      <c r="I151" s="16">
        <v>751</v>
      </c>
    </row>
    <row r="152" spans="1:9" ht="27.95" customHeight="1" x14ac:dyDescent="0.25">
      <c r="A152" s="19" t="s">
        <v>308</v>
      </c>
      <c r="B152" s="16">
        <v>25642</v>
      </c>
      <c r="C152" s="16">
        <v>25605</v>
      </c>
      <c r="D152" s="16">
        <v>13305</v>
      </c>
      <c r="E152" s="16">
        <v>25096</v>
      </c>
      <c r="F152" s="16">
        <v>21247</v>
      </c>
      <c r="G152" s="16">
        <v>10397</v>
      </c>
      <c r="H152" s="16">
        <v>12027</v>
      </c>
      <c r="I152" s="16">
        <v>11434</v>
      </c>
    </row>
    <row r="153" spans="1:9" ht="24" customHeight="1" x14ac:dyDescent="0.25">
      <c r="A153" s="17" t="s">
        <v>366</v>
      </c>
      <c r="B153" s="23" t="s">
        <v>169</v>
      </c>
      <c r="C153" s="23" t="s">
        <v>169</v>
      </c>
      <c r="D153" s="23" t="s">
        <v>169</v>
      </c>
      <c r="E153" s="23" t="s">
        <v>169</v>
      </c>
      <c r="F153" s="23" t="s">
        <v>169</v>
      </c>
      <c r="G153" s="23" t="s">
        <v>169</v>
      </c>
      <c r="H153" s="23" t="s">
        <v>169</v>
      </c>
      <c r="I153" s="23" t="s">
        <v>169</v>
      </c>
    </row>
    <row r="154" spans="1:9" ht="15" customHeight="1" x14ac:dyDescent="0.25">
      <c r="A154" s="19" t="s">
        <v>367</v>
      </c>
      <c r="B154" s="16">
        <v>322</v>
      </c>
      <c r="C154" s="16" t="s">
        <v>171</v>
      </c>
      <c r="D154" s="16" t="s">
        <v>171</v>
      </c>
      <c r="E154" s="16" t="s">
        <v>171</v>
      </c>
      <c r="F154" s="16" t="s">
        <v>171</v>
      </c>
      <c r="G154" s="16" t="s">
        <v>182</v>
      </c>
      <c r="H154" s="16" t="s">
        <v>182</v>
      </c>
      <c r="I154" s="16" t="s">
        <v>171</v>
      </c>
    </row>
    <row r="155" spans="1:9" ht="15" customHeight="1" x14ac:dyDescent="0.25">
      <c r="A155" s="19" t="s">
        <v>311</v>
      </c>
      <c r="B155" s="16">
        <v>12628</v>
      </c>
      <c r="C155" s="16">
        <v>12628</v>
      </c>
      <c r="D155" s="16">
        <v>4867</v>
      </c>
      <c r="E155" s="16">
        <v>11798</v>
      </c>
      <c r="F155" s="16">
        <v>6202</v>
      </c>
      <c r="G155" s="16">
        <v>2418</v>
      </c>
      <c r="H155" s="16">
        <v>2884</v>
      </c>
      <c r="I155" s="16">
        <v>1937</v>
      </c>
    </row>
    <row r="156" spans="1:9" ht="15" customHeight="1" x14ac:dyDescent="0.25">
      <c r="A156" s="19" t="s">
        <v>312</v>
      </c>
      <c r="B156" s="16">
        <v>34814</v>
      </c>
      <c r="C156" s="16">
        <v>34814</v>
      </c>
      <c r="D156" s="16">
        <v>19106</v>
      </c>
      <c r="E156" s="16">
        <v>33816</v>
      </c>
      <c r="F156" s="16">
        <v>25376</v>
      </c>
      <c r="G156" s="16">
        <v>11003</v>
      </c>
      <c r="H156" s="16">
        <v>15045</v>
      </c>
      <c r="I156" s="16">
        <v>11847</v>
      </c>
    </row>
    <row r="157" spans="1:9" ht="15" customHeight="1" x14ac:dyDescent="0.25">
      <c r="A157" s="36" t="s">
        <v>313</v>
      </c>
      <c r="B157" s="16">
        <v>35726</v>
      </c>
      <c r="C157" s="16">
        <v>35726</v>
      </c>
      <c r="D157" s="16">
        <v>14283</v>
      </c>
      <c r="E157" s="16">
        <v>34132</v>
      </c>
      <c r="F157" s="16">
        <v>22087</v>
      </c>
      <c r="G157" s="16">
        <v>9929</v>
      </c>
      <c r="H157" s="16">
        <v>10084</v>
      </c>
      <c r="I157" s="16">
        <v>8278</v>
      </c>
    </row>
    <row r="158" spans="1:9" ht="27.95" customHeight="1" x14ac:dyDescent="0.25">
      <c r="A158" s="36" t="s">
        <v>368</v>
      </c>
      <c r="B158" s="16">
        <v>3603</v>
      </c>
      <c r="C158" s="16">
        <v>371</v>
      </c>
      <c r="D158" s="16" t="s">
        <v>171</v>
      </c>
      <c r="E158" s="16">
        <v>326</v>
      </c>
      <c r="F158" s="16" t="s">
        <v>171</v>
      </c>
      <c r="G158" s="16" t="s">
        <v>171</v>
      </c>
      <c r="H158" s="16" t="s">
        <v>171</v>
      </c>
      <c r="I158" s="16" t="s">
        <v>171</v>
      </c>
    </row>
    <row r="159" spans="1:9" ht="24" customHeight="1" x14ac:dyDescent="0.25">
      <c r="A159" s="17" t="s">
        <v>369</v>
      </c>
      <c r="B159" s="23" t="s">
        <v>169</v>
      </c>
      <c r="C159" s="23" t="s">
        <v>169</v>
      </c>
      <c r="D159" s="23" t="s">
        <v>169</v>
      </c>
      <c r="E159" s="23" t="s">
        <v>169</v>
      </c>
      <c r="F159" s="23" t="s">
        <v>169</v>
      </c>
      <c r="G159" s="23" t="s">
        <v>169</v>
      </c>
      <c r="H159" s="23" t="s">
        <v>169</v>
      </c>
      <c r="I159" s="23" t="s">
        <v>169</v>
      </c>
    </row>
    <row r="160" spans="1:9" ht="15" customHeight="1" x14ac:dyDescent="0.25">
      <c r="A160" s="19" t="s">
        <v>367</v>
      </c>
      <c r="B160" s="16">
        <v>24746</v>
      </c>
      <c r="C160" s="16">
        <v>23500</v>
      </c>
      <c r="D160" s="16">
        <v>8122</v>
      </c>
      <c r="E160" s="16">
        <v>21910</v>
      </c>
      <c r="F160" s="16">
        <v>11540</v>
      </c>
      <c r="G160" s="16">
        <v>4722</v>
      </c>
      <c r="H160" s="16">
        <v>4692</v>
      </c>
      <c r="I160" s="16">
        <v>3038</v>
      </c>
    </row>
    <row r="161" spans="1:9" ht="15" customHeight="1" x14ac:dyDescent="0.25">
      <c r="A161" s="19" t="s">
        <v>311</v>
      </c>
      <c r="B161" s="16">
        <v>50753</v>
      </c>
      <c r="C161" s="16">
        <v>50753</v>
      </c>
      <c r="D161" s="16">
        <v>25337</v>
      </c>
      <c r="E161" s="16">
        <v>49312</v>
      </c>
      <c r="F161" s="16">
        <v>35189</v>
      </c>
      <c r="G161" s="16">
        <v>15141</v>
      </c>
      <c r="H161" s="16">
        <v>19374</v>
      </c>
      <c r="I161" s="16">
        <v>15404</v>
      </c>
    </row>
    <row r="162" spans="1:9" ht="15" customHeight="1" x14ac:dyDescent="0.25">
      <c r="A162" s="19" t="s">
        <v>370</v>
      </c>
      <c r="B162" s="16">
        <v>6926</v>
      </c>
      <c r="C162" s="16">
        <v>6926</v>
      </c>
      <c r="D162" s="16">
        <v>3936</v>
      </c>
      <c r="E162" s="16">
        <v>6568</v>
      </c>
      <c r="F162" s="16">
        <v>5611</v>
      </c>
      <c r="G162" s="16">
        <v>2627</v>
      </c>
      <c r="H162" s="16">
        <v>3022</v>
      </c>
      <c r="I162" s="16">
        <v>2712</v>
      </c>
    </row>
    <row r="163" spans="1:9" ht="27.95" customHeight="1" x14ac:dyDescent="0.25">
      <c r="A163" s="36" t="s">
        <v>371</v>
      </c>
      <c r="B163" s="16">
        <v>2443</v>
      </c>
      <c r="C163" s="16">
        <v>2390</v>
      </c>
      <c r="D163" s="16">
        <v>1012</v>
      </c>
      <c r="E163" s="16">
        <v>2291</v>
      </c>
      <c r="F163" s="16">
        <v>1477</v>
      </c>
      <c r="G163" s="16">
        <v>906</v>
      </c>
      <c r="H163" s="16">
        <v>970</v>
      </c>
      <c r="I163" s="16">
        <v>917</v>
      </c>
    </row>
    <row r="164" spans="1:9" ht="15" customHeight="1" x14ac:dyDescent="0.25">
      <c r="A164" s="36" t="s">
        <v>372</v>
      </c>
      <c r="B164" s="16">
        <v>2225</v>
      </c>
      <c r="C164" s="16" t="s">
        <v>182</v>
      </c>
      <c r="D164" s="16" t="s">
        <v>182</v>
      </c>
      <c r="E164" s="16" t="s">
        <v>182</v>
      </c>
      <c r="F164" s="16" t="s">
        <v>182</v>
      </c>
      <c r="G164" s="16" t="s">
        <v>182</v>
      </c>
      <c r="H164" s="16" t="s">
        <v>182</v>
      </c>
      <c r="I164" s="16" t="s">
        <v>182</v>
      </c>
    </row>
    <row r="165" spans="1:9" ht="33.950000000000003" customHeight="1" x14ac:dyDescent="0.25">
      <c r="A165" s="17" t="s">
        <v>373</v>
      </c>
      <c r="B165" s="23" t="s">
        <v>169</v>
      </c>
      <c r="C165" s="23" t="s">
        <v>169</v>
      </c>
      <c r="D165" s="23" t="s">
        <v>169</v>
      </c>
      <c r="E165" s="23" t="s">
        <v>169</v>
      </c>
      <c r="F165" s="23" t="s">
        <v>169</v>
      </c>
      <c r="G165" s="23" t="s">
        <v>169</v>
      </c>
      <c r="H165" s="23" t="s">
        <v>169</v>
      </c>
      <c r="I165" s="23" t="s">
        <v>169</v>
      </c>
    </row>
    <row r="166" spans="1:9" ht="15" customHeight="1" x14ac:dyDescent="0.25">
      <c r="A166" s="19" t="s">
        <v>374</v>
      </c>
      <c r="B166" s="16">
        <v>38406</v>
      </c>
      <c r="C166" s="16">
        <v>38406</v>
      </c>
      <c r="D166" s="16">
        <v>38406</v>
      </c>
      <c r="E166" s="16">
        <v>37447</v>
      </c>
      <c r="F166" s="16">
        <v>30603</v>
      </c>
      <c r="G166" s="16">
        <v>15324</v>
      </c>
      <c r="H166" s="16">
        <v>19550</v>
      </c>
      <c r="I166" s="16">
        <v>15118</v>
      </c>
    </row>
    <row r="167" spans="1:9" ht="15" customHeight="1" x14ac:dyDescent="0.25">
      <c r="A167" s="19" t="s">
        <v>375</v>
      </c>
      <c r="B167" s="16">
        <v>80081</v>
      </c>
      <c r="C167" s="16">
        <v>80081</v>
      </c>
      <c r="D167" s="16">
        <v>37447</v>
      </c>
      <c r="E167" s="16">
        <v>80081</v>
      </c>
      <c r="F167" s="16">
        <v>51568</v>
      </c>
      <c r="G167" s="16">
        <v>22703</v>
      </c>
      <c r="H167" s="16">
        <v>27403</v>
      </c>
      <c r="I167" s="16">
        <v>21386</v>
      </c>
    </row>
    <row r="168" spans="1:9" ht="15" customHeight="1" x14ac:dyDescent="0.25">
      <c r="A168" s="19" t="s">
        <v>376</v>
      </c>
      <c r="B168" s="16">
        <v>53816</v>
      </c>
      <c r="C168" s="16">
        <v>53816</v>
      </c>
      <c r="D168" s="16">
        <v>30603</v>
      </c>
      <c r="E168" s="16">
        <v>51568</v>
      </c>
      <c r="F168" s="16">
        <v>53816</v>
      </c>
      <c r="G168" s="16">
        <v>18808</v>
      </c>
      <c r="H168" s="16">
        <v>23433</v>
      </c>
      <c r="I168" s="16">
        <v>19584</v>
      </c>
    </row>
    <row r="169" spans="1:9" ht="15" customHeight="1" x14ac:dyDescent="0.25">
      <c r="A169" s="19" t="s">
        <v>377</v>
      </c>
      <c r="B169" s="16">
        <v>23396</v>
      </c>
      <c r="C169" s="16">
        <v>23396</v>
      </c>
      <c r="D169" s="16">
        <v>15324</v>
      </c>
      <c r="E169" s="16">
        <v>22703</v>
      </c>
      <c r="F169" s="16">
        <v>18808</v>
      </c>
      <c r="G169" s="16">
        <v>23396</v>
      </c>
      <c r="H169" s="16">
        <v>13211</v>
      </c>
      <c r="I169" s="16">
        <v>10729</v>
      </c>
    </row>
    <row r="170" spans="1:9" ht="15" customHeight="1" x14ac:dyDescent="0.25">
      <c r="A170" s="19" t="s">
        <v>364</v>
      </c>
      <c r="B170" s="16">
        <v>28059</v>
      </c>
      <c r="C170" s="16">
        <v>28059</v>
      </c>
      <c r="D170" s="16">
        <v>19550</v>
      </c>
      <c r="E170" s="16">
        <v>27403</v>
      </c>
      <c r="F170" s="16">
        <v>23433</v>
      </c>
      <c r="G170" s="16">
        <v>13211</v>
      </c>
      <c r="H170" s="16">
        <v>28059</v>
      </c>
      <c r="I170" s="16">
        <v>13934</v>
      </c>
    </row>
    <row r="171" spans="1:9" ht="15" customHeight="1" x14ac:dyDescent="0.25">
      <c r="A171" s="19" t="s">
        <v>365</v>
      </c>
      <c r="B171" s="16">
        <v>22071</v>
      </c>
      <c r="C171" s="16">
        <v>22071</v>
      </c>
      <c r="D171" s="16">
        <v>15118</v>
      </c>
      <c r="E171" s="16">
        <v>21386</v>
      </c>
      <c r="F171" s="16">
        <v>19584</v>
      </c>
      <c r="G171" s="16">
        <v>10729</v>
      </c>
      <c r="H171" s="16">
        <v>13934</v>
      </c>
      <c r="I171" s="16">
        <v>22071</v>
      </c>
    </row>
    <row r="172" spans="1:9" ht="15" customHeight="1" x14ac:dyDescent="0.25">
      <c r="A172" s="19" t="s">
        <v>72</v>
      </c>
      <c r="B172" s="16">
        <v>446</v>
      </c>
      <c r="C172" s="16">
        <v>446</v>
      </c>
      <c r="D172" s="16">
        <v>390</v>
      </c>
      <c r="E172" s="16">
        <v>446</v>
      </c>
      <c r="F172" s="16">
        <v>446</v>
      </c>
      <c r="G172" s="16" t="s">
        <v>171</v>
      </c>
      <c r="H172" s="16">
        <v>361</v>
      </c>
      <c r="I172" s="16">
        <v>357</v>
      </c>
    </row>
    <row r="173" spans="1:9" ht="44.1" customHeight="1" x14ac:dyDescent="0.25">
      <c r="A173" s="17" t="s">
        <v>378</v>
      </c>
      <c r="B173" s="23" t="s">
        <v>169</v>
      </c>
      <c r="C173" s="23" t="s">
        <v>169</v>
      </c>
      <c r="D173" s="23" t="s">
        <v>169</v>
      </c>
      <c r="E173" s="23" t="s">
        <v>169</v>
      </c>
      <c r="F173" s="23" t="s">
        <v>169</v>
      </c>
      <c r="G173" s="23" t="s">
        <v>169</v>
      </c>
      <c r="H173" s="23" t="s">
        <v>169</v>
      </c>
      <c r="I173" s="23" t="s">
        <v>169</v>
      </c>
    </row>
    <row r="174" spans="1:9" ht="15" customHeight="1" x14ac:dyDescent="0.25">
      <c r="A174" s="19" t="s">
        <v>379</v>
      </c>
      <c r="B174" s="16">
        <v>60362</v>
      </c>
      <c r="C174" s="16">
        <v>59205</v>
      </c>
      <c r="D174" s="16">
        <v>29012</v>
      </c>
      <c r="E174" s="16">
        <v>57237</v>
      </c>
      <c r="F174" s="16">
        <v>41014</v>
      </c>
      <c r="G174" s="16">
        <v>18216</v>
      </c>
      <c r="H174" s="16">
        <v>21614</v>
      </c>
      <c r="I174" s="16">
        <v>17864</v>
      </c>
    </row>
    <row r="175" spans="1:9" ht="15" customHeight="1" x14ac:dyDescent="0.25">
      <c r="A175" s="19" t="s">
        <v>380</v>
      </c>
      <c r="B175" s="16">
        <v>45025</v>
      </c>
      <c r="C175" s="16">
        <v>44068</v>
      </c>
      <c r="D175" s="16">
        <v>21931</v>
      </c>
      <c r="E175" s="16">
        <v>42856</v>
      </c>
      <c r="F175" s="16">
        <v>31503</v>
      </c>
      <c r="G175" s="16">
        <v>15006</v>
      </c>
      <c r="H175" s="16">
        <v>17327</v>
      </c>
      <c r="I175" s="16">
        <v>14758</v>
      </c>
    </row>
    <row r="176" spans="1:9" ht="15" customHeight="1" x14ac:dyDescent="0.25">
      <c r="A176" s="19" t="s">
        <v>381</v>
      </c>
      <c r="B176" s="16">
        <v>15908</v>
      </c>
      <c r="C176" s="16">
        <v>15759</v>
      </c>
      <c r="D176" s="16">
        <v>8748</v>
      </c>
      <c r="E176" s="16">
        <v>15232</v>
      </c>
      <c r="F176" s="16">
        <v>12668</v>
      </c>
      <c r="G176" s="16">
        <v>6287</v>
      </c>
      <c r="H176" s="16">
        <v>7896</v>
      </c>
      <c r="I176" s="16">
        <v>6873</v>
      </c>
    </row>
    <row r="177" spans="1:9" ht="15" customHeight="1" x14ac:dyDescent="0.25">
      <c r="A177" s="19" t="s">
        <v>382</v>
      </c>
      <c r="B177" s="16">
        <v>32188</v>
      </c>
      <c r="C177" s="16">
        <v>31869</v>
      </c>
      <c r="D177" s="16">
        <v>17405</v>
      </c>
      <c r="E177" s="16">
        <v>30762</v>
      </c>
      <c r="F177" s="16">
        <v>23268</v>
      </c>
      <c r="G177" s="16">
        <v>10433</v>
      </c>
      <c r="H177" s="16">
        <v>13417</v>
      </c>
      <c r="I177" s="16">
        <v>10694</v>
      </c>
    </row>
    <row r="178" spans="1:9" ht="15" customHeight="1" x14ac:dyDescent="0.25">
      <c r="A178" s="19" t="s">
        <v>383</v>
      </c>
      <c r="B178" s="16">
        <v>22261</v>
      </c>
      <c r="C178" s="16">
        <v>21902</v>
      </c>
      <c r="D178" s="16">
        <v>11479</v>
      </c>
      <c r="E178" s="16">
        <v>21291</v>
      </c>
      <c r="F178" s="16">
        <v>16651</v>
      </c>
      <c r="G178" s="16">
        <v>8534</v>
      </c>
      <c r="H178" s="16">
        <v>10239</v>
      </c>
      <c r="I178" s="16">
        <v>8409</v>
      </c>
    </row>
    <row r="179" spans="1:9" ht="15" customHeight="1" x14ac:dyDescent="0.25">
      <c r="A179" s="19" t="s">
        <v>384</v>
      </c>
      <c r="B179" s="16">
        <v>30263</v>
      </c>
      <c r="C179" s="16">
        <v>30263</v>
      </c>
      <c r="D179" s="16">
        <v>16639</v>
      </c>
      <c r="E179" s="16">
        <v>29056</v>
      </c>
      <c r="F179" s="16">
        <v>24267</v>
      </c>
      <c r="G179" s="16">
        <v>12845</v>
      </c>
      <c r="H179" s="16">
        <v>15175</v>
      </c>
      <c r="I179" s="16">
        <v>12888</v>
      </c>
    </row>
    <row r="180" spans="1:9" ht="15" customHeight="1" x14ac:dyDescent="0.25">
      <c r="A180" s="19" t="s">
        <v>385</v>
      </c>
      <c r="B180" s="16">
        <v>35871</v>
      </c>
      <c r="C180" s="16">
        <v>35871</v>
      </c>
      <c r="D180" s="16">
        <v>18510</v>
      </c>
      <c r="E180" s="16">
        <v>34858</v>
      </c>
      <c r="F180" s="16">
        <v>28252</v>
      </c>
      <c r="G180" s="16">
        <v>13754</v>
      </c>
      <c r="H180" s="16">
        <v>16401</v>
      </c>
      <c r="I180" s="16">
        <v>15662</v>
      </c>
    </row>
    <row r="181" spans="1:9" ht="15" customHeight="1" x14ac:dyDescent="0.25">
      <c r="A181" s="19" t="s">
        <v>386</v>
      </c>
      <c r="B181" s="16">
        <v>14534</v>
      </c>
      <c r="C181" s="16">
        <v>14534</v>
      </c>
      <c r="D181" s="16">
        <v>9302</v>
      </c>
      <c r="E181" s="16">
        <v>13971</v>
      </c>
      <c r="F181" s="16">
        <v>12688</v>
      </c>
      <c r="G181" s="16">
        <v>6520</v>
      </c>
      <c r="H181" s="16">
        <v>8888</v>
      </c>
      <c r="I181" s="16">
        <v>7984</v>
      </c>
    </row>
    <row r="182" spans="1:9" ht="15" customHeight="1" x14ac:dyDescent="0.25">
      <c r="A182" s="19" t="s">
        <v>387</v>
      </c>
      <c r="B182" s="16">
        <v>6114</v>
      </c>
      <c r="C182" s="16">
        <v>6114</v>
      </c>
      <c r="D182" s="16">
        <v>3387</v>
      </c>
      <c r="E182" s="16">
        <v>6032</v>
      </c>
      <c r="F182" s="16">
        <v>4887</v>
      </c>
      <c r="G182" s="16">
        <v>2868</v>
      </c>
      <c r="H182" s="16">
        <v>3341</v>
      </c>
      <c r="I182" s="16">
        <v>3980</v>
      </c>
    </row>
    <row r="183" spans="1:9" ht="15" customHeight="1" x14ac:dyDescent="0.25">
      <c r="A183" s="19" t="s">
        <v>388</v>
      </c>
      <c r="B183" s="16">
        <v>4738</v>
      </c>
      <c r="C183" s="16">
        <v>4738</v>
      </c>
      <c r="D183" s="16">
        <v>2946</v>
      </c>
      <c r="E183" s="16">
        <v>4506</v>
      </c>
      <c r="F183" s="16">
        <v>3502</v>
      </c>
      <c r="G183" s="16">
        <v>2061</v>
      </c>
      <c r="H183" s="16">
        <v>2437</v>
      </c>
      <c r="I183" s="16">
        <v>2251</v>
      </c>
    </row>
    <row r="184" spans="1:9" ht="27.95" customHeight="1" x14ac:dyDescent="0.25">
      <c r="A184" s="19" t="s">
        <v>389</v>
      </c>
      <c r="B184" s="16">
        <v>12068</v>
      </c>
      <c r="C184" s="16">
        <v>12068</v>
      </c>
      <c r="D184" s="16">
        <v>6984</v>
      </c>
      <c r="E184" s="16">
        <v>11721</v>
      </c>
      <c r="F184" s="16">
        <v>10143</v>
      </c>
      <c r="G184" s="16">
        <v>5684</v>
      </c>
      <c r="H184" s="16">
        <v>6577</v>
      </c>
      <c r="I184" s="16">
        <v>6766</v>
      </c>
    </row>
    <row r="185" spans="1:9" ht="44.1" customHeight="1" x14ac:dyDescent="0.25">
      <c r="A185" s="17" t="s">
        <v>330</v>
      </c>
      <c r="B185" s="23" t="s">
        <v>169</v>
      </c>
      <c r="C185" s="23" t="s">
        <v>169</v>
      </c>
      <c r="D185" s="23" t="s">
        <v>169</v>
      </c>
      <c r="E185" s="23" t="s">
        <v>169</v>
      </c>
      <c r="F185" s="23" t="s">
        <v>169</v>
      </c>
      <c r="G185" s="23" t="s">
        <v>169</v>
      </c>
      <c r="H185" s="23" t="s">
        <v>169</v>
      </c>
      <c r="I185" s="23" t="s">
        <v>169</v>
      </c>
    </row>
    <row r="186" spans="1:9" ht="15" customHeight="1" x14ac:dyDescent="0.25">
      <c r="A186" s="19" t="s">
        <v>324</v>
      </c>
      <c r="B186" s="16">
        <v>63167</v>
      </c>
      <c r="C186" s="16">
        <v>62669</v>
      </c>
      <c r="D186" s="16">
        <v>30314</v>
      </c>
      <c r="E186" s="16">
        <v>60546</v>
      </c>
      <c r="F186" s="16">
        <v>42331</v>
      </c>
      <c r="G186" s="16">
        <v>18572</v>
      </c>
      <c r="H186" s="16">
        <v>21904</v>
      </c>
      <c r="I186" s="16">
        <v>17671</v>
      </c>
    </row>
    <row r="187" spans="1:9" ht="15" customHeight="1" x14ac:dyDescent="0.25">
      <c r="A187" s="19" t="s">
        <v>325</v>
      </c>
      <c r="B187" s="16">
        <v>62516</v>
      </c>
      <c r="C187" s="16">
        <v>62156</v>
      </c>
      <c r="D187" s="16">
        <v>30210</v>
      </c>
      <c r="E187" s="16">
        <v>59941</v>
      </c>
      <c r="F187" s="16">
        <v>42180</v>
      </c>
      <c r="G187" s="16">
        <v>18424</v>
      </c>
      <c r="H187" s="16">
        <v>22268</v>
      </c>
      <c r="I187" s="16">
        <v>17939</v>
      </c>
    </row>
    <row r="188" spans="1:9" ht="15" customHeight="1" x14ac:dyDescent="0.25">
      <c r="A188" s="19" t="s">
        <v>331</v>
      </c>
      <c r="B188" s="16">
        <v>78594</v>
      </c>
      <c r="C188" s="16">
        <v>78594</v>
      </c>
      <c r="D188" s="16">
        <v>36405</v>
      </c>
      <c r="E188" s="16">
        <v>75380</v>
      </c>
      <c r="F188" s="16">
        <v>51068</v>
      </c>
      <c r="G188" s="16">
        <v>21872</v>
      </c>
      <c r="H188" s="16">
        <v>26646</v>
      </c>
      <c r="I188" s="16">
        <v>20668</v>
      </c>
    </row>
    <row r="189" spans="1:9" ht="15" customHeight="1" thickBot="1" x14ac:dyDescent="0.3">
      <c r="A189" s="20"/>
    </row>
    <row r="190" spans="1:9" ht="140.25" customHeight="1" x14ac:dyDescent="0.25">
      <c r="A190" s="125" t="s">
        <v>332</v>
      </c>
      <c r="B190" s="125"/>
      <c r="C190" s="125"/>
      <c r="D190" s="125"/>
      <c r="E190" s="125"/>
      <c r="F190" s="125"/>
      <c r="G190" s="125"/>
      <c r="H190" s="126"/>
      <c r="I190" s="126"/>
    </row>
  </sheetData>
  <mergeCells count="6">
    <mergeCell ref="A190:I190"/>
    <mergeCell ref="A2:I2"/>
    <mergeCell ref="B3:I3"/>
    <mergeCell ref="B4:B5"/>
    <mergeCell ref="C4:C5"/>
    <mergeCell ref="D4:I4"/>
  </mergeCells>
  <pageMargins left="0.7" right="0.7" top="0.6" bottom="0.6" header="0.3" footer="0.3"/>
  <pageSetup scale="85" fitToHeight="0" orientation="portrait" r:id="rId1"/>
  <rowBreaks count="3" manualBreakCount="3">
    <brk id="45" max="16383" man="1"/>
    <brk id="86" max="16383" man="1"/>
    <brk id="119" max="16383" man="1"/>
  </row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1:N166"/>
  <sheetViews>
    <sheetView workbookViewId="0"/>
  </sheetViews>
  <sheetFormatPr defaultRowHeight="15" x14ac:dyDescent="0.25"/>
  <cols>
    <col min="1" max="1" width="28.7109375" customWidth="1"/>
    <col min="2" max="11" width="7.7109375" style="10" customWidth="1"/>
  </cols>
  <sheetData>
    <row r="1" spans="1:11" ht="30" x14ac:dyDescent="0.25">
      <c r="A1" s="9" t="s">
        <v>155</v>
      </c>
    </row>
    <row r="2" spans="1:11" ht="26.25" customHeight="1" x14ac:dyDescent="0.25">
      <c r="A2" s="127" t="s">
        <v>340</v>
      </c>
      <c r="B2" s="128"/>
      <c r="C2" s="128"/>
      <c r="D2" s="128"/>
      <c r="E2" s="128"/>
      <c r="F2" s="128"/>
      <c r="G2" s="128"/>
      <c r="H2" s="128"/>
      <c r="I2" s="128"/>
      <c r="J2" s="128"/>
      <c r="K2" s="128"/>
    </row>
    <row r="3" spans="1:11" ht="24" customHeight="1" x14ac:dyDescent="0.25">
      <c r="A3" s="11"/>
      <c r="B3" s="142" t="s">
        <v>341</v>
      </c>
      <c r="C3" s="143"/>
      <c r="D3" s="143"/>
      <c r="E3" s="143"/>
      <c r="F3" s="144"/>
      <c r="G3" s="142" t="s">
        <v>157</v>
      </c>
      <c r="H3" s="143"/>
      <c r="I3" s="143"/>
      <c r="J3" s="143"/>
      <c r="K3" s="143"/>
    </row>
    <row r="4" spans="1:11" ht="36.75" customHeight="1" x14ac:dyDescent="0.25">
      <c r="A4" s="11"/>
      <c r="B4" s="145" t="s">
        <v>158</v>
      </c>
      <c r="C4" s="145" t="s">
        <v>305</v>
      </c>
      <c r="D4" s="146" t="s">
        <v>342</v>
      </c>
      <c r="E4" s="147"/>
      <c r="F4" s="147"/>
      <c r="G4" s="145" t="s">
        <v>158</v>
      </c>
      <c r="H4" s="145" t="s">
        <v>305</v>
      </c>
      <c r="I4" s="146" t="s">
        <v>342</v>
      </c>
      <c r="J4" s="147"/>
      <c r="K4" s="147"/>
    </row>
    <row r="5" spans="1:11" ht="89.25" customHeight="1" thickBot="1" x14ac:dyDescent="0.3">
      <c r="A5" s="12"/>
      <c r="B5" s="133" t="s">
        <v>158</v>
      </c>
      <c r="C5" s="133"/>
      <c r="D5" s="49" t="s">
        <v>343</v>
      </c>
      <c r="E5" s="49" t="s">
        <v>344</v>
      </c>
      <c r="F5" s="49" t="s">
        <v>345</v>
      </c>
      <c r="G5" s="133" t="s">
        <v>158</v>
      </c>
      <c r="H5" s="133"/>
      <c r="I5" s="49" t="s">
        <v>343</v>
      </c>
      <c r="J5" s="49" t="s">
        <v>344</v>
      </c>
      <c r="K5" s="49" t="s">
        <v>345</v>
      </c>
    </row>
    <row r="6" spans="1:11" ht="24" customHeight="1" thickTop="1" x14ac:dyDescent="0.25">
      <c r="A6" s="14" t="s">
        <v>167</v>
      </c>
      <c r="B6" s="15">
        <v>5557</v>
      </c>
      <c r="C6" s="15">
        <v>4423</v>
      </c>
      <c r="D6" s="15">
        <v>3348</v>
      </c>
      <c r="E6" s="15">
        <v>690</v>
      </c>
      <c r="F6" s="15">
        <v>385</v>
      </c>
      <c r="G6" s="15">
        <v>87093</v>
      </c>
      <c r="H6" s="15">
        <v>79015</v>
      </c>
      <c r="I6" s="15">
        <v>47534</v>
      </c>
      <c r="J6" s="15">
        <v>12688</v>
      </c>
      <c r="K6" s="15">
        <v>18793</v>
      </c>
    </row>
    <row r="7" spans="1:11" ht="24" customHeight="1" x14ac:dyDescent="0.25">
      <c r="A7" s="17" t="s">
        <v>168</v>
      </c>
      <c r="B7" s="18" t="s">
        <v>169</v>
      </c>
      <c r="C7" s="18" t="s">
        <v>169</v>
      </c>
      <c r="D7" s="18" t="s">
        <v>169</v>
      </c>
      <c r="E7" s="18" t="s">
        <v>169</v>
      </c>
      <c r="F7" s="18" t="s">
        <v>169</v>
      </c>
      <c r="G7" s="18" t="s">
        <v>169</v>
      </c>
      <c r="H7" s="18" t="s">
        <v>169</v>
      </c>
      <c r="I7" s="18" t="s">
        <v>169</v>
      </c>
      <c r="J7" s="18" t="s">
        <v>169</v>
      </c>
      <c r="K7" s="18" t="s">
        <v>169</v>
      </c>
    </row>
    <row r="8" spans="1:11" ht="15" customHeight="1" x14ac:dyDescent="0.25">
      <c r="A8" s="19" t="s">
        <v>170</v>
      </c>
      <c r="B8" s="16">
        <v>2777</v>
      </c>
      <c r="C8" s="16">
        <v>2032</v>
      </c>
      <c r="D8" s="16">
        <v>1653</v>
      </c>
      <c r="E8" s="16">
        <v>322</v>
      </c>
      <c r="F8" s="16">
        <v>57</v>
      </c>
      <c r="G8" s="16">
        <v>8041</v>
      </c>
      <c r="H8" s="16">
        <v>6102</v>
      </c>
      <c r="I8" s="16">
        <v>4906</v>
      </c>
      <c r="J8" s="16">
        <v>1011</v>
      </c>
      <c r="K8" s="16">
        <v>185</v>
      </c>
    </row>
    <row r="9" spans="1:11" ht="15" customHeight="1" x14ac:dyDescent="0.25">
      <c r="A9" s="19" t="s">
        <v>172</v>
      </c>
      <c r="B9" s="16">
        <v>1229</v>
      </c>
      <c r="C9" s="16">
        <v>992</v>
      </c>
      <c r="D9" s="16">
        <v>789</v>
      </c>
      <c r="E9" s="16">
        <v>120</v>
      </c>
      <c r="F9" s="16">
        <v>82</v>
      </c>
      <c r="G9" s="16">
        <v>8900</v>
      </c>
      <c r="H9" s="16">
        <v>7236</v>
      </c>
      <c r="I9" s="16">
        <v>5731</v>
      </c>
      <c r="J9" s="16">
        <v>890</v>
      </c>
      <c r="K9" s="16">
        <v>615</v>
      </c>
    </row>
    <row r="10" spans="1:11" ht="15" customHeight="1" x14ac:dyDescent="0.25">
      <c r="A10" s="19" t="s">
        <v>173</v>
      </c>
      <c r="B10" s="16">
        <v>884</v>
      </c>
      <c r="C10" s="16">
        <v>775</v>
      </c>
      <c r="D10" s="16">
        <v>538</v>
      </c>
      <c r="E10" s="16">
        <v>143</v>
      </c>
      <c r="F10" s="16">
        <v>93</v>
      </c>
      <c r="G10" s="16">
        <v>14105</v>
      </c>
      <c r="H10" s="16">
        <v>12401</v>
      </c>
      <c r="I10" s="16">
        <v>8549</v>
      </c>
      <c r="J10" s="16">
        <v>2318</v>
      </c>
      <c r="K10" s="16">
        <v>1534</v>
      </c>
    </row>
    <row r="11" spans="1:11" ht="15" customHeight="1" x14ac:dyDescent="0.25">
      <c r="A11" s="19" t="s">
        <v>174</v>
      </c>
      <c r="B11" s="16">
        <v>332</v>
      </c>
      <c r="C11" s="16">
        <v>307</v>
      </c>
      <c r="D11" s="16">
        <v>198</v>
      </c>
      <c r="E11" s="16">
        <v>57</v>
      </c>
      <c r="F11" s="16">
        <v>51</v>
      </c>
      <c r="G11" s="16">
        <v>11917</v>
      </c>
      <c r="H11" s="16">
        <v>11007</v>
      </c>
      <c r="I11" s="16">
        <v>7125</v>
      </c>
      <c r="J11" s="16">
        <v>1983</v>
      </c>
      <c r="K11" s="16">
        <v>1899</v>
      </c>
    </row>
    <row r="12" spans="1:11" ht="15" customHeight="1" x14ac:dyDescent="0.25">
      <c r="A12" s="19" t="s">
        <v>175</v>
      </c>
      <c r="B12" s="16">
        <v>199</v>
      </c>
      <c r="C12" s="16">
        <v>186</v>
      </c>
      <c r="D12" s="16">
        <v>103</v>
      </c>
      <c r="E12" s="16">
        <v>28</v>
      </c>
      <c r="F12" s="16">
        <v>55</v>
      </c>
      <c r="G12" s="16">
        <v>13918</v>
      </c>
      <c r="H12" s="16">
        <v>13063</v>
      </c>
      <c r="I12" s="16">
        <v>7181</v>
      </c>
      <c r="J12" s="16">
        <v>1904</v>
      </c>
      <c r="K12" s="16">
        <v>3978</v>
      </c>
    </row>
    <row r="13" spans="1:11" ht="15" customHeight="1" x14ac:dyDescent="0.25">
      <c r="A13" s="19" t="s">
        <v>176</v>
      </c>
      <c r="B13" s="16">
        <v>90</v>
      </c>
      <c r="C13" s="16">
        <v>86</v>
      </c>
      <c r="D13" s="16">
        <v>45</v>
      </c>
      <c r="E13" s="16">
        <v>13</v>
      </c>
      <c r="F13" s="16">
        <v>29</v>
      </c>
      <c r="G13" s="16">
        <v>12415</v>
      </c>
      <c r="H13" s="16">
        <v>11903</v>
      </c>
      <c r="I13" s="16">
        <v>6120</v>
      </c>
      <c r="J13" s="16">
        <v>1846</v>
      </c>
      <c r="K13" s="16">
        <v>3937</v>
      </c>
    </row>
    <row r="14" spans="1:11" ht="15" customHeight="1" x14ac:dyDescent="0.25">
      <c r="A14" s="19" t="s">
        <v>177</v>
      </c>
      <c r="B14" s="16">
        <v>38</v>
      </c>
      <c r="C14" s="16">
        <v>36</v>
      </c>
      <c r="D14" s="16">
        <v>17</v>
      </c>
      <c r="E14" s="16">
        <v>5</v>
      </c>
      <c r="F14" s="16">
        <v>14</v>
      </c>
      <c r="G14" s="16">
        <v>10724</v>
      </c>
      <c r="H14" s="16">
        <v>10351</v>
      </c>
      <c r="I14" s="16">
        <v>4924</v>
      </c>
      <c r="J14" s="16">
        <v>1516</v>
      </c>
      <c r="K14" s="16">
        <v>3911</v>
      </c>
    </row>
    <row r="15" spans="1:11" ht="15" customHeight="1" x14ac:dyDescent="0.25">
      <c r="A15" s="19" t="s">
        <v>178</v>
      </c>
      <c r="B15" s="16">
        <v>8</v>
      </c>
      <c r="C15" s="16">
        <v>8</v>
      </c>
      <c r="D15" s="16">
        <v>4</v>
      </c>
      <c r="E15" s="16">
        <v>1</v>
      </c>
      <c r="F15" s="16">
        <v>3</v>
      </c>
      <c r="G15" s="16">
        <v>7074</v>
      </c>
      <c r="H15" s="16">
        <v>6951</v>
      </c>
      <c r="I15" s="16">
        <v>2998</v>
      </c>
      <c r="J15" s="16">
        <v>1220</v>
      </c>
      <c r="K15" s="16">
        <v>2734</v>
      </c>
    </row>
    <row r="16" spans="1:11" ht="24" customHeight="1" x14ac:dyDescent="0.25">
      <c r="A16" s="17" t="s">
        <v>179</v>
      </c>
      <c r="B16" s="17" t="s">
        <v>169</v>
      </c>
      <c r="C16" s="17" t="s">
        <v>169</v>
      </c>
      <c r="D16" s="17" t="s">
        <v>169</v>
      </c>
      <c r="E16" s="17" t="s">
        <v>169</v>
      </c>
      <c r="F16" s="17" t="s">
        <v>169</v>
      </c>
      <c r="G16" s="17" t="s">
        <v>169</v>
      </c>
      <c r="H16" s="17" t="s">
        <v>169</v>
      </c>
      <c r="I16" s="17" t="s">
        <v>169</v>
      </c>
      <c r="J16" s="17" t="s">
        <v>169</v>
      </c>
      <c r="K16" s="17" t="s">
        <v>169</v>
      </c>
    </row>
    <row r="17" spans="1:14" x14ac:dyDescent="0.25">
      <c r="A17" s="19" t="s">
        <v>180</v>
      </c>
      <c r="B17" s="16">
        <v>389</v>
      </c>
      <c r="C17" s="16">
        <v>332</v>
      </c>
      <c r="D17" s="16">
        <v>244</v>
      </c>
      <c r="E17" s="16">
        <v>51</v>
      </c>
      <c r="F17" s="16">
        <v>38</v>
      </c>
      <c r="G17" s="16">
        <v>12239</v>
      </c>
      <c r="H17" s="16">
        <v>11905</v>
      </c>
      <c r="I17" s="16">
        <v>7580</v>
      </c>
      <c r="J17" s="16">
        <v>1269</v>
      </c>
      <c r="K17" s="16">
        <v>3057</v>
      </c>
    </row>
    <row r="18" spans="1:14" x14ac:dyDescent="0.25">
      <c r="A18" s="19" t="s">
        <v>181</v>
      </c>
      <c r="B18" s="16">
        <v>177</v>
      </c>
      <c r="C18" s="16">
        <v>177</v>
      </c>
      <c r="D18" s="16">
        <v>155</v>
      </c>
      <c r="E18" s="16" t="s">
        <v>171</v>
      </c>
      <c r="F18" s="16" t="s">
        <v>171</v>
      </c>
      <c r="G18" s="16">
        <v>1252</v>
      </c>
      <c r="H18" s="16">
        <v>1252</v>
      </c>
      <c r="I18" s="16">
        <v>883</v>
      </c>
      <c r="J18" s="16" t="s">
        <v>171</v>
      </c>
      <c r="K18" s="16" t="s">
        <v>171</v>
      </c>
    </row>
    <row r="19" spans="1:14" x14ac:dyDescent="0.25">
      <c r="A19" s="19" t="s">
        <v>183</v>
      </c>
      <c r="B19" s="16">
        <v>380</v>
      </c>
      <c r="C19" s="16">
        <v>379</v>
      </c>
      <c r="D19" s="16">
        <v>307</v>
      </c>
      <c r="E19" s="16">
        <v>33</v>
      </c>
      <c r="F19" s="16">
        <v>39</v>
      </c>
      <c r="G19" s="16">
        <v>1819</v>
      </c>
      <c r="H19" s="16">
        <v>1817</v>
      </c>
      <c r="I19" s="16">
        <v>1449</v>
      </c>
      <c r="J19" s="16">
        <v>130</v>
      </c>
      <c r="K19" s="16">
        <v>237</v>
      </c>
    </row>
    <row r="20" spans="1:14" x14ac:dyDescent="0.25">
      <c r="A20" s="19" t="s">
        <v>184</v>
      </c>
      <c r="B20" s="16">
        <v>157</v>
      </c>
      <c r="C20" s="16">
        <v>156</v>
      </c>
      <c r="D20" s="16">
        <v>124</v>
      </c>
      <c r="E20" s="16">
        <v>22</v>
      </c>
      <c r="F20" s="16">
        <v>10</v>
      </c>
      <c r="G20" s="16">
        <v>4155</v>
      </c>
      <c r="H20" s="16">
        <v>4153</v>
      </c>
      <c r="I20" s="16">
        <v>2630</v>
      </c>
      <c r="J20" s="16">
        <v>449</v>
      </c>
      <c r="K20" s="16">
        <v>1074</v>
      </c>
    </row>
    <row r="21" spans="1:14" x14ac:dyDescent="0.25">
      <c r="A21" s="20" t="s">
        <v>185</v>
      </c>
      <c r="B21" s="16">
        <v>10</v>
      </c>
      <c r="C21" s="16">
        <v>10</v>
      </c>
      <c r="D21" s="16">
        <v>6</v>
      </c>
      <c r="E21" s="16" t="s">
        <v>171</v>
      </c>
      <c r="F21" s="16">
        <v>2</v>
      </c>
      <c r="G21" s="16">
        <v>2374</v>
      </c>
      <c r="H21" s="16">
        <v>2374</v>
      </c>
      <c r="I21" s="16">
        <v>1419</v>
      </c>
      <c r="J21" s="16" t="s">
        <v>171</v>
      </c>
      <c r="K21" s="16">
        <v>860</v>
      </c>
    </row>
    <row r="22" spans="1:14" x14ac:dyDescent="0.25">
      <c r="A22" s="20" t="s">
        <v>186</v>
      </c>
      <c r="B22" s="16">
        <v>147</v>
      </c>
      <c r="C22" s="16">
        <v>146</v>
      </c>
      <c r="D22" s="16">
        <v>118</v>
      </c>
      <c r="E22" s="16">
        <v>21</v>
      </c>
      <c r="F22" s="16" t="s">
        <v>171</v>
      </c>
      <c r="G22" s="16">
        <v>1781</v>
      </c>
      <c r="H22" s="16">
        <v>1779</v>
      </c>
      <c r="I22" s="16">
        <v>1211</v>
      </c>
      <c r="J22" s="16">
        <v>354</v>
      </c>
      <c r="K22" s="16" t="s">
        <v>171</v>
      </c>
    </row>
    <row r="23" spans="1:14" x14ac:dyDescent="0.25">
      <c r="A23" s="19" t="s">
        <v>187</v>
      </c>
      <c r="B23" s="16">
        <v>158</v>
      </c>
      <c r="C23" s="16">
        <v>158</v>
      </c>
      <c r="D23" s="16">
        <v>132</v>
      </c>
      <c r="E23" s="16">
        <v>7</v>
      </c>
      <c r="F23" s="16">
        <v>19</v>
      </c>
      <c r="G23" s="16">
        <v>5826</v>
      </c>
      <c r="H23" s="16">
        <v>5821</v>
      </c>
      <c r="I23" s="16">
        <v>4418</v>
      </c>
      <c r="J23" s="16">
        <v>369</v>
      </c>
      <c r="K23" s="16">
        <v>1034</v>
      </c>
    </row>
    <row r="24" spans="1:14" x14ac:dyDescent="0.25">
      <c r="A24" s="19" t="s">
        <v>188</v>
      </c>
      <c r="B24" s="16">
        <v>602</v>
      </c>
      <c r="C24" s="16">
        <v>531</v>
      </c>
      <c r="D24" s="16">
        <v>342</v>
      </c>
      <c r="E24" s="16">
        <v>90</v>
      </c>
      <c r="F24" s="16">
        <v>99</v>
      </c>
      <c r="G24" s="16">
        <v>11330</v>
      </c>
      <c r="H24" s="16">
        <v>10960</v>
      </c>
      <c r="I24" s="16">
        <v>4705</v>
      </c>
      <c r="J24" s="16">
        <v>1492</v>
      </c>
      <c r="K24" s="16">
        <v>4763</v>
      </c>
      <c r="N24" s="21"/>
    </row>
    <row r="25" spans="1:14" ht="15" customHeight="1" x14ac:dyDescent="0.25">
      <c r="A25" s="22" t="s">
        <v>189</v>
      </c>
      <c r="B25" s="16">
        <v>438</v>
      </c>
      <c r="C25" s="16">
        <v>367</v>
      </c>
      <c r="D25" s="16">
        <v>270</v>
      </c>
      <c r="E25" s="16">
        <v>80</v>
      </c>
      <c r="F25" s="16">
        <v>17</v>
      </c>
      <c r="G25" s="16">
        <v>5439</v>
      </c>
      <c r="H25" s="16">
        <v>5070</v>
      </c>
      <c r="I25" s="16">
        <v>2932</v>
      </c>
      <c r="J25" s="16">
        <v>1013</v>
      </c>
      <c r="K25" s="16">
        <v>1125</v>
      </c>
    </row>
    <row r="26" spans="1:14" ht="15" customHeight="1" x14ac:dyDescent="0.25">
      <c r="A26" s="22" t="s">
        <v>190</v>
      </c>
      <c r="B26" s="16">
        <v>164</v>
      </c>
      <c r="C26" s="16">
        <v>164</v>
      </c>
      <c r="D26" s="16">
        <v>72</v>
      </c>
      <c r="E26" s="16">
        <v>10</v>
      </c>
      <c r="F26" s="16">
        <v>82</v>
      </c>
      <c r="G26" s="16">
        <v>5890</v>
      </c>
      <c r="H26" s="16">
        <v>5890</v>
      </c>
      <c r="I26" s="16">
        <v>1773</v>
      </c>
      <c r="J26" s="16">
        <v>479</v>
      </c>
      <c r="K26" s="16">
        <v>3638</v>
      </c>
    </row>
    <row r="27" spans="1:14" ht="15" customHeight="1" x14ac:dyDescent="0.25">
      <c r="A27" s="19" t="s">
        <v>191</v>
      </c>
      <c r="B27" s="16">
        <v>1012</v>
      </c>
      <c r="C27" s="16">
        <v>943</v>
      </c>
      <c r="D27" s="16">
        <v>713</v>
      </c>
      <c r="E27" s="16">
        <v>160</v>
      </c>
      <c r="F27" s="16">
        <v>71</v>
      </c>
      <c r="G27" s="16">
        <v>15952</v>
      </c>
      <c r="H27" s="16">
        <v>15663</v>
      </c>
      <c r="I27" s="16">
        <v>8724</v>
      </c>
      <c r="J27" s="16">
        <v>2934</v>
      </c>
      <c r="K27" s="16">
        <v>4006</v>
      </c>
    </row>
    <row r="28" spans="1:14" ht="15" customHeight="1" x14ac:dyDescent="0.25">
      <c r="A28" s="19" t="s">
        <v>192</v>
      </c>
      <c r="B28" s="16">
        <v>352</v>
      </c>
      <c r="C28" s="16">
        <v>317</v>
      </c>
      <c r="D28" s="16">
        <v>248</v>
      </c>
      <c r="E28" s="16">
        <v>41</v>
      </c>
      <c r="F28" s="16">
        <v>28</v>
      </c>
      <c r="G28" s="16">
        <v>5559</v>
      </c>
      <c r="H28" s="16">
        <v>5318</v>
      </c>
      <c r="I28" s="16">
        <v>3389</v>
      </c>
      <c r="J28" s="16">
        <v>514</v>
      </c>
      <c r="K28" s="16">
        <v>1415</v>
      </c>
    </row>
    <row r="29" spans="1:14" ht="15" customHeight="1" x14ac:dyDescent="0.25">
      <c r="A29" s="19" t="s">
        <v>193</v>
      </c>
      <c r="B29" s="16">
        <v>84</v>
      </c>
      <c r="C29" s="16">
        <v>80</v>
      </c>
      <c r="D29" s="16">
        <v>72</v>
      </c>
      <c r="E29" s="16" t="s">
        <v>171</v>
      </c>
      <c r="F29" s="16" t="s">
        <v>171</v>
      </c>
      <c r="G29" s="16">
        <v>1440</v>
      </c>
      <c r="H29" s="16">
        <v>1341</v>
      </c>
      <c r="I29" s="16">
        <v>1139</v>
      </c>
      <c r="J29" s="16" t="s">
        <v>171</v>
      </c>
      <c r="K29" s="16" t="s">
        <v>171</v>
      </c>
    </row>
    <row r="30" spans="1:14" ht="15" customHeight="1" x14ac:dyDescent="0.25">
      <c r="A30" s="19" t="s">
        <v>194</v>
      </c>
      <c r="B30" s="16">
        <v>412</v>
      </c>
      <c r="C30" s="16">
        <v>383</v>
      </c>
      <c r="D30" s="16">
        <v>290</v>
      </c>
      <c r="E30" s="16">
        <v>70</v>
      </c>
      <c r="F30" s="16">
        <v>23</v>
      </c>
      <c r="G30" s="16">
        <v>4557</v>
      </c>
      <c r="H30" s="16">
        <v>4337</v>
      </c>
      <c r="I30" s="16">
        <v>2850</v>
      </c>
      <c r="J30" s="16">
        <v>711</v>
      </c>
      <c r="K30" s="16">
        <v>776</v>
      </c>
    </row>
    <row r="31" spans="1:14" ht="15" customHeight="1" x14ac:dyDescent="0.25">
      <c r="A31" s="19" t="s">
        <v>195</v>
      </c>
      <c r="B31" s="16">
        <v>619</v>
      </c>
      <c r="C31" s="16">
        <v>442</v>
      </c>
      <c r="D31" s="16">
        <v>347</v>
      </c>
      <c r="E31" s="16">
        <v>80</v>
      </c>
      <c r="F31" s="16" t="s">
        <v>171</v>
      </c>
      <c r="G31" s="16">
        <v>4630</v>
      </c>
      <c r="H31" s="16">
        <v>3763</v>
      </c>
      <c r="I31" s="16">
        <v>2695</v>
      </c>
      <c r="J31" s="16">
        <v>669</v>
      </c>
      <c r="K31" s="16" t="s">
        <v>171</v>
      </c>
    </row>
    <row r="32" spans="1:14" ht="15" customHeight="1" x14ac:dyDescent="0.25">
      <c r="A32" s="19" t="s">
        <v>196</v>
      </c>
      <c r="B32" s="16">
        <v>796</v>
      </c>
      <c r="C32" s="16">
        <v>370</v>
      </c>
      <c r="D32" s="16">
        <v>252</v>
      </c>
      <c r="E32" s="16">
        <v>93</v>
      </c>
      <c r="F32" s="16">
        <v>26</v>
      </c>
      <c r="G32" s="16">
        <v>13077</v>
      </c>
      <c r="H32" s="16">
        <v>10041</v>
      </c>
      <c r="I32" s="16">
        <v>5204</v>
      </c>
      <c r="J32" s="16">
        <v>3449</v>
      </c>
      <c r="K32" s="16">
        <v>1388</v>
      </c>
    </row>
    <row r="33" spans="1:11" ht="15" customHeight="1" x14ac:dyDescent="0.25">
      <c r="A33" s="19" t="s">
        <v>197</v>
      </c>
      <c r="B33" s="16">
        <v>125</v>
      </c>
      <c r="C33" s="16">
        <v>98</v>
      </c>
      <c r="D33" s="16">
        <v>81</v>
      </c>
      <c r="E33" s="16" t="s">
        <v>171</v>
      </c>
      <c r="F33" s="16" t="s">
        <v>171</v>
      </c>
      <c r="G33" s="16">
        <v>2002</v>
      </c>
      <c r="H33" s="16">
        <v>1614</v>
      </c>
      <c r="I33" s="16">
        <v>1170</v>
      </c>
      <c r="J33" s="16" t="s">
        <v>171</v>
      </c>
      <c r="K33" s="16" t="s">
        <v>171</v>
      </c>
    </row>
    <row r="34" spans="1:11" ht="15" customHeight="1" x14ac:dyDescent="0.25">
      <c r="A34" s="19" t="s">
        <v>198</v>
      </c>
      <c r="B34" s="16">
        <v>296</v>
      </c>
      <c r="C34" s="16">
        <v>56</v>
      </c>
      <c r="D34" s="16">
        <v>44</v>
      </c>
      <c r="E34" s="16" t="s">
        <v>171</v>
      </c>
      <c r="F34" s="16" t="s">
        <v>171</v>
      </c>
      <c r="G34" s="16">
        <v>3256</v>
      </c>
      <c r="H34" s="16">
        <v>1031</v>
      </c>
      <c r="I34" s="16">
        <v>700</v>
      </c>
      <c r="J34" s="16" t="s">
        <v>171</v>
      </c>
      <c r="K34" s="16" t="s">
        <v>171</v>
      </c>
    </row>
    <row r="35" spans="1:11" ht="24" customHeight="1" x14ac:dyDescent="0.25">
      <c r="A35" s="17" t="s">
        <v>199</v>
      </c>
      <c r="B35" s="17" t="s">
        <v>169</v>
      </c>
      <c r="C35" s="17" t="s">
        <v>169</v>
      </c>
      <c r="D35" s="17" t="s">
        <v>169</v>
      </c>
      <c r="E35" s="17" t="s">
        <v>169</v>
      </c>
      <c r="F35" s="17" t="s">
        <v>169</v>
      </c>
      <c r="G35" s="17" t="s">
        <v>169</v>
      </c>
      <c r="H35" s="17" t="s">
        <v>169</v>
      </c>
      <c r="I35" s="17" t="s">
        <v>169</v>
      </c>
      <c r="J35" s="17" t="s">
        <v>169</v>
      </c>
      <c r="K35" s="17" t="s">
        <v>169</v>
      </c>
    </row>
    <row r="36" spans="1:11" ht="15" customHeight="1" x14ac:dyDescent="0.25">
      <c r="A36" s="19" t="s">
        <v>200</v>
      </c>
      <c r="B36" s="16">
        <v>362</v>
      </c>
      <c r="C36" s="16">
        <v>286</v>
      </c>
      <c r="D36" s="16">
        <v>232</v>
      </c>
      <c r="E36" s="16">
        <v>39</v>
      </c>
      <c r="F36" s="16">
        <v>15</v>
      </c>
      <c r="G36" s="16">
        <v>3983</v>
      </c>
      <c r="H36" s="16">
        <v>3403</v>
      </c>
      <c r="I36" s="16">
        <v>2287</v>
      </c>
      <c r="J36" s="16">
        <v>526</v>
      </c>
      <c r="K36" s="16">
        <v>590</v>
      </c>
    </row>
    <row r="37" spans="1:11" ht="15" customHeight="1" x14ac:dyDescent="0.25">
      <c r="A37" s="19" t="s">
        <v>201</v>
      </c>
      <c r="B37" s="16">
        <v>488</v>
      </c>
      <c r="C37" s="16">
        <v>383</v>
      </c>
      <c r="D37" s="16">
        <v>288</v>
      </c>
      <c r="E37" s="16">
        <v>69</v>
      </c>
      <c r="F37" s="16">
        <v>26</v>
      </c>
      <c r="G37" s="16">
        <v>6025</v>
      </c>
      <c r="H37" s="16">
        <v>5299</v>
      </c>
      <c r="I37" s="16">
        <v>2918</v>
      </c>
      <c r="J37" s="16">
        <v>743</v>
      </c>
      <c r="K37" s="16">
        <v>1638</v>
      </c>
    </row>
    <row r="38" spans="1:11" ht="15" customHeight="1" x14ac:dyDescent="0.25">
      <c r="A38" s="19" t="s">
        <v>202</v>
      </c>
      <c r="B38" s="16">
        <v>599</v>
      </c>
      <c r="C38" s="16">
        <v>460</v>
      </c>
      <c r="D38" s="16">
        <v>356</v>
      </c>
      <c r="E38" s="16">
        <v>78</v>
      </c>
      <c r="F38" s="16">
        <v>26</v>
      </c>
      <c r="G38" s="16">
        <v>7381</v>
      </c>
      <c r="H38" s="16">
        <v>6410</v>
      </c>
      <c r="I38" s="16">
        <v>4305</v>
      </c>
      <c r="J38" s="16">
        <v>943</v>
      </c>
      <c r="K38" s="16">
        <v>1162</v>
      </c>
    </row>
    <row r="39" spans="1:11" ht="15" customHeight="1" x14ac:dyDescent="0.25">
      <c r="A39" s="19" t="s">
        <v>203</v>
      </c>
      <c r="B39" s="16">
        <v>639</v>
      </c>
      <c r="C39" s="16">
        <v>540</v>
      </c>
      <c r="D39" s="16">
        <v>427</v>
      </c>
      <c r="E39" s="16">
        <v>60</v>
      </c>
      <c r="F39" s="16">
        <v>53</v>
      </c>
      <c r="G39" s="16">
        <v>10362</v>
      </c>
      <c r="H39" s="16">
        <v>9699</v>
      </c>
      <c r="I39" s="16">
        <v>6252</v>
      </c>
      <c r="J39" s="16">
        <v>1005</v>
      </c>
      <c r="K39" s="16">
        <v>2442</v>
      </c>
    </row>
    <row r="40" spans="1:11" ht="15" customHeight="1" x14ac:dyDescent="0.25">
      <c r="A40" s="19" t="s">
        <v>204</v>
      </c>
      <c r="B40" s="16">
        <v>684</v>
      </c>
      <c r="C40" s="16">
        <v>577</v>
      </c>
      <c r="D40" s="16">
        <v>435</v>
      </c>
      <c r="E40" s="16">
        <v>87</v>
      </c>
      <c r="F40" s="16">
        <v>55</v>
      </c>
      <c r="G40" s="16">
        <v>10846</v>
      </c>
      <c r="H40" s="16">
        <v>10158</v>
      </c>
      <c r="I40" s="16">
        <v>6298</v>
      </c>
      <c r="J40" s="16">
        <v>1773</v>
      </c>
      <c r="K40" s="16">
        <v>2087</v>
      </c>
    </row>
    <row r="41" spans="1:11" ht="15" customHeight="1" x14ac:dyDescent="0.25">
      <c r="A41" s="19" t="s">
        <v>205</v>
      </c>
      <c r="B41" s="16">
        <v>915</v>
      </c>
      <c r="C41" s="16">
        <v>727</v>
      </c>
      <c r="D41" s="16">
        <v>527</v>
      </c>
      <c r="E41" s="16">
        <v>139</v>
      </c>
      <c r="F41" s="16">
        <v>61</v>
      </c>
      <c r="G41" s="16">
        <v>15230</v>
      </c>
      <c r="H41" s="16">
        <v>13831</v>
      </c>
      <c r="I41" s="16">
        <v>7338</v>
      </c>
      <c r="J41" s="16">
        <v>2888</v>
      </c>
      <c r="K41" s="16">
        <v>3605</v>
      </c>
    </row>
    <row r="42" spans="1:11" ht="15" customHeight="1" x14ac:dyDescent="0.25">
      <c r="A42" s="19" t="s">
        <v>206</v>
      </c>
      <c r="B42" s="16">
        <v>845</v>
      </c>
      <c r="C42" s="16">
        <v>631</v>
      </c>
      <c r="D42" s="16">
        <v>498</v>
      </c>
      <c r="E42" s="16">
        <v>86</v>
      </c>
      <c r="F42" s="16">
        <v>48</v>
      </c>
      <c r="G42" s="16">
        <v>13803</v>
      </c>
      <c r="H42" s="16">
        <v>12209</v>
      </c>
      <c r="I42" s="16">
        <v>7417</v>
      </c>
      <c r="J42" s="16">
        <v>1724</v>
      </c>
      <c r="K42" s="16">
        <v>3069</v>
      </c>
    </row>
    <row r="43" spans="1:11" ht="15" customHeight="1" x14ac:dyDescent="0.25">
      <c r="A43" s="19" t="s">
        <v>207</v>
      </c>
      <c r="B43" s="16">
        <v>375</v>
      </c>
      <c r="C43" s="16">
        <v>312</v>
      </c>
      <c r="D43" s="16">
        <v>235</v>
      </c>
      <c r="E43" s="16">
        <v>45</v>
      </c>
      <c r="F43" s="16">
        <v>32</v>
      </c>
      <c r="G43" s="16">
        <v>7215</v>
      </c>
      <c r="H43" s="16">
        <v>6889</v>
      </c>
      <c r="I43" s="16">
        <v>4098</v>
      </c>
      <c r="J43" s="16">
        <v>1145</v>
      </c>
      <c r="K43" s="16">
        <v>1646</v>
      </c>
    </row>
    <row r="44" spans="1:11" ht="15" customHeight="1" x14ac:dyDescent="0.25">
      <c r="A44" s="19" t="s">
        <v>208</v>
      </c>
      <c r="B44" s="16">
        <v>347</v>
      </c>
      <c r="C44" s="16">
        <v>275</v>
      </c>
      <c r="D44" s="16">
        <v>190</v>
      </c>
      <c r="E44" s="16">
        <v>47</v>
      </c>
      <c r="F44" s="16">
        <v>38</v>
      </c>
      <c r="G44" s="16">
        <v>6524</v>
      </c>
      <c r="H44" s="16">
        <v>5955</v>
      </c>
      <c r="I44" s="16">
        <v>3445</v>
      </c>
      <c r="J44" s="16">
        <v>1007</v>
      </c>
      <c r="K44" s="16">
        <v>1503</v>
      </c>
    </row>
    <row r="45" spans="1:11" ht="15" customHeight="1" x14ac:dyDescent="0.25">
      <c r="A45" s="19" t="s">
        <v>209</v>
      </c>
      <c r="B45" s="16">
        <v>303</v>
      </c>
      <c r="C45" s="16">
        <v>231</v>
      </c>
      <c r="D45" s="16">
        <v>161</v>
      </c>
      <c r="E45" s="16">
        <v>39</v>
      </c>
      <c r="F45" s="16">
        <v>30</v>
      </c>
      <c r="G45" s="16">
        <v>5723</v>
      </c>
      <c r="H45" s="16">
        <v>5162</v>
      </c>
      <c r="I45" s="16">
        <v>3176</v>
      </c>
      <c r="J45" s="16">
        <v>933</v>
      </c>
      <c r="K45" s="16">
        <v>1053</v>
      </c>
    </row>
    <row r="46" spans="1:11" ht="24" customHeight="1" x14ac:dyDescent="0.25">
      <c r="A46" s="17" t="s">
        <v>210</v>
      </c>
      <c r="B46" s="18" t="s">
        <v>169</v>
      </c>
      <c r="C46" s="18" t="s">
        <v>169</v>
      </c>
      <c r="D46" s="18" t="s">
        <v>169</v>
      </c>
      <c r="E46" s="18" t="s">
        <v>169</v>
      </c>
      <c r="F46" s="18" t="s">
        <v>169</v>
      </c>
      <c r="G46" s="18" t="s">
        <v>169</v>
      </c>
      <c r="H46" s="18" t="s">
        <v>169</v>
      </c>
      <c r="I46" s="18" t="s">
        <v>169</v>
      </c>
      <c r="J46" s="18" t="s">
        <v>169</v>
      </c>
      <c r="K46" s="18" t="s">
        <v>169</v>
      </c>
    </row>
    <row r="47" spans="1:11" ht="15" customHeight="1" x14ac:dyDescent="0.25">
      <c r="A47" s="19" t="s">
        <v>211</v>
      </c>
      <c r="B47" s="16">
        <v>805</v>
      </c>
      <c r="C47" s="16">
        <v>671</v>
      </c>
      <c r="D47" s="16">
        <v>493</v>
      </c>
      <c r="E47" s="16">
        <v>123</v>
      </c>
      <c r="F47" s="16">
        <v>56</v>
      </c>
      <c r="G47" s="16">
        <v>15534</v>
      </c>
      <c r="H47" s="16">
        <v>14633</v>
      </c>
      <c r="I47" s="16">
        <v>9128</v>
      </c>
      <c r="J47" s="16">
        <v>2383</v>
      </c>
      <c r="K47" s="16">
        <v>3122</v>
      </c>
    </row>
    <row r="48" spans="1:11" ht="15" customHeight="1" x14ac:dyDescent="0.25">
      <c r="A48" s="20" t="s">
        <v>212</v>
      </c>
      <c r="B48" s="16">
        <v>302</v>
      </c>
      <c r="C48" s="16">
        <v>235</v>
      </c>
      <c r="D48" s="16">
        <v>166</v>
      </c>
      <c r="E48" s="16">
        <v>40</v>
      </c>
      <c r="F48" s="16">
        <v>30</v>
      </c>
      <c r="G48" s="16">
        <v>4302</v>
      </c>
      <c r="H48" s="16">
        <v>3915</v>
      </c>
      <c r="I48" s="16">
        <v>2487</v>
      </c>
      <c r="J48" s="16">
        <v>586</v>
      </c>
      <c r="K48" s="16">
        <v>843</v>
      </c>
    </row>
    <row r="49" spans="1:11" ht="15" customHeight="1" x14ac:dyDescent="0.25">
      <c r="A49" s="20" t="s">
        <v>213</v>
      </c>
      <c r="B49" s="16">
        <v>504</v>
      </c>
      <c r="C49" s="16">
        <v>436</v>
      </c>
      <c r="D49" s="16">
        <v>327</v>
      </c>
      <c r="E49" s="16">
        <v>83</v>
      </c>
      <c r="F49" s="16">
        <v>26</v>
      </c>
      <c r="G49" s="16">
        <v>11232</v>
      </c>
      <c r="H49" s="16">
        <v>10718</v>
      </c>
      <c r="I49" s="16">
        <v>6641</v>
      </c>
      <c r="J49" s="16">
        <v>1797</v>
      </c>
      <c r="K49" s="16">
        <v>2279</v>
      </c>
    </row>
    <row r="50" spans="1:11" ht="15" customHeight="1" x14ac:dyDescent="0.25">
      <c r="A50" s="19" t="s">
        <v>214</v>
      </c>
      <c r="B50" s="16">
        <v>1237</v>
      </c>
      <c r="C50" s="16">
        <v>1014</v>
      </c>
      <c r="D50" s="16">
        <v>806</v>
      </c>
      <c r="E50" s="16">
        <v>133</v>
      </c>
      <c r="F50" s="16">
        <v>76</v>
      </c>
      <c r="G50" s="16">
        <v>18919</v>
      </c>
      <c r="H50" s="16">
        <v>17592</v>
      </c>
      <c r="I50" s="16">
        <v>11316</v>
      </c>
      <c r="J50" s="16">
        <v>2335</v>
      </c>
      <c r="K50" s="16">
        <v>3942</v>
      </c>
    </row>
    <row r="51" spans="1:11" ht="15" customHeight="1" x14ac:dyDescent="0.25">
      <c r="A51" s="20" t="s">
        <v>215</v>
      </c>
      <c r="B51" s="16">
        <v>735</v>
      </c>
      <c r="C51" s="16">
        <v>629</v>
      </c>
      <c r="D51" s="16">
        <v>490</v>
      </c>
      <c r="E51" s="16">
        <v>90</v>
      </c>
      <c r="F51" s="16">
        <v>49</v>
      </c>
      <c r="G51" s="16">
        <v>12742</v>
      </c>
      <c r="H51" s="16">
        <v>12082</v>
      </c>
      <c r="I51" s="16">
        <v>7606</v>
      </c>
      <c r="J51" s="16">
        <v>1671</v>
      </c>
      <c r="K51" s="16">
        <v>2804</v>
      </c>
    </row>
    <row r="52" spans="1:11" ht="15" customHeight="1" x14ac:dyDescent="0.25">
      <c r="A52" s="20" t="s">
        <v>216</v>
      </c>
      <c r="B52" s="16">
        <v>502</v>
      </c>
      <c r="C52" s="16">
        <v>385</v>
      </c>
      <c r="D52" s="16">
        <v>316</v>
      </c>
      <c r="E52" s="16">
        <v>43</v>
      </c>
      <c r="F52" s="16">
        <v>27</v>
      </c>
      <c r="G52" s="16">
        <v>6178</v>
      </c>
      <c r="H52" s="16">
        <v>5510</v>
      </c>
      <c r="I52" s="16">
        <v>3710</v>
      </c>
      <c r="J52" s="16">
        <v>663</v>
      </c>
      <c r="K52" s="16">
        <v>1137</v>
      </c>
    </row>
    <row r="53" spans="1:11" ht="15" customHeight="1" x14ac:dyDescent="0.25">
      <c r="A53" s="19" t="s">
        <v>217</v>
      </c>
      <c r="B53" s="16">
        <v>2247</v>
      </c>
      <c r="C53" s="16">
        <v>1740</v>
      </c>
      <c r="D53" s="16">
        <v>1322</v>
      </c>
      <c r="E53" s="16">
        <v>264</v>
      </c>
      <c r="F53" s="16">
        <v>154</v>
      </c>
      <c r="G53" s="16">
        <v>34279</v>
      </c>
      <c r="H53" s="16">
        <v>30261</v>
      </c>
      <c r="I53" s="16">
        <v>17460</v>
      </c>
      <c r="J53" s="16">
        <v>4938</v>
      </c>
      <c r="K53" s="16">
        <v>7863</v>
      </c>
    </row>
    <row r="54" spans="1:11" ht="15" customHeight="1" x14ac:dyDescent="0.25">
      <c r="A54" s="20" t="s">
        <v>218</v>
      </c>
      <c r="B54" s="16">
        <v>1091</v>
      </c>
      <c r="C54" s="16">
        <v>856</v>
      </c>
      <c r="D54" s="16">
        <v>617</v>
      </c>
      <c r="E54" s="16">
        <v>160</v>
      </c>
      <c r="F54" s="16">
        <v>79</v>
      </c>
      <c r="G54" s="16">
        <v>17981</v>
      </c>
      <c r="H54" s="16">
        <v>16144</v>
      </c>
      <c r="I54" s="16">
        <v>8889</v>
      </c>
      <c r="J54" s="16">
        <v>3030</v>
      </c>
      <c r="K54" s="16">
        <v>4226</v>
      </c>
    </row>
    <row r="55" spans="1:11" ht="15" customHeight="1" x14ac:dyDescent="0.25">
      <c r="A55" s="20" t="s">
        <v>219</v>
      </c>
      <c r="B55" s="16">
        <v>370</v>
      </c>
      <c r="C55" s="16">
        <v>325</v>
      </c>
      <c r="D55" s="16">
        <v>268</v>
      </c>
      <c r="E55" s="16">
        <v>28</v>
      </c>
      <c r="F55" s="16">
        <v>29</v>
      </c>
      <c r="G55" s="16">
        <v>4904</v>
      </c>
      <c r="H55" s="16">
        <v>4598</v>
      </c>
      <c r="I55" s="16">
        <v>2745</v>
      </c>
      <c r="J55" s="16">
        <v>437</v>
      </c>
      <c r="K55" s="16">
        <v>1416</v>
      </c>
    </row>
    <row r="56" spans="1:11" ht="15" customHeight="1" x14ac:dyDescent="0.25">
      <c r="A56" s="20" t="s">
        <v>220</v>
      </c>
      <c r="B56" s="16">
        <v>786</v>
      </c>
      <c r="C56" s="16">
        <v>560</v>
      </c>
      <c r="D56" s="16">
        <v>437</v>
      </c>
      <c r="E56" s="16">
        <v>76</v>
      </c>
      <c r="F56" s="16">
        <v>46</v>
      </c>
      <c r="G56" s="16">
        <v>11394</v>
      </c>
      <c r="H56" s="16">
        <v>9519</v>
      </c>
      <c r="I56" s="16">
        <v>5826</v>
      </c>
      <c r="J56" s="16">
        <v>1471</v>
      </c>
      <c r="K56" s="16">
        <v>2222</v>
      </c>
    </row>
    <row r="57" spans="1:11" ht="15" customHeight="1" x14ac:dyDescent="0.25">
      <c r="A57" s="19" t="s">
        <v>221</v>
      </c>
      <c r="B57" s="16">
        <v>1267</v>
      </c>
      <c r="C57" s="16">
        <v>997</v>
      </c>
      <c r="D57" s="16">
        <v>728</v>
      </c>
      <c r="E57" s="16">
        <v>170</v>
      </c>
      <c r="F57" s="16">
        <v>99</v>
      </c>
      <c r="G57" s="16">
        <v>18360</v>
      </c>
      <c r="H57" s="16">
        <v>16529</v>
      </c>
      <c r="I57" s="16">
        <v>9631</v>
      </c>
      <c r="J57" s="16">
        <v>3032</v>
      </c>
      <c r="K57" s="16">
        <v>3866</v>
      </c>
    </row>
    <row r="58" spans="1:11" ht="15" customHeight="1" x14ac:dyDescent="0.25">
      <c r="A58" s="20" t="s">
        <v>222</v>
      </c>
      <c r="B58" s="16">
        <v>338</v>
      </c>
      <c r="C58" s="16">
        <v>260</v>
      </c>
      <c r="D58" s="16">
        <v>195</v>
      </c>
      <c r="E58" s="16">
        <v>36</v>
      </c>
      <c r="F58" s="16">
        <v>29</v>
      </c>
      <c r="G58" s="16">
        <v>4981</v>
      </c>
      <c r="H58" s="16">
        <v>4440</v>
      </c>
      <c r="I58" s="16">
        <v>2573</v>
      </c>
      <c r="J58" s="16">
        <v>699</v>
      </c>
      <c r="K58" s="16">
        <v>1168</v>
      </c>
    </row>
    <row r="59" spans="1:11" ht="15" customHeight="1" x14ac:dyDescent="0.25">
      <c r="A59" s="20" t="s">
        <v>223</v>
      </c>
      <c r="B59" s="16">
        <v>929</v>
      </c>
      <c r="C59" s="16">
        <v>737</v>
      </c>
      <c r="D59" s="16">
        <v>533</v>
      </c>
      <c r="E59" s="16">
        <v>135</v>
      </c>
      <c r="F59" s="16">
        <v>69</v>
      </c>
      <c r="G59" s="16">
        <v>13379</v>
      </c>
      <c r="H59" s="16">
        <v>12089</v>
      </c>
      <c r="I59" s="16">
        <v>7058</v>
      </c>
      <c r="J59" s="16">
        <v>2333</v>
      </c>
      <c r="K59" s="16">
        <v>2698</v>
      </c>
    </row>
    <row r="60" spans="1:11" ht="24" customHeight="1" x14ac:dyDescent="0.25">
      <c r="A60" s="17" t="s">
        <v>224</v>
      </c>
      <c r="B60" s="17" t="s">
        <v>169</v>
      </c>
      <c r="C60" s="17" t="s">
        <v>169</v>
      </c>
      <c r="D60" s="17" t="s">
        <v>169</v>
      </c>
      <c r="E60" s="17" t="s">
        <v>169</v>
      </c>
      <c r="F60" s="17" t="s">
        <v>169</v>
      </c>
      <c r="G60" s="17" t="s">
        <v>169</v>
      </c>
      <c r="H60" s="17" t="s">
        <v>169</v>
      </c>
      <c r="I60" s="17" t="s">
        <v>169</v>
      </c>
      <c r="J60" s="17" t="s">
        <v>169</v>
      </c>
      <c r="K60" s="17" t="s">
        <v>169</v>
      </c>
    </row>
    <row r="61" spans="1:11" x14ac:dyDescent="0.25">
      <c r="A61" s="19" t="s">
        <v>225</v>
      </c>
      <c r="B61" s="16">
        <v>2031</v>
      </c>
      <c r="C61" s="16">
        <v>1639</v>
      </c>
      <c r="D61" s="16">
        <v>1261</v>
      </c>
      <c r="E61" s="16">
        <v>242</v>
      </c>
      <c r="F61" s="16">
        <v>136</v>
      </c>
      <c r="G61" s="16">
        <v>31898</v>
      </c>
      <c r="H61" s="16">
        <v>29567</v>
      </c>
      <c r="I61" s="16">
        <v>18894</v>
      </c>
      <c r="J61" s="16">
        <v>4184</v>
      </c>
      <c r="K61" s="16">
        <v>6489</v>
      </c>
    </row>
    <row r="62" spans="1:11" x14ac:dyDescent="0.25">
      <c r="A62" s="19" t="s">
        <v>226</v>
      </c>
      <c r="B62" s="16">
        <v>1743</v>
      </c>
      <c r="C62" s="16">
        <v>1445</v>
      </c>
      <c r="D62" s="16">
        <v>1120</v>
      </c>
      <c r="E62" s="16">
        <v>201</v>
      </c>
      <c r="F62" s="16">
        <v>124</v>
      </c>
      <c r="G62" s="16">
        <v>27873</v>
      </c>
      <c r="H62" s="16">
        <v>25772</v>
      </c>
      <c r="I62" s="16">
        <v>15231</v>
      </c>
      <c r="J62" s="16">
        <v>3619</v>
      </c>
      <c r="K62" s="16">
        <v>6922</v>
      </c>
    </row>
    <row r="63" spans="1:11" x14ac:dyDescent="0.25">
      <c r="A63" s="19" t="s">
        <v>227</v>
      </c>
      <c r="B63" s="16">
        <v>837</v>
      </c>
      <c r="C63" s="16">
        <v>635</v>
      </c>
      <c r="D63" s="16">
        <v>457</v>
      </c>
      <c r="E63" s="16">
        <v>124</v>
      </c>
      <c r="F63" s="16">
        <v>54</v>
      </c>
      <c r="G63" s="16">
        <v>12037</v>
      </c>
      <c r="H63" s="16">
        <v>10585</v>
      </c>
      <c r="I63" s="16">
        <v>6259</v>
      </c>
      <c r="J63" s="16">
        <v>2221</v>
      </c>
      <c r="K63" s="16">
        <v>2105</v>
      </c>
    </row>
    <row r="64" spans="1:11" x14ac:dyDescent="0.25">
      <c r="A64" s="19" t="s">
        <v>228</v>
      </c>
      <c r="B64" s="16">
        <v>799</v>
      </c>
      <c r="C64" s="16">
        <v>590</v>
      </c>
      <c r="D64" s="16">
        <v>431</v>
      </c>
      <c r="E64" s="16">
        <v>104</v>
      </c>
      <c r="F64" s="16">
        <v>55</v>
      </c>
      <c r="G64" s="16">
        <v>12831</v>
      </c>
      <c r="H64" s="16">
        <v>10837</v>
      </c>
      <c r="I64" s="16">
        <v>5983</v>
      </c>
      <c r="J64" s="16">
        <v>2298</v>
      </c>
      <c r="K64" s="16">
        <v>2556</v>
      </c>
    </row>
    <row r="65" spans="1:11" x14ac:dyDescent="0.25">
      <c r="A65" s="19" t="s">
        <v>229</v>
      </c>
      <c r="B65" s="16">
        <v>147</v>
      </c>
      <c r="C65" s="16">
        <v>113</v>
      </c>
      <c r="D65" s="16">
        <v>78</v>
      </c>
      <c r="E65" s="16" t="s">
        <v>171</v>
      </c>
      <c r="F65" s="16">
        <v>16</v>
      </c>
      <c r="G65" s="16">
        <v>2454</v>
      </c>
      <c r="H65" s="16">
        <v>2255</v>
      </c>
      <c r="I65" s="16">
        <v>1168</v>
      </c>
      <c r="J65" s="16">
        <v>366</v>
      </c>
      <c r="K65" s="16">
        <v>721</v>
      </c>
    </row>
    <row r="66" spans="1:11" ht="24" customHeight="1" x14ac:dyDescent="0.25">
      <c r="A66" s="17" t="s">
        <v>230</v>
      </c>
      <c r="B66" s="17" t="s">
        <v>169</v>
      </c>
      <c r="C66" s="17" t="s">
        <v>169</v>
      </c>
      <c r="D66" s="17" t="s">
        <v>169</v>
      </c>
      <c r="E66" s="17" t="s">
        <v>169</v>
      </c>
      <c r="F66" s="17" t="s">
        <v>169</v>
      </c>
      <c r="G66" s="17" t="s">
        <v>169</v>
      </c>
      <c r="H66" s="17" t="s">
        <v>169</v>
      </c>
      <c r="I66" s="17" t="s">
        <v>169</v>
      </c>
      <c r="J66" s="17" t="s">
        <v>169</v>
      </c>
      <c r="K66" s="17" t="s">
        <v>169</v>
      </c>
    </row>
    <row r="67" spans="1:11" x14ac:dyDescent="0.25">
      <c r="A67" s="19" t="s">
        <v>231</v>
      </c>
      <c r="B67" s="16">
        <v>3836</v>
      </c>
      <c r="C67" s="16">
        <v>2862</v>
      </c>
      <c r="D67" s="16">
        <v>2179</v>
      </c>
      <c r="E67" s="16">
        <v>451</v>
      </c>
      <c r="F67" s="16">
        <v>231</v>
      </c>
      <c r="G67" s="16">
        <v>39809</v>
      </c>
      <c r="H67" s="16">
        <v>33591</v>
      </c>
      <c r="I67" s="16">
        <v>20177</v>
      </c>
      <c r="J67" s="16">
        <v>6094</v>
      </c>
      <c r="K67" s="16">
        <v>7321</v>
      </c>
    </row>
    <row r="68" spans="1:11" x14ac:dyDescent="0.25">
      <c r="A68" s="19" t="s">
        <v>232</v>
      </c>
      <c r="B68" s="16">
        <v>1158</v>
      </c>
      <c r="C68" s="16">
        <v>1039</v>
      </c>
      <c r="D68" s="16">
        <v>786</v>
      </c>
      <c r="E68" s="16">
        <v>156</v>
      </c>
      <c r="F68" s="16">
        <v>97</v>
      </c>
      <c r="G68" s="16">
        <v>20206</v>
      </c>
      <c r="H68" s="16">
        <v>19088</v>
      </c>
      <c r="I68" s="16">
        <v>11762</v>
      </c>
      <c r="J68" s="16">
        <v>3133</v>
      </c>
      <c r="K68" s="16">
        <v>4194</v>
      </c>
    </row>
    <row r="69" spans="1:11" x14ac:dyDescent="0.25">
      <c r="A69" s="19" t="s">
        <v>233</v>
      </c>
      <c r="B69" s="16">
        <v>374</v>
      </c>
      <c r="C69" s="16">
        <v>344</v>
      </c>
      <c r="D69" s="16">
        <v>259</v>
      </c>
      <c r="E69" s="16">
        <v>58</v>
      </c>
      <c r="F69" s="16">
        <v>26</v>
      </c>
      <c r="G69" s="16">
        <v>8140</v>
      </c>
      <c r="H69" s="16">
        <v>7932</v>
      </c>
      <c r="I69" s="16">
        <v>5148</v>
      </c>
      <c r="J69" s="16">
        <v>1181</v>
      </c>
      <c r="K69" s="16">
        <v>1602</v>
      </c>
    </row>
    <row r="70" spans="1:11" x14ac:dyDescent="0.25">
      <c r="A70" s="19" t="s">
        <v>234</v>
      </c>
      <c r="B70" s="16">
        <v>177</v>
      </c>
      <c r="C70" s="16">
        <v>166</v>
      </c>
      <c r="D70" s="16">
        <v>118</v>
      </c>
      <c r="E70" s="16">
        <v>23</v>
      </c>
      <c r="F70" s="16">
        <v>26</v>
      </c>
      <c r="G70" s="16">
        <v>13535</v>
      </c>
      <c r="H70" s="16">
        <v>13141</v>
      </c>
      <c r="I70" s="16">
        <v>7998</v>
      </c>
      <c r="J70" s="16">
        <v>1646</v>
      </c>
      <c r="K70" s="16">
        <v>3497</v>
      </c>
    </row>
    <row r="71" spans="1:11" x14ac:dyDescent="0.25">
      <c r="A71" s="19" t="s">
        <v>235</v>
      </c>
      <c r="B71" s="16">
        <v>13</v>
      </c>
      <c r="C71" s="16">
        <v>12</v>
      </c>
      <c r="D71" s="16">
        <v>6</v>
      </c>
      <c r="E71" s="16">
        <v>2</v>
      </c>
      <c r="F71" s="16">
        <v>5</v>
      </c>
      <c r="G71" s="16">
        <v>5404</v>
      </c>
      <c r="H71" s="16">
        <v>5264</v>
      </c>
      <c r="I71" s="16">
        <v>2450</v>
      </c>
      <c r="J71" s="16">
        <v>635</v>
      </c>
      <c r="K71" s="16">
        <v>2179</v>
      </c>
    </row>
    <row r="72" spans="1:11" ht="24" customHeight="1" x14ac:dyDescent="0.25">
      <c r="A72" s="17" t="s">
        <v>236</v>
      </c>
      <c r="B72" s="23" t="s">
        <v>169</v>
      </c>
      <c r="C72" s="23" t="s">
        <v>169</v>
      </c>
      <c r="D72" s="23" t="s">
        <v>169</v>
      </c>
      <c r="E72" s="23" t="s">
        <v>169</v>
      </c>
      <c r="F72" s="23" t="s">
        <v>169</v>
      </c>
      <c r="G72" s="23" t="s">
        <v>169</v>
      </c>
      <c r="H72" s="23" t="s">
        <v>169</v>
      </c>
      <c r="I72" s="23" t="s">
        <v>169</v>
      </c>
      <c r="J72" s="23" t="s">
        <v>169</v>
      </c>
      <c r="K72" s="23" t="s">
        <v>169</v>
      </c>
    </row>
    <row r="73" spans="1:11" ht="15" customHeight="1" x14ac:dyDescent="0.25">
      <c r="A73" s="19" t="s">
        <v>237</v>
      </c>
      <c r="B73" s="16">
        <v>2892</v>
      </c>
      <c r="C73" s="16">
        <v>1917</v>
      </c>
      <c r="D73" s="16">
        <v>1547</v>
      </c>
      <c r="E73" s="16">
        <v>292</v>
      </c>
      <c r="F73" s="16">
        <v>78</v>
      </c>
      <c r="G73" s="16">
        <v>17751</v>
      </c>
      <c r="H73" s="16">
        <v>11783</v>
      </c>
      <c r="I73" s="16">
        <v>8984</v>
      </c>
      <c r="J73" s="16">
        <v>1713</v>
      </c>
      <c r="K73" s="16">
        <v>1086</v>
      </c>
    </row>
    <row r="74" spans="1:11" ht="15" customHeight="1" x14ac:dyDescent="0.25">
      <c r="A74" s="19" t="s">
        <v>238</v>
      </c>
      <c r="B74" s="16">
        <v>1085</v>
      </c>
      <c r="C74" s="16">
        <v>977</v>
      </c>
      <c r="D74" s="16">
        <v>777</v>
      </c>
      <c r="E74" s="16">
        <v>140</v>
      </c>
      <c r="F74" s="16">
        <v>61</v>
      </c>
      <c r="G74" s="16">
        <v>8973</v>
      </c>
      <c r="H74" s="16">
        <v>8205</v>
      </c>
      <c r="I74" s="16">
        <v>6262</v>
      </c>
      <c r="J74" s="16">
        <v>1188</v>
      </c>
      <c r="K74" s="16">
        <v>755</v>
      </c>
    </row>
    <row r="75" spans="1:11" ht="15" customHeight="1" x14ac:dyDescent="0.25">
      <c r="A75" s="19" t="s">
        <v>239</v>
      </c>
      <c r="B75" s="16">
        <v>731</v>
      </c>
      <c r="C75" s="16">
        <v>700</v>
      </c>
      <c r="D75" s="16">
        <v>515</v>
      </c>
      <c r="E75" s="16">
        <v>118</v>
      </c>
      <c r="F75" s="16">
        <v>66</v>
      </c>
      <c r="G75" s="16">
        <v>9623</v>
      </c>
      <c r="H75" s="16">
        <v>9137</v>
      </c>
      <c r="I75" s="16">
        <v>6320</v>
      </c>
      <c r="J75" s="16">
        <v>1690</v>
      </c>
      <c r="K75" s="16">
        <v>1126</v>
      </c>
    </row>
    <row r="76" spans="1:11" ht="15" customHeight="1" x14ac:dyDescent="0.25">
      <c r="A76" s="19" t="s">
        <v>240</v>
      </c>
      <c r="B76" s="16">
        <v>513</v>
      </c>
      <c r="C76" s="16">
        <v>495</v>
      </c>
      <c r="D76" s="16">
        <v>319</v>
      </c>
      <c r="E76" s="16">
        <v>78</v>
      </c>
      <c r="F76" s="16">
        <v>98</v>
      </c>
      <c r="G76" s="16">
        <v>14514</v>
      </c>
      <c r="H76" s="16">
        <v>14097</v>
      </c>
      <c r="I76" s="16">
        <v>7957</v>
      </c>
      <c r="J76" s="16">
        <v>2282</v>
      </c>
      <c r="K76" s="16">
        <v>3859</v>
      </c>
    </row>
    <row r="77" spans="1:11" ht="15" customHeight="1" x14ac:dyDescent="0.25">
      <c r="A77" s="19" t="s">
        <v>241</v>
      </c>
      <c r="B77" s="16">
        <v>206</v>
      </c>
      <c r="C77" s="16">
        <v>203</v>
      </c>
      <c r="D77" s="16">
        <v>122</v>
      </c>
      <c r="E77" s="16">
        <v>36</v>
      </c>
      <c r="F77" s="16">
        <v>46</v>
      </c>
      <c r="G77" s="16">
        <v>13476</v>
      </c>
      <c r="H77" s="16">
        <v>13171</v>
      </c>
      <c r="I77" s="16">
        <v>7105</v>
      </c>
      <c r="J77" s="16">
        <v>2192</v>
      </c>
      <c r="K77" s="16">
        <v>3873</v>
      </c>
    </row>
    <row r="78" spans="1:11" ht="15" customHeight="1" x14ac:dyDescent="0.25">
      <c r="A78" s="19" t="s">
        <v>242</v>
      </c>
      <c r="B78" s="16">
        <v>93</v>
      </c>
      <c r="C78" s="16">
        <v>93</v>
      </c>
      <c r="D78" s="16">
        <v>51</v>
      </c>
      <c r="E78" s="16">
        <v>20</v>
      </c>
      <c r="F78" s="16">
        <v>23</v>
      </c>
      <c r="G78" s="16">
        <v>10941</v>
      </c>
      <c r="H78" s="16">
        <v>10912</v>
      </c>
      <c r="I78" s="16">
        <v>5614</v>
      </c>
      <c r="J78" s="16">
        <v>1893</v>
      </c>
      <c r="K78" s="16">
        <v>3404</v>
      </c>
    </row>
    <row r="79" spans="1:11" ht="15" customHeight="1" x14ac:dyDescent="0.25">
      <c r="A79" s="19" t="s">
        <v>243</v>
      </c>
      <c r="B79" s="16">
        <v>37</v>
      </c>
      <c r="C79" s="16">
        <v>37</v>
      </c>
      <c r="D79" s="16">
        <v>17</v>
      </c>
      <c r="E79" s="16">
        <v>6</v>
      </c>
      <c r="F79" s="16">
        <v>14</v>
      </c>
      <c r="G79" s="16">
        <v>11815</v>
      </c>
      <c r="H79" s="16">
        <v>11711</v>
      </c>
      <c r="I79" s="16">
        <v>5292</v>
      </c>
      <c r="J79" s="16">
        <v>1730</v>
      </c>
      <c r="K79" s="16">
        <v>4689</v>
      </c>
    </row>
    <row r="80" spans="1:11" ht="24" customHeight="1" x14ac:dyDescent="0.25">
      <c r="A80" s="17" t="s">
        <v>244</v>
      </c>
      <c r="B80" s="23" t="s">
        <v>169</v>
      </c>
      <c r="C80" s="23" t="s">
        <v>169</v>
      </c>
      <c r="D80" s="23" t="s">
        <v>169</v>
      </c>
      <c r="E80" s="23" t="s">
        <v>169</v>
      </c>
      <c r="F80" s="23" t="s">
        <v>169</v>
      </c>
      <c r="G80" s="23" t="s">
        <v>169</v>
      </c>
      <c r="H80" s="23" t="s">
        <v>169</v>
      </c>
      <c r="I80" s="23" t="s">
        <v>169</v>
      </c>
      <c r="J80" s="23" t="s">
        <v>169</v>
      </c>
      <c r="K80" s="23" t="s">
        <v>169</v>
      </c>
    </row>
    <row r="81" spans="1:11" ht="15" customHeight="1" x14ac:dyDescent="0.25">
      <c r="A81" s="19" t="s">
        <v>245</v>
      </c>
      <c r="B81" s="16">
        <v>1149</v>
      </c>
      <c r="C81" s="16">
        <v>703</v>
      </c>
      <c r="D81" s="16">
        <v>575</v>
      </c>
      <c r="E81" s="16">
        <v>97</v>
      </c>
      <c r="F81" s="16">
        <v>31</v>
      </c>
      <c r="G81" s="16">
        <v>8220</v>
      </c>
      <c r="H81" s="16">
        <v>5137</v>
      </c>
      <c r="I81" s="16">
        <v>3777</v>
      </c>
      <c r="J81" s="16">
        <v>659</v>
      </c>
      <c r="K81" s="16">
        <v>701</v>
      </c>
    </row>
    <row r="82" spans="1:11" ht="15" customHeight="1" x14ac:dyDescent="0.25">
      <c r="A82" s="19" t="s">
        <v>246</v>
      </c>
      <c r="B82" s="16">
        <v>1346</v>
      </c>
      <c r="C82" s="16">
        <v>1107</v>
      </c>
      <c r="D82" s="16">
        <v>843</v>
      </c>
      <c r="E82" s="16">
        <v>193</v>
      </c>
      <c r="F82" s="16">
        <v>71</v>
      </c>
      <c r="G82" s="16">
        <v>15828</v>
      </c>
      <c r="H82" s="16">
        <v>14388</v>
      </c>
      <c r="I82" s="16">
        <v>9155</v>
      </c>
      <c r="J82" s="16">
        <v>2631</v>
      </c>
      <c r="K82" s="16">
        <v>2602</v>
      </c>
    </row>
    <row r="83" spans="1:11" ht="15" customHeight="1" x14ac:dyDescent="0.25">
      <c r="A83" s="19" t="s">
        <v>247</v>
      </c>
      <c r="B83" s="16">
        <v>1244</v>
      </c>
      <c r="C83" s="16">
        <v>1063</v>
      </c>
      <c r="D83" s="16">
        <v>789</v>
      </c>
      <c r="E83" s="16">
        <v>184</v>
      </c>
      <c r="F83" s="16">
        <v>89</v>
      </c>
      <c r="G83" s="16">
        <v>20529</v>
      </c>
      <c r="H83" s="16">
        <v>18878</v>
      </c>
      <c r="I83" s="16">
        <v>11623</v>
      </c>
      <c r="J83" s="16">
        <v>3487</v>
      </c>
      <c r="K83" s="16">
        <v>3768</v>
      </c>
    </row>
    <row r="84" spans="1:11" ht="15" customHeight="1" x14ac:dyDescent="0.25">
      <c r="A84" s="19" t="s">
        <v>248</v>
      </c>
      <c r="B84" s="16">
        <v>764</v>
      </c>
      <c r="C84" s="16">
        <v>676</v>
      </c>
      <c r="D84" s="16">
        <v>467</v>
      </c>
      <c r="E84" s="16">
        <v>111</v>
      </c>
      <c r="F84" s="16">
        <v>98</v>
      </c>
      <c r="G84" s="16">
        <v>15867</v>
      </c>
      <c r="H84" s="16">
        <v>15304</v>
      </c>
      <c r="I84" s="16">
        <v>7601</v>
      </c>
      <c r="J84" s="16">
        <v>2621</v>
      </c>
      <c r="K84" s="16">
        <v>5082</v>
      </c>
    </row>
    <row r="85" spans="1:11" ht="15" customHeight="1" x14ac:dyDescent="0.25">
      <c r="A85" s="19" t="s">
        <v>249</v>
      </c>
      <c r="B85" s="16">
        <v>479</v>
      </c>
      <c r="C85" s="16">
        <v>428</v>
      </c>
      <c r="D85" s="16">
        <v>315</v>
      </c>
      <c r="E85" s="16">
        <v>67</v>
      </c>
      <c r="F85" s="16">
        <v>46</v>
      </c>
      <c r="G85" s="16">
        <v>9395</v>
      </c>
      <c r="H85" s="16">
        <v>8937</v>
      </c>
      <c r="I85" s="16">
        <v>5247</v>
      </c>
      <c r="J85" s="16">
        <v>1470</v>
      </c>
      <c r="K85" s="16">
        <v>2220</v>
      </c>
    </row>
    <row r="86" spans="1:11" ht="15" customHeight="1" x14ac:dyDescent="0.25">
      <c r="A86" s="19" t="s">
        <v>250</v>
      </c>
      <c r="B86" s="16">
        <v>575</v>
      </c>
      <c r="C86" s="16">
        <v>447</v>
      </c>
      <c r="D86" s="16">
        <v>359</v>
      </c>
      <c r="E86" s="16">
        <v>38</v>
      </c>
      <c r="F86" s="16">
        <v>49</v>
      </c>
      <c r="G86" s="16">
        <v>17253</v>
      </c>
      <c r="H86" s="16">
        <v>16371</v>
      </c>
      <c r="I86" s="16">
        <v>10131</v>
      </c>
      <c r="J86" s="16">
        <v>1820</v>
      </c>
      <c r="K86" s="16">
        <v>4420</v>
      </c>
    </row>
    <row r="87" spans="1:11" ht="24" customHeight="1" x14ac:dyDescent="0.25">
      <c r="A87" s="17" t="s">
        <v>251</v>
      </c>
      <c r="B87" s="23" t="s">
        <v>169</v>
      </c>
      <c r="C87" s="23" t="s">
        <v>169</v>
      </c>
      <c r="D87" s="23" t="s">
        <v>169</v>
      </c>
      <c r="E87" s="23" t="s">
        <v>169</v>
      </c>
      <c r="F87" s="23" t="s">
        <v>169</v>
      </c>
      <c r="G87" s="23" t="s">
        <v>169</v>
      </c>
      <c r="H87" s="23" t="s">
        <v>169</v>
      </c>
      <c r="I87" s="23" t="s">
        <v>169</v>
      </c>
      <c r="J87" s="23" t="s">
        <v>169</v>
      </c>
      <c r="K87" s="23" t="s">
        <v>169</v>
      </c>
    </row>
    <row r="88" spans="1:11" ht="15" customHeight="1" x14ac:dyDescent="0.25">
      <c r="A88" s="19" t="s">
        <v>252</v>
      </c>
      <c r="B88" s="16">
        <v>4781</v>
      </c>
      <c r="C88" s="16">
        <v>3791</v>
      </c>
      <c r="D88" s="16">
        <v>2851</v>
      </c>
      <c r="E88" s="16">
        <v>617</v>
      </c>
      <c r="F88" s="16">
        <v>323</v>
      </c>
      <c r="G88" s="16">
        <v>67550</v>
      </c>
      <c r="H88" s="16">
        <v>60645</v>
      </c>
      <c r="I88" s="16">
        <v>35837</v>
      </c>
      <c r="J88" s="16">
        <v>11091</v>
      </c>
      <c r="K88" s="16">
        <v>13717</v>
      </c>
    </row>
    <row r="89" spans="1:11" ht="15" customHeight="1" x14ac:dyDescent="0.25">
      <c r="A89" s="20" t="s">
        <v>253</v>
      </c>
      <c r="B89" s="16">
        <v>2466</v>
      </c>
      <c r="C89" s="16">
        <v>2048</v>
      </c>
      <c r="D89" s="16">
        <v>1634</v>
      </c>
      <c r="E89" s="16">
        <v>289</v>
      </c>
      <c r="F89" s="16">
        <v>125</v>
      </c>
      <c r="G89" s="16">
        <v>30637</v>
      </c>
      <c r="H89" s="16">
        <v>27869</v>
      </c>
      <c r="I89" s="16">
        <v>19154</v>
      </c>
      <c r="J89" s="16">
        <v>4090</v>
      </c>
      <c r="K89" s="16">
        <v>4626</v>
      </c>
    </row>
    <row r="90" spans="1:11" ht="15" customHeight="1" x14ac:dyDescent="0.25">
      <c r="A90" s="20" t="s">
        <v>254</v>
      </c>
      <c r="B90" s="16">
        <v>1745</v>
      </c>
      <c r="C90" s="16">
        <v>1401</v>
      </c>
      <c r="D90" s="16">
        <v>1001</v>
      </c>
      <c r="E90" s="16">
        <v>251</v>
      </c>
      <c r="F90" s="16">
        <v>149</v>
      </c>
      <c r="G90" s="16">
        <v>26115</v>
      </c>
      <c r="H90" s="16">
        <v>23900</v>
      </c>
      <c r="I90" s="16">
        <v>12749</v>
      </c>
      <c r="J90" s="16">
        <v>4804</v>
      </c>
      <c r="K90" s="16">
        <v>6347</v>
      </c>
    </row>
    <row r="91" spans="1:11" ht="15" customHeight="1" x14ac:dyDescent="0.25">
      <c r="A91" s="20" t="s">
        <v>255</v>
      </c>
      <c r="B91" s="16">
        <v>349</v>
      </c>
      <c r="C91" s="16">
        <v>316</v>
      </c>
      <c r="D91" s="16">
        <v>195</v>
      </c>
      <c r="E91" s="16">
        <v>75</v>
      </c>
      <c r="F91" s="16">
        <v>46</v>
      </c>
      <c r="G91" s="16">
        <v>8873</v>
      </c>
      <c r="H91" s="16">
        <v>8544</v>
      </c>
      <c r="I91" s="16">
        <v>3698</v>
      </c>
      <c r="J91" s="16">
        <v>2181</v>
      </c>
      <c r="K91" s="16">
        <v>2665</v>
      </c>
    </row>
    <row r="92" spans="1:11" ht="15" customHeight="1" x14ac:dyDescent="0.25">
      <c r="A92" s="20" t="s">
        <v>256</v>
      </c>
      <c r="B92" s="16">
        <v>221</v>
      </c>
      <c r="C92" s="16">
        <v>26</v>
      </c>
      <c r="D92" s="16">
        <v>21</v>
      </c>
      <c r="E92" s="16" t="s">
        <v>171</v>
      </c>
      <c r="F92" s="16" t="s">
        <v>171</v>
      </c>
      <c r="G92" s="16">
        <v>1925</v>
      </c>
      <c r="H92" s="16">
        <v>332</v>
      </c>
      <c r="I92" s="16">
        <v>237</v>
      </c>
      <c r="J92" s="16" t="s">
        <v>171</v>
      </c>
      <c r="K92" s="16" t="s">
        <v>171</v>
      </c>
    </row>
    <row r="93" spans="1:11" ht="15" customHeight="1" x14ac:dyDescent="0.25">
      <c r="A93" s="19" t="s">
        <v>257</v>
      </c>
      <c r="B93" s="16">
        <v>776</v>
      </c>
      <c r="C93" s="16">
        <v>632</v>
      </c>
      <c r="D93" s="16">
        <v>497</v>
      </c>
      <c r="E93" s="16">
        <v>72</v>
      </c>
      <c r="F93" s="16">
        <v>62</v>
      </c>
      <c r="G93" s="16">
        <v>19543</v>
      </c>
      <c r="H93" s="16">
        <v>18370</v>
      </c>
      <c r="I93" s="16">
        <v>11697</v>
      </c>
      <c r="J93" s="16">
        <v>1596</v>
      </c>
      <c r="K93" s="16">
        <v>5076</v>
      </c>
    </row>
    <row r="94" spans="1:11" ht="15" customHeight="1" x14ac:dyDescent="0.25">
      <c r="A94" s="20" t="s">
        <v>258</v>
      </c>
      <c r="B94" s="16">
        <v>33</v>
      </c>
      <c r="C94" s="16">
        <v>33</v>
      </c>
      <c r="D94" s="16">
        <v>29</v>
      </c>
      <c r="E94" s="16" t="s">
        <v>171</v>
      </c>
      <c r="F94" s="16">
        <v>3</v>
      </c>
      <c r="G94" s="16">
        <v>1573</v>
      </c>
      <c r="H94" s="16">
        <v>1565</v>
      </c>
      <c r="I94" s="16">
        <v>837</v>
      </c>
      <c r="J94" s="16" t="s">
        <v>171</v>
      </c>
      <c r="K94" s="16">
        <v>626</v>
      </c>
    </row>
    <row r="95" spans="1:11" ht="15" customHeight="1" x14ac:dyDescent="0.25">
      <c r="A95" s="20" t="s">
        <v>259</v>
      </c>
      <c r="B95" s="16">
        <v>185</v>
      </c>
      <c r="C95" s="16">
        <v>146</v>
      </c>
      <c r="D95" s="16">
        <v>106</v>
      </c>
      <c r="E95" s="16">
        <v>22</v>
      </c>
      <c r="F95" s="16">
        <v>19</v>
      </c>
      <c r="G95" s="16">
        <v>5539</v>
      </c>
      <c r="H95" s="16">
        <v>5270</v>
      </c>
      <c r="I95" s="16">
        <v>3188</v>
      </c>
      <c r="J95" s="16">
        <v>746</v>
      </c>
      <c r="K95" s="16">
        <v>1336</v>
      </c>
    </row>
    <row r="96" spans="1:11" ht="15" customHeight="1" x14ac:dyDescent="0.25">
      <c r="A96" s="20" t="s">
        <v>260</v>
      </c>
      <c r="B96" s="16">
        <v>558</v>
      </c>
      <c r="C96" s="16">
        <v>452</v>
      </c>
      <c r="D96" s="16">
        <v>362</v>
      </c>
      <c r="E96" s="16">
        <v>50</v>
      </c>
      <c r="F96" s="16">
        <v>40</v>
      </c>
      <c r="G96" s="16">
        <v>12431</v>
      </c>
      <c r="H96" s="16">
        <v>11535</v>
      </c>
      <c r="I96" s="16">
        <v>7672</v>
      </c>
      <c r="J96" s="16">
        <v>749</v>
      </c>
      <c r="K96" s="16">
        <v>3115</v>
      </c>
    </row>
    <row r="97" spans="1:11" ht="45.95" customHeight="1" x14ac:dyDescent="0.25">
      <c r="A97" s="17" t="s">
        <v>261</v>
      </c>
      <c r="B97" s="23" t="s">
        <v>169</v>
      </c>
      <c r="C97" s="23" t="s">
        <v>169</v>
      </c>
      <c r="D97" s="23" t="s">
        <v>169</v>
      </c>
      <c r="E97" s="23" t="s">
        <v>169</v>
      </c>
      <c r="F97" s="23" t="s">
        <v>169</v>
      </c>
      <c r="G97" s="23" t="s">
        <v>169</v>
      </c>
      <c r="H97" s="23" t="s">
        <v>169</v>
      </c>
      <c r="I97" s="23" t="s">
        <v>169</v>
      </c>
      <c r="J97" s="23" t="s">
        <v>169</v>
      </c>
      <c r="K97" s="23" t="s">
        <v>169</v>
      </c>
    </row>
    <row r="98" spans="1:11" ht="15" customHeight="1" x14ac:dyDescent="0.25">
      <c r="A98" s="19" t="s">
        <v>262</v>
      </c>
      <c r="B98" s="16">
        <v>4715</v>
      </c>
      <c r="C98" s="16">
        <v>3706</v>
      </c>
      <c r="D98" s="16">
        <v>2841</v>
      </c>
      <c r="E98" s="16">
        <v>580</v>
      </c>
      <c r="F98" s="16">
        <v>285</v>
      </c>
      <c r="G98" s="16">
        <v>73702</v>
      </c>
      <c r="H98" s="16">
        <v>66462</v>
      </c>
      <c r="I98" s="16">
        <v>41135</v>
      </c>
      <c r="J98" s="16">
        <v>10474</v>
      </c>
      <c r="K98" s="16">
        <v>14852</v>
      </c>
    </row>
    <row r="99" spans="1:11" ht="15" customHeight="1" x14ac:dyDescent="0.25">
      <c r="A99" s="19" t="s">
        <v>263</v>
      </c>
      <c r="B99" s="16">
        <v>724</v>
      </c>
      <c r="C99" s="16">
        <v>617</v>
      </c>
      <c r="D99" s="16">
        <v>432</v>
      </c>
      <c r="E99" s="16">
        <v>98</v>
      </c>
      <c r="F99" s="16">
        <v>87</v>
      </c>
      <c r="G99" s="16">
        <v>11309</v>
      </c>
      <c r="H99" s="16">
        <v>10617</v>
      </c>
      <c r="I99" s="16">
        <v>5269</v>
      </c>
      <c r="J99" s="16">
        <v>1896</v>
      </c>
      <c r="K99" s="16">
        <v>3452</v>
      </c>
    </row>
    <row r="100" spans="1:11" ht="15" customHeight="1" x14ac:dyDescent="0.25">
      <c r="A100" s="19" t="s">
        <v>264</v>
      </c>
      <c r="B100" s="16">
        <v>54</v>
      </c>
      <c r="C100" s="16">
        <v>42</v>
      </c>
      <c r="D100" s="16">
        <v>29</v>
      </c>
      <c r="E100" s="16" t="s">
        <v>171</v>
      </c>
      <c r="F100" s="16">
        <v>7</v>
      </c>
      <c r="G100" s="16">
        <v>1250</v>
      </c>
      <c r="H100" s="16">
        <v>1177</v>
      </c>
      <c r="I100" s="16">
        <v>600</v>
      </c>
      <c r="J100" s="16" t="s">
        <v>171</v>
      </c>
      <c r="K100" s="16">
        <v>400</v>
      </c>
    </row>
    <row r="101" spans="1:11" ht="15" customHeight="1" x14ac:dyDescent="0.25">
      <c r="A101" s="19" t="s">
        <v>72</v>
      </c>
      <c r="B101" s="16">
        <v>64</v>
      </c>
      <c r="C101" s="16">
        <v>57</v>
      </c>
      <c r="D101" s="16">
        <v>46</v>
      </c>
      <c r="E101" s="16" t="s">
        <v>171</v>
      </c>
      <c r="F101" s="16" t="s">
        <v>171</v>
      </c>
      <c r="G101" s="16">
        <v>832</v>
      </c>
      <c r="H101" s="16">
        <v>759</v>
      </c>
      <c r="I101" s="16">
        <v>531</v>
      </c>
      <c r="J101" s="16" t="s">
        <v>171</v>
      </c>
      <c r="K101" s="16" t="s">
        <v>171</v>
      </c>
    </row>
    <row r="102" spans="1:11" ht="33.950000000000003" customHeight="1" x14ac:dyDescent="0.25">
      <c r="A102" s="17" t="s">
        <v>265</v>
      </c>
      <c r="B102" s="23" t="s">
        <v>169</v>
      </c>
      <c r="C102" s="23" t="s">
        <v>169</v>
      </c>
      <c r="D102" s="23" t="s">
        <v>169</v>
      </c>
      <c r="E102" s="23" t="s">
        <v>169</v>
      </c>
      <c r="F102" s="23" t="s">
        <v>169</v>
      </c>
      <c r="G102" s="23" t="s">
        <v>169</v>
      </c>
      <c r="H102" s="23" t="s">
        <v>169</v>
      </c>
      <c r="I102" s="23" t="s">
        <v>169</v>
      </c>
      <c r="J102" s="23" t="s">
        <v>169</v>
      </c>
      <c r="K102" s="23" t="s">
        <v>169</v>
      </c>
    </row>
    <row r="103" spans="1:11" ht="15" customHeight="1" x14ac:dyDescent="0.25">
      <c r="A103" s="19" t="s">
        <v>262</v>
      </c>
      <c r="B103" s="24">
        <v>4876</v>
      </c>
      <c r="C103" s="24">
        <v>3830</v>
      </c>
      <c r="D103" s="24">
        <v>2933</v>
      </c>
      <c r="E103" s="24">
        <v>591</v>
      </c>
      <c r="F103" s="24">
        <v>306</v>
      </c>
      <c r="G103" s="24">
        <v>76271</v>
      </c>
      <c r="H103" s="24">
        <v>68848</v>
      </c>
      <c r="I103" s="24">
        <v>42370</v>
      </c>
      <c r="J103" s="24">
        <v>10971</v>
      </c>
      <c r="K103" s="24">
        <v>15507</v>
      </c>
    </row>
    <row r="104" spans="1:11" ht="15" customHeight="1" x14ac:dyDescent="0.25">
      <c r="A104" s="19" t="s">
        <v>263</v>
      </c>
      <c r="B104" s="16">
        <v>540</v>
      </c>
      <c r="C104" s="16">
        <v>466</v>
      </c>
      <c r="D104" s="16">
        <v>317</v>
      </c>
      <c r="E104" s="16">
        <v>85</v>
      </c>
      <c r="F104" s="16">
        <v>64</v>
      </c>
      <c r="G104" s="16">
        <v>8256</v>
      </c>
      <c r="H104" s="16">
        <v>7779</v>
      </c>
      <c r="I104" s="16">
        <v>3962</v>
      </c>
      <c r="J104" s="16">
        <v>1345</v>
      </c>
      <c r="K104" s="16">
        <v>2471</v>
      </c>
    </row>
    <row r="105" spans="1:11" ht="15" customHeight="1" x14ac:dyDescent="0.25">
      <c r="A105" s="19" t="s">
        <v>264</v>
      </c>
      <c r="B105" s="16">
        <v>35</v>
      </c>
      <c r="C105" s="16">
        <v>29</v>
      </c>
      <c r="D105" s="16">
        <v>23</v>
      </c>
      <c r="E105" s="16" t="s">
        <v>171</v>
      </c>
      <c r="F105" s="16" t="s">
        <v>171</v>
      </c>
      <c r="G105" s="16">
        <v>880</v>
      </c>
      <c r="H105" s="16">
        <v>784</v>
      </c>
      <c r="I105" s="16">
        <v>378</v>
      </c>
      <c r="J105" s="16" t="s">
        <v>171</v>
      </c>
      <c r="K105" s="16" t="s">
        <v>171</v>
      </c>
    </row>
    <row r="106" spans="1:11" ht="15" customHeight="1" x14ac:dyDescent="0.25">
      <c r="A106" s="19" t="s">
        <v>72</v>
      </c>
      <c r="B106" s="16">
        <v>106</v>
      </c>
      <c r="C106" s="16">
        <v>98</v>
      </c>
      <c r="D106" s="16">
        <v>75</v>
      </c>
      <c r="E106" s="16" t="s">
        <v>171</v>
      </c>
      <c r="F106" s="16">
        <v>12</v>
      </c>
      <c r="G106" s="16">
        <v>1686</v>
      </c>
      <c r="H106" s="16">
        <v>1605</v>
      </c>
      <c r="I106" s="16">
        <v>824</v>
      </c>
      <c r="J106" s="16" t="s">
        <v>171</v>
      </c>
      <c r="K106" s="16">
        <v>549</v>
      </c>
    </row>
    <row r="107" spans="1:11" ht="24" customHeight="1" x14ac:dyDescent="0.25">
      <c r="A107" s="17" t="s">
        <v>266</v>
      </c>
      <c r="B107" s="18" t="s">
        <v>169</v>
      </c>
      <c r="C107" s="18" t="s">
        <v>169</v>
      </c>
      <c r="D107" s="18" t="s">
        <v>169</v>
      </c>
      <c r="E107" s="18" t="s">
        <v>169</v>
      </c>
      <c r="F107" s="18" t="s">
        <v>169</v>
      </c>
      <c r="G107" s="18" t="s">
        <v>169</v>
      </c>
      <c r="H107" s="18" t="s">
        <v>169</v>
      </c>
      <c r="I107" s="18" t="s">
        <v>169</v>
      </c>
      <c r="J107" s="18" t="s">
        <v>169</v>
      </c>
      <c r="K107" s="18" t="s">
        <v>169</v>
      </c>
    </row>
    <row r="108" spans="1:11" ht="15" customHeight="1" x14ac:dyDescent="0.25">
      <c r="A108" s="19" t="s">
        <v>267</v>
      </c>
      <c r="B108" s="16">
        <v>3683</v>
      </c>
      <c r="C108" s="16">
        <v>3084</v>
      </c>
      <c r="D108" s="16">
        <v>2369</v>
      </c>
      <c r="E108" s="16">
        <v>467</v>
      </c>
      <c r="F108" s="16">
        <v>248</v>
      </c>
      <c r="G108" s="16">
        <v>52275</v>
      </c>
      <c r="H108" s="16">
        <v>47942</v>
      </c>
      <c r="I108" s="16">
        <v>29176</v>
      </c>
      <c r="J108" s="16">
        <v>8061</v>
      </c>
      <c r="K108" s="16">
        <v>10705</v>
      </c>
    </row>
    <row r="109" spans="1:11" ht="15" customHeight="1" x14ac:dyDescent="0.25">
      <c r="A109" s="19" t="s">
        <v>268</v>
      </c>
      <c r="B109" s="16">
        <v>237</v>
      </c>
      <c r="C109" s="16">
        <v>165</v>
      </c>
      <c r="D109" s="16">
        <v>115</v>
      </c>
      <c r="E109" s="16">
        <v>32</v>
      </c>
      <c r="F109" s="16">
        <v>19</v>
      </c>
      <c r="G109" s="16">
        <v>4616</v>
      </c>
      <c r="H109" s="16">
        <v>4214</v>
      </c>
      <c r="I109" s="16">
        <v>2522</v>
      </c>
      <c r="J109" s="16">
        <v>496</v>
      </c>
      <c r="K109" s="16">
        <v>1196</v>
      </c>
    </row>
    <row r="110" spans="1:11" ht="15" customHeight="1" x14ac:dyDescent="0.25">
      <c r="A110" s="19" t="s">
        <v>269</v>
      </c>
      <c r="B110" s="16">
        <v>84</v>
      </c>
      <c r="C110" s="16">
        <v>79</v>
      </c>
      <c r="D110" s="16">
        <v>63</v>
      </c>
      <c r="E110" s="16">
        <v>8</v>
      </c>
      <c r="F110" s="16">
        <v>8</v>
      </c>
      <c r="G110" s="16">
        <v>4068</v>
      </c>
      <c r="H110" s="16">
        <v>4010</v>
      </c>
      <c r="I110" s="16">
        <v>2951</v>
      </c>
      <c r="J110" s="16">
        <v>472</v>
      </c>
      <c r="K110" s="16">
        <v>587</v>
      </c>
    </row>
    <row r="111" spans="1:11" ht="15" customHeight="1" x14ac:dyDescent="0.25">
      <c r="A111" s="19" t="s">
        <v>270</v>
      </c>
      <c r="B111" s="16">
        <v>154</v>
      </c>
      <c r="C111" s="16">
        <v>141</v>
      </c>
      <c r="D111" s="16">
        <v>93</v>
      </c>
      <c r="E111" s="16">
        <v>33</v>
      </c>
      <c r="F111" s="16">
        <v>15</v>
      </c>
      <c r="G111" s="16">
        <v>3456</v>
      </c>
      <c r="H111" s="16">
        <v>3395</v>
      </c>
      <c r="I111" s="16">
        <v>1606</v>
      </c>
      <c r="J111" s="16">
        <v>691</v>
      </c>
      <c r="K111" s="16">
        <v>1097</v>
      </c>
    </row>
    <row r="112" spans="1:11" ht="15" customHeight="1" x14ac:dyDescent="0.25">
      <c r="A112" s="19" t="s">
        <v>271</v>
      </c>
      <c r="B112" s="16">
        <v>258</v>
      </c>
      <c r="C112" s="16">
        <v>218</v>
      </c>
      <c r="D112" s="16">
        <v>139</v>
      </c>
      <c r="E112" s="16">
        <v>26</v>
      </c>
      <c r="F112" s="16">
        <v>53</v>
      </c>
      <c r="G112" s="16">
        <v>5159</v>
      </c>
      <c r="H112" s="16">
        <v>4921</v>
      </c>
      <c r="I112" s="16">
        <v>2014</v>
      </c>
      <c r="J112" s="16">
        <v>482</v>
      </c>
      <c r="K112" s="16">
        <v>2425</v>
      </c>
    </row>
    <row r="113" spans="1:11" ht="15" customHeight="1" x14ac:dyDescent="0.25">
      <c r="A113" s="19" t="s">
        <v>272</v>
      </c>
      <c r="B113" s="16">
        <v>314</v>
      </c>
      <c r="C113" s="16">
        <v>52</v>
      </c>
      <c r="D113" s="16">
        <v>29</v>
      </c>
      <c r="E113" s="16">
        <v>22</v>
      </c>
      <c r="F113" s="16" t="s">
        <v>171</v>
      </c>
      <c r="G113" s="16">
        <v>3212</v>
      </c>
      <c r="H113" s="16">
        <v>1284</v>
      </c>
      <c r="I113" s="16">
        <v>643</v>
      </c>
      <c r="J113" s="16">
        <v>545</v>
      </c>
      <c r="K113" s="16" t="s">
        <v>171</v>
      </c>
    </row>
    <row r="114" spans="1:11" ht="15" customHeight="1" x14ac:dyDescent="0.25">
      <c r="A114" s="19" t="s">
        <v>273</v>
      </c>
      <c r="B114" s="16">
        <v>197</v>
      </c>
      <c r="C114" s="16">
        <v>181</v>
      </c>
      <c r="D114" s="16">
        <v>136</v>
      </c>
      <c r="E114" s="16">
        <v>36</v>
      </c>
      <c r="F114" s="16" t="s">
        <v>171</v>
      </c>
      <c r="G114" s="16">
        <v>1932</v>
      </c>
      <c r="H114" s="16">
        <v>1810</v>
      </c>
      <c r="I114" s="16">
        <v>1159</v>
      </c>
      <c r="J114" s="16">
        <v>344</v>
      </c>
      <c r="K114" s="16" t="s">
        <v>171</v>
      </c>
    </row>
    <row r="115" spans="1:11" ht="15" customHeight="1" x14ac:dyDescent="0.25">
      <c r="A115" s="19" t="s">
        <v>274</v>
      </c>
      <c r="B115" s="16">
        <v>52</v>
      </c>
      <c r="C115" s="16">
        <v>50</v>
      </c>
      <c r="D115" s="16">
        <v>42</v>
      </c>
      <c r="E115" s="16" t="s">
        <v>171</v>
      </c>
      <c r="F115" s="16">
        <v>7</v>
      </c>
      <c r="G115" s="16">
        <v>3362</v>
      </c>
      <c r="H115" s="16">
        <v>3314</v>
      </c>
      <c r="I115" s="16">
        <v>2278</v>
      </c>
      <c r="J115" s="16" t="s">
        <v>171</v>
      </c>
      <c r="K115" s="16">
        <v>912</v>
      </c>
    </row>
    <row r="116" spans="1:11" ht="15" customHeight="1" x14ac:dyDescent="0.25">
      <c r="A116" s="19" t="s">
        <v>275</v>
      </c>
      <c r="B116" s="16">
        <v>65</v>
      </c>
      <c r="C116" s="16">
        <v>61</v>
      </c>
      <c r="D116" s="16">
        <v>53</v>
      </c>
      <c r="E116" s="16" t="s">
        <v>171</v>
      </c>
      <c r="F116" s="16" t="s">
        <v>171</v>
      </c>
      <c r="G116" s="16">
        <v>1295</v>
      </c>
      <c r="H116" s="16">
        <v>1275</v>
      </c>
      <c r="I116" s="16">
        <v>1048</v>
      </c>
      <c r="J116" s="16" t="s">
        <v>171</v>
      </c>
      <c r="K116" s="16" t="s">
        <v>171</v>
      </c>
    </row>
    <row r="117" spans="1:11" ht="15" customHeight="1" x14ac:dyDescent="0.25">
      <c r="A117" s="19" t="s">
        <v>276</v>
      </c>
      <c r="B117" s="16">
        <v>35</v>
      </c>
      <c r="C117" s="16">
        <v>32</v>
      </c>
      <c r="D117" s="16">
        <v>27</v>
      </c>
      <c r="E117" s="16" t="s">
        <v>171</v>
      </c>
      <c r="F117" s="16" t="s">
        <v>346</v>
      </c>
      <c r="G117" s="16">
        <v>554</v>
      </c>
      <c r="H117" s="16">
        <v>494</v>
      </c>
      <c r="I117" s="16">
        <v>193</v>
      </c>
      <c r="J117" s="16" t="s">
        <v>171</v>
      </c>
      <c r="K117" s="16">
        <v>200</v>
      </c>
    </row>
    <row r="118" spans="1:11" ht="15" customHeight="1" x14ac:dyDescent="0.25">
      <c r="A118" s="19" t="s">
        <v>277</v>
      </c>
      <c r="B118" s="16">
        <v>104</v>
      </c>
      <c r="C118" s="16">
        <v>81</v>
      </c>
      <c r="D118" s="16">
        <v>71</v>
      </c>
      <c r="E118" s="16" t="s">
        <v>171</v>
      </c>
      <c r="F118" s="16">
        <v>2</v>
      </c>
      <c r="G118" s="16">
        <v>2107</v>
      </c>
      <c r="H118" s="16">
        <v>1886</v>
      </c>
      <c r="I118" s="16">
        <v>1359</v>
      </c>
      <c r="J118" s="16" t="s">
        <v>171</v>
      </c>
      <c r="K118" s="16">
        <v>415</v>
      </c>
    </row>
    <row r="119" spans="1:11" ht="15" customHeight="1" x14ac:dyDescent="0.25">
      <c r="A119" s="19" t="s">
        <v>72</v>
      </c>
      <c r="B119" s="16">
        <v>371</v>
      </c>
      <c r="C119" s="16">
        <v>278</v>
      </c>
      <c r="D119" s="16">
        <v>209</v>
      </c>
      <c r="E119" s="16">
        <v>49</v>
      </c>
      <c r="F119" s="16">
        <v>20</v>
      </c>
      <c r="G119" s="16">
        <v>5057</v>
      </c>
      <c r="H119" s="16">
        <v>4470</v>
      </c>
      <c r="I119" s="16">
        <v>2584</v>
      </c>
      <c r="J119" s="16">
        <v>1228</v>
      </c>
      <c r="K119" s="16">
        <v>658</v>
      </c>
    </row>
    <row r="120" spans="1:11" ht="44.1" customHeight="1" x14ac:dyDescent="0.25">
      <c r="A120" s="17" t="s">
        <v>278</v>
      </c>
      <c r="B120" s="23" t="s">
        <v>169</v>
      </c>
      <c r="C120" s="23" t="s">
        <v>169</v>
      </c>
      <c r="D120" s="23" t="s">
        <v>169</v>
      </c>
      <c r="E120" s="23" t="s">
        <v>169</v>
      </c>
      <c r="F120" s="23" t="s">
        <v>169</v>
      </c>
      <c r="G120" s="23" t="s">
        <v>169</v>
      </c>
      <c r="H120" s="23" t="s">
        <v>169</v>
      </c>
      <c r="I120" s="23" t="s">
        <v>169</v>
      </c>
      <c r="J120" s="23" t="s">
        <v>169</v>
      </c>
      <c r="K120" s="23" t="s">
        <v>169</v>
      </c>
    </row>
    <row r="121" spans="1:11" ht="15" customHeight="1" x14ac:dyDescent="0.25">
      <c r="A121" s="19" t="s">
        <v>279</v>
      </c>
      <c r="B121" s="16">
        <v>2094</v>
      </c>
      <c r="C121" s="16">
        <v>1886</v>
      </c>
      <c r="D121" s="16">
        <v>1393</v>
      </c>
      <c r="E121" s="16">
        <v>297</v>
      </c>
      <c r="F121" s="16">
        <v>196</v>
      </c>
      <c r="G121" s="16">
        <v>42216</v>
      </c>
      <c r="H121" s="16">
        <v>40289</v>
      </c>
      <c r="I121" s="16">
        <v>22231</v>
      </c>
      <c r="J121" s="16">
        <v>6390</v>
      </c>
      <c r="K121" s="16">
        <v>11668</v>
      </c>
    </row>
    <row r="122" spans="1:11" ht="15" customHeight="1" x14ac:dyDescent="0.25">
      <c r="A122" s="20" t="s">
        <v>280</v>
      </c>
      <c r="B122" s="16">
        <v>444</v>
      </c>
      <c r="C122" s="16">
        <v>424</v>
      </c>
      <c r="D122" s="16">
        <v>296</v>
      </c>
      <c r="E122" s="16">
        <v>74</v>
      </c>
      <c r="F122" s="16">
        <v>54</v>
      </c>
      <c r="G122" s="16">
        <v>13022</v>
      </c>
      <c r="H122" s="16">
        <v>12835</v>
      </c>
      <c r="I122" s="16">
        <v>7022</v>
      </c>
      <c r="J122" s="16">
        <v>1819</v>
      </c>
      <c r="K122" s="16">
        <v>3994</v>
      </c>
    </row>
    <row r="123" spans="1:11" ht="15" customHeight="1" x14ac:dyDescent="0.25">
      <c r="A123" s="20" t="s">
        <v>281</v>
      </c>
      <c r="B123" s="16">
        <v>71</v>
      </c>
      <c r="C123" s="16">
        <v>62</v>
      </c>
      <c r="D123" s="16">
        <v>52</v>
      </c>
      <c r="E123" s="16" t="s">
        <v>171</v>
      </c>
      <c r="F123" s="16">
        <v>5</v>
      </c>
      <c r="G123" s="16">
        <v>1753</v>
      </c>
      <c r="H123" s="16">
        <v>1715</v>
      </c>
      <c r="I123" s="16">
        <v>935</v>
      </c>
      <c r="J123" s="16" t="s">
        <v>171</v>
      </c>
      <c r="K123" s="16">
        <v>485</v>
      </c>
    </row>
    <row r="124" spans="1:11" ht="15" customHeight="1" x14ac:dyDescent="0.25">
      <c r="A124" s="20" t="s">
        <v>282</v>
      </c>
      <c r="B124" s="16">
        <v>987</v>
      </c>
      <c r="C124" s="16">
        <v>881</v>
      </c>
      <c r="D124" s="16">
        <v>654</v>
      </c>
      <c r="E124" s="16">
        <v>133</v>
      </c>
      <c r="F124" s="16">
        <v>94</v>
      </c>
      <c r="G124" s="16">
        <v>20917</v>
      </c>
      <c r="H124" s="16">
        <v>20189</v>
      </c>
      <c r="I124" s="16">
        <v>10907</v>
      </c>
      <c r="J124" s="16">
        <v>3186</v>
      </c>
      <c r="K124" s="16">
        <v>6095</v>
      </c>
    </row>
    <row r="125" spans="1:11" ht="15" customHeight="1" x14ac:dyDescent="0.25">
      <c r="A125" s="20" t="s">
        <v>283</v>
      </c>
      <c r="B125" s="16">
        <v>194</v>
      </c>
      <c r="C125" s="16">
        <v>174</v>
      </c>
      <c r="D125" s="16">
        <v>130</v>
      </c>
      <c r="E125" s="16">
        <v>27</v>
      </c>
      <c r="F125" s="16">
        <v>17</v>
      </c>
      <c r="G125" s="16">
        <v>4230</v>
      </c>
      <c r="H125" s="16">
        <v>4144</v>
      </c>
      <c r="I125" s="16">
        <v>2261</v>
      </c>
      <c r="J125" s="16">
        <v>788</v>
      </c>
      <c r="K125" s="16">
        <v>1096</v>
      </c>
    </row>
    <row r="126" spans="1:11" ht="15" customHeight="1" x14ac:dyDescent="0.25">
      <c r="A126" s="20" t="s">
        <v>284</v>
      </c>
      <c r="B126" s="16">
        <v>889</v>
      </c>
      <c r="C126" s="16">
        <v>813</v>
      </c>
      <c r="D126" s="16">
        <v>563</v>
      </c>
      <c r="E126" s="16">
        <v>136</v>
      </c>
      <c r="F126" s="16">
        <v>114</v>
      </c>
      <c r="G126" s="16">
        <v>21340</v>
      </c>
      <c r="H126" s="16">
        <v>20777</v>
      </c>
      <c r="I126" s="16">
        <v>10449</v>
      </c>
      <c r="J126" s="16">
        <v>3418</v>
      </c>
      <c r="K126" s="16">
        <v>6911</v>
      </c>
    </row>
    <row r="127" spans="1:11" ht="15" customHeight="1" x14ac:dyDescent="0.25">
      <c r="A127" s="20" t="s">
        <v>285</v>
      </c>
      <c r="B127" s="16">
        <v>560</v>
      </c>
      <c r="C127" s="16">
        <v>526</v>
      </c>
      <c r="D127" s="16">
        <v>352</v>
      </c>
      <c r="E127" s="16">
        <v>107</v>
      </c>
      <c r="F127" s="16">
        <v>66</v>
      </c>
      <c r="G127" s="16">
        <v>12265</v>
      </c>
      <c r="H127" s="16">
        <v>11984</v>
      </c>
      <c r="I127" s="16">
        <v>6237</v>
      </c>
      <c r="J127" s="16">
        <v>1983</v>
      </c>
      <c r="K127" s="16">
        <v>3765</v>
      </c>
    </row>
    <row r="128" spans="1:11" ht="15" customHeight="1" x14ac:dyDescent="0.25">
      <c r="A128" s="20" t="s">
        <v>286</v>
      </c>
      <c r="B128" s="16">
        <v>1101</v>
      </c>
      <c r="C128" s="16">
        <v>1019</v>
      </c>
      <c r="D128" s="16">
        <v>722</v>
      </c>
      <c r="E128" s="16">
        <v>173</v>
      </c>
      <c r="F128" s="16">
        <v>123</v>
      </c>
      <c r="G128" s="16">
        <v>26779</v>
      </c>
      <c r="H128" s="16">
        <v>26061</v>
      </c>
      <c r="I128" s="16">
        <v>13578</v>
      </c>
      <c r="J128" s="16">
        <v>4230</v>
      </c>
      <c r="K128" s="16">
        <v>8253</v>
      </c>
    </row>
    <row r="129" spans="1:11" ht="15" customHeight="1" x14ac:dyDescent="0.25">
      <c r="A129" s="20" t="s">
        <v>287</v>
      </c>
      <c r="B129" s="16">
        <v>982</v>
      </c>
      <c r="C129" s="16">
        <v>920</v>
      </c>
      <c r="D129" s="16">
        <v>660</v>
      </c>
      <c r="E129" s="16">
        <v>150</v>
      </c>
      <c r="F129" s="16">
        <v>110</v>
      </c>
      <c r="G129" s="16">
        <v>25503</v>
      </c>
      <c r="H129" s="16">
        <v>24671</v>
      </c>
      <c r="I129" s="16">
        <v>12695</v>
      </c>
      <c r="J129" s="16">
        <v>3900</v>
      </c>
      <c r="K129" s="16">
        <v>8076</v>
      </c>
    </row>
    <row r="130" spans="1:11" ht="15" customHeight="1" x14ac:dyDescent="0.25">
      <c r="A130" s="20" t="s">
        <v>288</v>
      </c>
      <c r="B130" s="16">
        <v>747</v>
      </c>
      <c r="C130" s="16">
        <v>681</v>
      </c>
      <c r="D130" s="16">
        <v>487</v>
      </c>
      <c r="E130" s="16">
        <v>109</v>
      </c>
      <c r="F130" s="16">
        <v>85</v>
      </c>
      <c r="G130" s="16">
        <v>16160</v>
      </c>
      <c r="H130" s="16">
        <v>15675</v>
      </c>
      <c r="I130" s="16">
        <v>8123</v>
      </c>
      <c r="J130" s="16">
        <v>2398</v>
      </c>
      <c r="K130" s="16">
        <v>5154</v>
      </c>
    </row>
    <row r="131" spans="1:11" ht="15" customHeight="1" x14ac:dyDescent="0.25">
      <c r="A131" s="20" t="s">
        <v>289</v>
      </c>
      <c r="B131" s="16">
        <v>644</v>
      </c>
      <c r="C131" s="16">
        <v>601</v>
      </c>
      <c r="D131" s="16">
        <v>422</v>
      </c>
      <c r="E131" s="16">
        <v>98</v>
      </c>
      <c r="F131" s="16">
        <v>81</v>
      </c>
      <c r="G131" s="16">
        <v>13828</v>
      </c>
      <c r="H131" s="16">
        <v>13544</v>
      </c>
      <c r="I131" s="16">
        <v>7147</v>
      </c>
      <c r="J131" s="16">
        <v>1944</v>
      </c>
      <c r="K131" s="16">
        <v>4452</v>
      </c>
    </row>
    <row r="132" spans="1:11" ht="15" customHeight="1" x14ac:dyDescent="0.25">
      <c r="A132" s="20" t="s">
        <v>290</v>
      </c>
      <c r="B132" s="16">
        <v>382</v>
      </c>
      <c r="C132" s="16">
        <v>353</v>
      </c>
      <c r="D132" s="16">
        <v>248</v>
      </c>
      <c r="E132" s="16">
        <v>61</v>
      </c>
      <c r="F132" s="16">
        <v>44</v>
      </c>
      <c r="G132" s="16">
        <v>7607</v>
      </c>
      <c r="H132" s="16">
        <v>7331</v>
      </c>
      <c r="I132" s="16">
        <v>3785</v>
      </c>
      <c r="J132" s="16">
        <v>1176</v>
      </c>
      <c r="K132" s="16">
        <v>2370</v>
      </c>
    </row>
    <row r="133" spans="1:11" ht="15" customHeight="1" x14ac:dyDescent="0.25">
      <c r="A133" s="20" t="s">
        <v>291</v>
      </c>
      <c r="B133" s="16">
        <v>616</v>
      </c>
      <c r="C133" s="16">
        <v>585</v>
      </c>
      <c r="D133" s="16">
        <v>407</v>
      </c>
      <c r="E133" s="16">
        <v>101</v>
      </c>
      <c r="F133" s="16">
        <v>77</v>
      </c>
      <c r="G133" s="16">
        <v>17196</v>
      </c>
      <c r="H133" s="16">
        <v>16864</v>
      </c>
      <c r="I133" s="16">
        <v>8874</v>
      </c>
      <c r="J133" s="16">
        <v>2709</v>
      </c>
      <c r="K133" s="16">
        <v>5281</v>
      </c>
    </row>
    <row r="134" spans="1:11" ht="15" customHeight="1" x14ac:dyDescent="0.25">
      <c r="A134" s="20" t="s">
        <v>292</v>
      </c>
      <c r="B134" s="16">
        <v>152</v>
      </c>
      <c r="C134" s="16">
        <v>144</v>
      </c>
      <c r="D134" s="16">
        <v>108</v>
      </c>
      <c r="E134" s="16">
        <v>20</v>
      </c>
      <c r="F134" s="16">
        <v>16</v>
      </c>
      <c r="G134" s="16">
        <v>3913</v>
      </c>
      <c r="H134" s="16">
        <v>3853</v>
      </c>
      <c r="I134" s="16">
        <v>2137</v>
      </c>
      <c r="J134" s="16">
        <v>518</v>
      </c>
      <c r="K134" s="16">
        <v>1198</v>
      </c>
    </row>
    <row r="135" spans="1:11" ht="15" customHeight="1" x14ac:dyDescent="0.25">
      <c r="A135" s="20" t="s">
        <v>72</v>
      </c>
      <c r="B135" s="16">
        <v>39</v>
      </c>
      <c r="C135" s="16">
        <v>34</v>
      </c>
      <c r="D135" s="16">
        <v>25</v>
      </c>
      <c r="E135" s="16" t="s">
        <v>171</v>
      </c>
      <c r="F135" s="16" t="s">
        <v>171</v>
      </c>
      <c r="G135" s="16">
        <v>848</v>
      </c>
      <c r="H135" s="16">
        <v>829</v>
      </c>
      <c r="I135" s="16">
        <v>321</v>
      </c>
      <c r="J135" s="16" t="s">
        <v>171</v>
      </c>
      <c r="K135" s="16" t="s">
        <v>171</v>
      </c>
    </row>
    <row r="136" spans="1:11" ht="15" customHeight="1" x14ac:dyDescent="0.25">
      <c r="A136" s="19" t="s">
        <v>293</v>
      </c>
      <c r="B136" s="16">
        <v>3160</v>
      </c>
      <c r="C136" s="16">
        <v>2306</v>
      </c>
      <c r="D136" s="16">
        <v>1794</v>
      </c>
      <c r="E136" s="16">
        <v>354</v>
      </c>
      <c r="F136" s="16">
        <v>158</v>
      </c>
      <c r="G136" s="16">
        <v>39154</v>
      </c>
      <c r="H136" s="16">
        <v>33564</v>
      </c>
      <c r="I136" s="16">
        <v>22127</v>
      </c>
      <c r="J136" s="16">
        <v>5365</v>
      </c>
      <c r="K136" s="16">
        <v>6073</v>
      </c>
    </row>
    <row r="137" spans="1:11" ht="15" customHeight="1" x14ac:dyDescent="0.25">
      <c r="A137" s="19" t="s">
        <v>294</v>
      </c>
      <c r="B137" s="16">
        <v>303</v>
      </c>
      <c r="C137" s="16">
        <v>231</v>
      </c>
      <c r="D137" s="16">
        <v>161</v>
      </c>
      <c r="E137" s="16">
        <v>39</v>
      </c>
      <c r="F137" s="16">
        <v>30</v>
      </c>
      <c r="G137" s="16">
        <v>5723</v>
      </c>
      <c r="H137" s="16">
        <v>5162</v>
      </c>
      <c r="I137" s="16">
        <v>3176</v>
      </c>
      <c r="J137" s="16">
        <v>933</v>
      </c>
      <c r="K137" s="16">
        <v>1053</v>
      </c>
    </row>
    <row r="138" spans="1:11" ht="33.950000000000003" customHeight="1" x14ac:dyDescent="0.25">
      <c r="A138" s="17" t="s">
        <v>295</v>
      </c>
      <c r="B138" s="23" t="s">
        <v>169</v>
      </c>
      <c r="C138" s="23" t="s">
        <v>169</v>
      </c>
      <c r="D138" s="23" t="s">
        <v>169</v>
      </c>
      <c r="E138" s="23" t="s">
        <v>169</v>
      </c>
      <c r="F138" s="23" t="s">
        <v>169</v>
      </c>
      <c r="G138" s="23" t="s">
        <v>169</v>
      </c>
      <c r="H138" s="23" t="s">
        <v>169</v>
      </c>
      <c r="I138" s="23" t="s">
        <v>169</v>
      </c>
      <c r="J138" s="23" t="s">
        <v>169</v>
      </c>
      <c r="K138" s="23" t="s">
        <v>169</v>
      </c>
    </row>
    <row r="139" spans="1:11" ht="15" customHeight="1" x14ac:dyDescent="0.25">
      <c r="A139" s="19" t="s">
        <v>296</v>
      </c>
      <c r="B139" s="16">
        <v>5234</v>
      </c>
      <c r="C139" s="16">
        <v>4423</v>
      </c>
      <c r="D139" s="16">
        <v>3348</v>
      </c>
      <c r="E139" s="16">
        <v>690</v>
      </c>
      <c r="F139" s="16">
        <v>385</v>
      </c>
      <c r="G139" s="16">
        <v>84869</v>
      </c>
      <c r="H139" s="16">
        <v>79015</v>
      </c>
      <c r="I139" s="16">
        <v>47534</v>
      </c>
      <c r="J139" s="16">
        <v>12688</v>
      </c>
      <c r="K139" s="16">
        <v>18793</v>
      </c>
    </row>
    <row r="140" spans="1:11" ht="15" customHeight="1" x14ac:dyDescent="0.25">
      <c r="A140" s="19" t="s">
        <v>297</v>
      </c>
      <c r="B140" s="16">
        <v>2933</v>
      </c>
      <c r="C140" s="16">
        <v>2742</v>
      </c>
      <c r="D140" s="16">
        <v>2073</v>
      </c>
      <c r="E140" s="16">
        <v>388</v>
      </c>
      <c r="F140" s="16">
        <v>282</v>
      </c>
      <c r="G140" s="16">
        <v>58725</v>
      </c>
      <c r="H140" s="16">
        <v>57019</v>
      </c>
      <c r="I140" s="16">
        <v>34005</v>
      </c>
      <c r="J140" s="16">
        <v>8211</v>
      </c>
      <c r="K140" s="16">
        <v>14803</v>
      </c>
    </row>
    <row r="141" spans="1:11" ht="15" customHeight="1" x14ac:dyDescent="0.25">
      <c r="A141" s="19" t="s">
        <v>298</v>
      </c>
      <c r="B141" s="16">
        <v>467</v>
      </c>
      <c r="C141" s="16">
        <v>411</v>
      </c>
      <c r="D141" s="16">
        <v>314</v>
      </c>
      <c r="E141" s="16">
        <v>52</v>
      </c>
      <c r="F141" s="16">
        <v>45</v>
      </c>
      <c r="G141" s="16">
        <v>20200</v>
      </c>
      <c r="H141" s="16">
        <v>19708</v>
      </c>
      <c r="I141" s="16">
        <v>10979</v>
      </c>
      <c r="J141" s="16">
        <v>2510</v>
      </c>
      <c r="K141" s="16">
        <v>6219</v>
      </c>
    </row>
    <row r="142" spans="1:11" ht="15" customHeight="1" x14ac:dyDescent="0.25">
      <c r="A142" s="19" t="s">
        <v>299</v>
      </c>
      <c r="B142" s="16">
        <v>48</v>
      </c>
      <c r="C142" s="16">
        <v>45</v>
      </c>
      <c r="D142" s="16">
        <v>30</v>
      </c>
      <c r="E142" s="16">
        <v>6</v>
      </c>
      <c r="F142" s="16">
        <v>8</v>
      </c>
      <c r="G142" s="16">
        <v>5964</v>
      </c>
      <c r="H142" s="16">
        <v>5822</v>
      </c>
      <c r="I142" s="16">
        <v>3596</v>
      </c>
      <c r="J142" s="16">
        <v>501</v>
      </c>
      <c r="K142" s="16">
        <v>1725</v>
      </c>
    </row>
    <row r="143" spans="1:11" ht="15" customHeight="1" x14ac:dyDescent="0.25">
      <c r="A143" s="19" t="s">
        <v>300</v>
      </c>
      <c r="B143" s="16">
        <v>54</v>
      </c>
      <c r="C143" s="16">
        <v>51</v>
      </c>
      <c r="D143" s="16">
        <v>24</v>
      </c>
      <c r="E143" s="16">
        <v>19</v>
      </c>
      <c r="F143" s="16">
        <v>7</v>
      </c>
      <c r="G143" s="16">
        <v>4608</v>
      </c>
      <c r="H143" s="16">
        <v>4511</v>
      </c>
      <c r="I143" s="16">
        <v>2907</v>
      </c>
      <c r="J143" s="16">
        <v>450</v>
      </c>
      <c r="K143" s="16">
        <v>1154</v>
      </c>
    </row>
    <row r="144" spans="1:11" ht="15" customHeight="1" x14ac:dyDescent="0.25">
      <c r="A144" s="19" t="s">
        <v>94</v>
      </c>
      <c r="B144" s="16">
        <v>510</v>
      </c>
      <c r="C144" s="16">
        <v>466</v>
      </c>
      <c r="D144" s="16">
        <v>357</v>
      </c>
      <c r="E144" s="16">
        <v>72</v>
      </c>
      <c r="F144" s="16">
        <v>38</v>
      </c>
      <c r="G144" s="16">
        <v>7706</v>
      </c>
      <c r="H144" s="16">
        <v>7383</v>
      </c>
      <c r="I144" s="16">
        <v>4491</v>
      </c>
      <c r="J144" s="16">
        <v>1127</v>
      </c>
      <c r="K144" s="16">
        <v>1765</v>
      </c>
    </row>
    <row r="145" spans="1:11" ht="15" customHeight="1" thickBot="1" x14ac:dyDescent="0.3">
      <c r="A145" s="25" t="s">
        <v>72</v>
      </c>
      <c r="B145" s="26">
        <v>172</v>
      </c>
      <c r="C145" s="26">
        <v>141</v>
      </c>
      <c r="D145" s="26">
        <v>104</v>
      </c>
      <c r="E145" s="26">
        <v>23</v>
      </c>
      <c r="F145" s="26">
        <v>14</v>
      </c>
      <c r="G145" s="26">
        <v>3826</v>
      </c>
      <c r="H145" s="26">
        <v>3679</v>
      </c>
      <c r="I145" s="26">
        <v>2260</v>
      </c>
      <c r="J145" s="26">
        <v>475</v>
      </c>
      <c r="K145" s="26">
        <v>944</v>
      </c>
    </row>
    <row r="146" spans="1:11" ht="33.950000000000003" customHeight="1" x14ac:dyDescent="0.25">
      <c r="A146" s="27" t="s">
        <v>347</v>
      </c>
      <c r="B146" s="28"/>
      <c r="C146" s="28" t="s">
        <v>169</v>
      </c>
      <c r="D146" s="28" t="s">
        <v>169</v>
      </c>
      <c r="E146" s="28" t="s">
        <v>169</v>
      </c>
      <c r="F146" s="28" t="s">
        <v>169</v>
      </c>
      <c r="G146" s="28" t="s">
        <v>169</v>
      </c>
      <c r="H146" s="28" t="s">
        <v>169</v>
      </c>
      <c r="I146" s="28" t="s">
        <v>169</v>
      </c>
      <c r="J146" s="28" t="s">
        <v>169</v>
      </c>
      <c r="K146" s="29" t="s">
        <v>169</v>
      </c>
    </row>
    <row r="147" spans="1:11" ht="15" customHeight="1" x14ac:dyDescent="0.25">
      <c r="A147" s="30" t="s">
        <v>296</v>
      </c>
      <c r="B147" s="50">
        <v>2658</v>
      </c>
      <c r="C147" s="50">
        <v>2658</v>
      </c>
      <c r="D147" s="50">
        <v>1901</v>
      </c>
      <c r="E147" s="50">
        <v>508</v>
      </c>
      <c r="F147" s="50">
        <v>250</v>
      </c>
      <c r="G147" s="50">
        <v>42755</v>
      </c>
      <c r="H147" s="50">
        <v>42755</v>
      </c>
      <c r="I147" s="50">
        <v>21435</v>
      </c>
      <c r="J147" s="50">
        <v>9362</v>
      </c>
      <c r="K147" s="32">
        <v>11957</v>
      </c>
    </row>
    <row r="148" spans="1:11" ht="15" customHeight="1" x14ac:dyDescent="0.25">
      <c r="A148" s="30" t="s">
        <v>297</v>
      </c>
      <c r="B148" s="50">
        <v>1758</v>
      </c>
      <c r="C148" s="50">
        <v>1758</v>
      </c>
      <c r="D148" s="50">
        <v>1367</v>
      </c>
      <c r="E148" s="50">
        <v>182</v>
      </c>
      <c r="F148" s="50">
        <v>209</v>
      </c>
      <c r="G148" s="50">
        <v>39523</v>
      </c>
      <c r="H148" s="50">
        <v>39523</v>
      </c>
      <c r="I148" s="50">
        <v>24806</v>
      </c>
      <c r="J148" s="50">
        <v>4088</v>
      </c>
      <c r="K148" s="32">
        <v>10629</v>
      </c>
    </row>
    <row r="149" spans="1:11" ht="15" customHeight="1" x14ac:dyDescent="0.25">
      <c r="A149" s="30" t="s">
        <v>298</v>
      </c>
      <c r="B149" s="50">
        <v>77</v>
      </c>
      <c r="C149" s="50">
        <v>77</v>
      </c>
      <c r="D149" s="50">
        <v>63</v>
      </c>
      <c r="E149" s="50" t="s">
        <v>171</v>
      </c>
      <c r="F149" s="50">
        <v>7</v>
      </c>
      <c r="G149" s="50">
        <v>1911</v>
      </c>
      <c r="H149" s="50">
        <v>1911</v>
      </c>
      <c r="I149" s="50">
        <v>1318</v>
      </c>
      <c r="J149" s="50" t="s">
        <v>171</v>
      </c>
      <c r="K149" s="32">
        <v>467</v>
      </c>
    </row>
    <row r="150" spans="1:11" ht="15" customHeight="1" x14ac:dyDescent="0.25">
      <c r="A150" s="30" t="s">
        <v>299</v>
      </c>
      <c r="B150" s="50">
        <v>25</v>
      </c>
      <c r="C150" s="50">
        <v>25</v>
      </c>
      <c r="D150" s="50">
        <v>19</v>
      </c>
      <c r="E150" s="50">
        <v>3</v>
      </c>
      <c r="F150" s="50">
        <v>4</v>
      </c>
      <c r="G150" s="50">
        <v>4551</v>
      </c>
      <c r="H150" s="50">
        <v>4551</v>
      </c>
      <c r="I150" s="50">
        <v>3002</v>
      </c>
      <c r="J150" s="50">
        <v>325</v>
      </c>
      <c r="K150" s="32">
        <v>1224</v>
      </c>
    </row>
    <row r="151" spans="1:11" ht="15" customHeight="1" thickBot="1" x14ac:dyDescent="0.3">
      <c r="A151" s="33" t="s">
        <v>94</v>
      </c>
      <c r="B151" s="34">
        <v>142</v>
      </c>
      <c r="C151" s="34">
        <v>142</v>
      </c>
      <c r="D151" s="34">
        <v>106</v>
      </c>
      <c r="E151" s="34" t="s">
        <v>171</v>
      </c>
      <c r="F151" s="34">
        <v>14</v>
      </c>
      <c r="G151" s="34">
        <v>1575</v>
      </c>
      <c r="H151" s="34">
        <v>1575</v>
      </c>
      <c r="I151" s="34">
        <v>1006</v>
      </c>
      <c r="J151" s="34" t="s">
        <v>171</v>
      </c>
      <c r="K151" s="35">
        <v>348</v>
      </c>
    </row>
    <row r="152" spans="1:11" ht="33.950000000000003" customHeight="1" x14ac:dyDescent="0.25">
      <c r="A152" s="17" t="s">
        <v>303</v>
      </c>
      <c r="B152" s="23" t="s">
        <v>169</v>
      </c>
      <c r="C152" s="23" t="s">
        <v>169</v>
      </c>
      <c r="D152" s="23" t="s">
        <v>169</v>
      </c>
      <c r="E152" s="23" t="s">
        <v>169</v>
      </c>
      <c r="F152" s="23" t="s">
        <v>169</v>
      </c>
      <c r="G152" s="23" t="s">
        <v>169</v>
      </c>
      <c r="H152" s="23" t="s">
        <v>169</v>
      </c>
      <c r="I152" s="23" t="s">
        <v>169</v>
      </c>
      <c r="J152" s="23" t="s">
        <v>169</v>
      </c>
      <c r="K152" s="23" t="s">
        <v>169</v>
      </c>
    </row>
    <row r="153" spans="1:11" ht="15" customHeight="1" x14ac:dyDescent="0.25">
      <c r="A153" s="19" t="s">
        <v>159</v>
      </c>
      <c r="B153" s="16">
        <v>4722</v>
      </c>
      <c r="C153" s="16">
        <v>4237</v>
      </c>
      <c r="D153" s="16">
        <v>3229</v>
      </c>
      <c r="E153" s="16">
        <v>634</v>
      </c>
      <c r="F153" s="16">
        <v>374</v>
      </c>
      <c r="G153" s="16">
        <v>80078</v>
      </c>
      <c r="H153" s="16">
        <v>76584</v>
      </c>
      <c r="I153" s="16">
        <v>46147</v>
      </c>
      <c r="J153" s="16">
        <v>11914</v>
      </c>
      <c r="K153" s="16">
        <v>18523</v>
      </c>
    </row>
    <row r="154" spans="1:11" ht="15" customHeight="1" x14ac:dyDescent="0.25">
      <c r="A154" s="19" t="s">
        <v>304</v>
      </c>
      <c r="B154" s="16">
        <v>4461</v>
      </c>
      <c r="C154" s="16">
        <v>4097</v>
      </c>
      <c r="D154" s="16">
        <v>3093</v>
      </c>
      <c r="E154" s="16">
        <v>631</v>
      </c>
      <c r="F154" s="16">
        <v>374</v>
      </c>
      <c r="G154" s="16">
        <v>79294</v>
      </c>
      <c r="H154" s="16">
        <v>76414</v>
      </c>
      <c r="I154" s="16">
        <v>45554</v>
      </c>
      <c r="J154" s="16">
        <v>12198</v>
      </c>
      <c r="K154" s="16">
        <v>18662</v>
      </c>
    </row>
    <row r="155" spans="1:11" ht="15" customHeight="1" x14ac:dyDescent="0.25">
      <c r="A155" s="19" t="s">
        <v>305</v>
      </c>
      <c r="B155" s="16">
        <v>4423</v>
      </c>
      <c r="C155" s="16">
        <v>4423</v>
      </c>
      <c r="D155" s="16">
        <v>3348</v>
      </c>
      <c r="E155" s="16">
        <v>690</v>
      </c>
      <c r="F155" s="16">
        <v>385</v>
      </c>
      <c r="G155" s="16">
        <v>79015</v>
      </c>
      <c r="H155" s="16">
        <v>79015</v>
      </c>
      <c r="I155" s="16">
        <v>47534</v>
      </c>
      <c r="J155" s="16">
        <v>12688</v>
      </c>
      <c r="K155" s="16">
        <v>18793</v>
      </c>
    </row>
    <row r="156" spans="1:11" ht="15" customHeight="1" x14ac:dyDescent="0.25">
      <c r="A156" s="19" t="s">
        <v>306</v>
      </c>
      <c r="B156" s="16">
        <v>1589</v>
      </c>
      <c r="C156" s="16">
        <v>1573</v>
      </c>
      <c r="D156" s="16">
        <v>1190</v>
      </c>
      <c r="E156" s="16">
        <v>176</v>
      </c>
      <c r="F156" s="16">
        <v>208</v>
      </c>
      <c r="G156" s="16">
        <v>38546</v>
      </c>
      <c r="H156" s="16">
        <v>38389</v>
      </c>
      <c r="I156" s="16">
        <v>21608</v>
      </c>
      <c r="J156" s="16">
        <v>4102</v>
      </c>
      <c r="K156" s="16">
        <v>12679</v>
      </c>
    </row>
    <row r="157" spans="1:11" ht="15" customHeight="1" x14ac:dyDescent="0.25">
      <c r="A157" s="19" t="s">
        <v>307</v>
      </c>
      <c r="B157" s="16">
        <v>259</v>
      </c>
      <c r="C157" s="16">
        <v>228</v>
      </c>
      <c r="D157" s="16">
        <v>150</v>
      </c>
      <c r="E157" s="16">
        <v>55</v>
      </c>
      <c r="F157" s="16">
        <v>22</v>
      </c>
      <c r="G157" s="16">
        <v>5078</v>
      </c>
      <c r="H157" s="16">
        <v>4570</v>
      </c>
      <c r="I157" s="16">
        <v>2431</v>
      </c>
      <c r="J157" s="16">
        <v>1148</v>
      </c>
      <c r="K157" s="16">
        <v>990</v>
      </c>
    </row>
    <row r="158" spans="1:11" ht="27.95" customHeight="1" x14ac:dyDescent="0.25">
      <c r="A158" s="19" t="s">
        <v>308</v>
      </c>
      <c r="B158" s="16">
        <v>410</v>
      </c>
      <c r="C158" s="16">
        <v>395</v>
      </c>
      <c r="D158" s="16">
        <v>292</v>
      </c>
      <c r="E158" s="16">
        <v>34</v>
      </c>
      <c r="F158" s="16">
        <v>69</v>
      </c>
      <c r="G158" s="16">
        <v>25642</v>
      </c>
      <c r="H158" s="16">
        <v>25280</v>
      </c>
      <c r="I158" s="16">
        <v>14045</v>
      </c>
      <c r="J158" s="16">
        <v>2858</v>
      </c>
      <c r="K158" s="16">
        <v>8378</v>
      </c>
    </row>
    <row r="159" spans="1:11" ht="44.1" customHeight="1" x14ac:dyDescent="0.25">
      <c r="A159" s="17" t="s">
        <v>348</v>
      </c>
      <c r="B159" s="23" t="s">
        <v>169</v>
      </c>
      <c r="C159" s="23" t="s">
        <v>169</v>
      </c>
      <c r="D159" s="23" t="s">
        <v>169</v>
      </c>
      <c r="E159" s="23" t="s">
        <v>169</v>
      </c>
      <c r="F159" s="23" t="s">
        <v>169</v>
      </c>
      <c r="G159" s="23" t="s">
        <v>169</v>
      </c>
      <c r="H159" s="23" t="s">
        <v>169</v>
      </c>
      <c r="I159" s="23" t="s">
        <v>169</v>
      </c>
      <c r="J159" s="23" t="s">
        <v>169</v>
      </c>
      <c r="K159" s="23" t="s">
        <v>169</v>
      </c>
    </row>
    <row r="160" spans="1:11" ht="15" customHeight="1" x14ac:dyDescent="0.25">
      <c r="A160" s="19" t="s">
        <v>349</v>
      </c>
      <c r="B160" s="16">
        <v>153</v>
      </c>
      <c r="C160" s="16">
        <v>150</v>
      </c>
      <c r="D160" s="16">
        <v>95</v>
      </c>
      <c r="E160" s="16">
        <v>17</v>
      </c>
      <c r="F160" s="16">
        <v>38</v>
      </c>
      <c r="G160" s="16">
        <v>9884</v>
      </c>
      <c r="H160" s="16">
        <v>9864</v>
      </c>
      <c r="I160" s="16">
        <v>4357</v>
      </c>
      <c r="J160" s="16">
        <v>899</v>
      </c>
      <c r="K160" s="16">
        <v>4608</v>
      </c>
    </row>
    <row r="161" spans="1:11" ht="15" customHeight="1" x14ac:dyDescent="0.25">
      <c r="A161" s="19" t="s">
        <v>350</v>
      </c>
      <c r="B161" s="16">
        <v>173</v>
      </c>
      <c r="C161" s="16">
        <v>173</v>
      </c>
      <c r="D161" s="16">
        <v>97</v>
      </c>
      <c r="E161" s="16">
        <v>13</v>
      </c>
      <c r="F161" s="16">
        <v>63</v>
      </c>
      <c r="G161" s="16">
        <v>9787</v>
      </c>
      <c r="H161" s="16">
        <v>9778</v>
      </c>
      <c r="I161" s="16">
        <v>3500</v>
      </c>
      <c r="J161" s="16">
        <v>1131</v>
      </c>
      <c r="K161" s="16">
        <v>5147</v>
      </c>
    </row>
    <row r="162" spans="1:11" ht="15" customHeight="1" x14ac:dyDescent="0.25">
      <c r="A162" s="19" t="s">
        <v>351</v>
      </c>
      <c r="B162" s="16">
        <v>130</v>
      </c>
      <c r="C162" s="16">
        <v>130</v>
      </c>
      <c r="D162" s="16">
        <v>81</v>
      </c>
      <c r="E162" s="16">
        <v>12</v>
      </c>
      <c r="F162" s="16">
        <v>38</v>
      </c>
      <c r="G162" s="16">
        <v>15222</v>
      </c>
      <c r="H162" s="16">
        <v>15219</v>
      </c>
      <c r="I162" s="16">
        <v>8204</v>
      </c>
      <c r="J162" s="16">
        <v>1429</v>
      </c>
      <c r="K162" s="16">
        <v>5587</v>
      </c>
    </row>
    <row r="163" spans="1:11" ht="27.95" customHeight="1" x14ac:dyDescent="0.25">
      <c r="A163" s="19" t="s">
        <v>352</v>
      </c>
      <c r="B163" s="16">
        <v>282</v>
      </c>
      <c r="C163" s="16">
        <v>282</v>
      </c>
      <c r="D163" s="16">
        <v>181</v>
      </c>
      <c r="E163" s="16">
        <v>41</v>
      </c>
      <c r="F163" s="16">
        <v>60</v>
      </c>
      <c r="G163" s="16">
        <v>16150</v>
      </c>
      <c r="H163" s="16">
        <v>16150</v>
      </c>
      <c r="I163" s="16">
        <v>8757</v>
      </c>
      <c r="J163" s="16">
        <v>1491</v>
      </c>
      <c r="K163" s="16">
        <v>5901</v>
      </c>
    </row>
    <row r="164" spans="1:11" ht="15" customHeight="1" x14ac:dyDescent="0.25">
      <c r="A164" s="19" t="s">
        <v>353</v>
      </c>
      <c r="B164" s="16">
        <v>736</v>
      </c>
      <c r="C164" s="16">
        <v>723</v>
      </c>
      <c r="D164" s="16">
        <v>577</v>
      </c>
      <c r="E164" s="16">
        <v>82</v>
      </c>
      <c r="F164" s="16">
        <v>64</v>
      </c>
      <c r="G164" s="16">
        <v>14054</v>
      </c>
      <c r="H164" s="16">
        <v>13926</v>
      </c>
      <c r="I164" s="16">
        <v>8428</v>
      </c>
      <c r="J164" s="16">
        <v>1284</v>
      </c>
      <c r="K164" s="16">
        <v>4213</v>
      </c>
    </row>
    <row r="165" spans="1:11" ht="15" customHeight="1" thickBot="1" x14ac:dyDescent="0.3">
      <c r="A165" s="20"/>
    </row>
    <row r="166" spans="1:11" ht="153" customHeight="1" x14ac:dyDescent="0.25">
      <c r="A166" s="125" t="s">
        <v>354</v>
      </c>
      <c r="B166" s="125"/>
      <c r="C166" s="125"/>
      <c r="D166" s="125"/>
      <c r="E166" s="125"/>
      <c r="F166" s="125"/>
      <c r="G166" s="125"/>
      <c r="H166" s="126"/>
      <c r="I166" s="126"/>
      <c r="J166" s="126"/>
      <c r="K166" s="126"/>
    </row>
  </sheetData>
  <mergeCells count="10">
    <mergeCell ref="A166:K166"/>
    <mergeCell ref="A2:K2"/>
    <mergeCell ref="B3:F3"/>
    <mergeCell ref="G3:K3"/>
    <mergeCell ref="B4:B5"/>
    <mergeCell ref="C4:C5"/>
    <mergeCell ref="D4:F4"/>
    <mergeCell ref="G4:G5"/>
    <mergeCell ref="H4:H5"/>
    <mergeCell ref="I4:K4"/>
  </mergeCells>
  <pageMargins left="0.7" right="0.7" top="0.6" bottom="0.6" header="0.3" footer="0.3"/>
  <pageSetup scale="85" fitToHeight="0" orientation="portrait" r:id="rId1"/>
  <rowBreaks count="3" manualBreakCount="3">
    <brk id="45" max="16383" man="1"/>
    <brk id="79" max="16383" man="1"/>
    <brk id="106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3"/>
  <sheetViews>
    <sheetView workbookViewId="0"/>
  </sheetViews>
  <sheetFormatPr defaultRowHeight="15" x14ac:dyDescent="0.25"/>
  <cols>
    <col min="1" max="1" width="77.42578125" bestFit="1" customWidth="1"/>
    <col min="2" max="2" width="12.140625" bestFit="1" customWidth="1"/>
    <col min="3" max="3" width="20.42578125" bestFit="1" customWidth="1"/>
    <col min="4" max="4" width="20.42578125" customWidth="1"/>
    <col min="5" max="5" width="16" bestFit="1" customWidth="1"/>
    <col min="6" max="6" width="17.7109375" bestFit="1" customWidth="1"/>
    <col min="7" max="7" width="17.7109375" customWidth="1"/>
    <col min="8" max="8" width="14" bestFit="1" customWidth="1"/>
    <col min="9" max="9" width="21.5703125" bestFit="1" customWidth="1"/>
    <col min="10" max="11" width="12" bestFit="1" customWidth="1"/>
  </cols>
  <sheetData>
    <row r="1" spans="1:2" s="2" customFormat="1" x14ac:dyDescent="0.25">
      <c r="A1" s="2" t="s">
        <v>66</v>
      </c>
      <c r="B1" s="2" t="s">
        <v>67</v>
      </c>
    </row>
    <row r="2" spans="1:2" ht="15.75" thickBot="1" x14ac:dyDescent="0.3">
      <c r="A2" t="s">
        <v>4</v>
      </c>
      <c r="B2" t="s">
        <v>35</v>
      </c>
    </row>
    <row r="3" spans="1:2" x14ac:dyDescent="0.25">
      <c r="A3" s="114" t="s">
        <v>456</v>
      </c>
      <c r="B3" s="115" t="s">
        <v>454</v>
      </c>
    </row>
    <row r="4" spans="1:2" ht="15.75" thickBot="1" x14ac:dyDescent="0.3">
      <c r="A4" s="116" t="s">
        <v>457</v>
      </c>
      <c r="B4" s="117" t="s">
        <v>455</v>
      </c>
    </row>
    <row r="5" spans="1:2" x14ac:dyDescent="0.25">
      <c r="A5" t="s">
        <v>5</v>
      </c>
      <c r="B5" t="s">
        <v>36</v>
      </c>
    </row>
    <row r="6" spans="1:2" x14ac:dyDescent="0.25">
      <c r="A6" t="s">
        <v>6</v>
      </c>
      <c r="B6" t="s">
        <v>37</v>
      </c>
    </row>
    <row r="7" spans="1:2" x14ac:dyDescent="0.25">
      <c r="A7" t="s">
        <v>7</v>
      </c>
      <c r="B7" t="s">
        <v>38</v>
      </c>
    </row>
    <row r="8" spans="1:2" x14ac:dyDescent="0.25">
      <c r="A8" t="s">
        <v>8</v>
      </c>
      <c r="B8" t="s">
        <v>39</v>
      </c>
    </row>
    <row r="9" spans="1:2" x14ac:dyDescent="0.25">
      <c r="A9" t="s">
        <v>9</v>
      </c>
      <c r="B9" t="s">
        <v>40</v>
      </c>
    </row>
    <row r="10" spans="1:2" x14ac:dyDescent="0.25">
      <c r="A10" t="s">
        <v>10</v>
      </c>
      <c r="B10" t="s">
        <v>41</v>
      </c>
    </row>
    <row r="11" spans="1:2" ht="15.75" thickBot="1" x14ac:dyDescent="0.3">
      <c r="A11" t="s">
        <v>11</v>
      </c>
      <c r="B11" t="s">
        <v>42</v>
      </c>
    </row>
    <row r="12" spans="1:2" x14ac:dyDescent="0.25">
      <c r="A12" s="114" t="s">
        <v>458</v>
      </c>
      <c r="B12" s="115" t="s">
        <v>452</v>
      </c>
    </row>
    <row r="13" spans="1:2" ht="15.75" thickBot="1" x14ac:dyDescent="0.3">
      <c r="A13" s="116" t="s">
        <v>459</v>
      </c>
      <c r="B13" s="117" t="s">
        <v>453</v>
      </c>
    </row>
    <row r="14" spans="1:2" ht="15.75" thickBot="1" x14ac:dyDescent="0.3">
      <c r="A14" t="s">
        <v>12</v>
      </c>
      <c r="B14" t="s">
        <v>43</v>
      </c>
    </row>
    <row r="15" spans="1:2" x14ac:dyDescent="0.25">
      <c r="A15" s="114" t="s">
        <v>462</v>
      </c>
      <c r="B15" s="115" t="s">
        <v>460</v>
      </c>
    </row>
    <row r="16" spans="1:2" ht="15.75" thickBot="1" x14ac:dyDescent="0.3">
      <c r="A16" s="116" t="s">
        <v>463</v>
      </c>
      <c r="B16" s="117" t="s">
        <v>461</v>
      </c>
    </row>
    <row r="17" spans="1:3" x14ac:dyDescent="0.25">
      <c r="A17" s="114" t="s">
        <v>466</v>
      </c>
      <c r="B17" s="115" t="s">
        <v>464</v>
      </c>
    </row>
    <row r="18" spans="1:3" ht="15.75" thickBot="1" x14ac:dyDescent="0.3">
      <c r="A18" s="116" t="s">
        <v>467</v>
      </c>
      <c r="B18" s="117" t="s">
        <v>465</v>
      </c>
    </row>
    <row r="19" spans="1:3" x14ac:dyDescent="0.25">
      <c r="A19" t="s">
        <v>13</v>
      </c>
      <c r="B19" t="s">
        <v>44</v>
      </c>
    </row>
    <row r="20" spans="1:3" x14ac:dyDescent="0.25">
      <c r="A20" t="s">
        <v>14</v>
      </c>
      <c r="B20" t="s">
        <v>45</v>
      </c>
    </row>
    <row r="21" spans="1:3" x14ac:dyDescent="0.25">
      <c r="A21" t="s">
        <v>15</v>
      </c>
      <c r="B21" t="s">
        <v>46</v>
      </c>
    </row>
    <row r="22" spans="1:3" x14ac:dyDescent="0.25">
      <c r="A22" t="s">
        <v>16</v>
      </c>
      <c r="B22" t="s">
        <v>47</v>
      </c>
    </row>
    <row r="23" spans="1:3" x14ac:dyDescent="0.25">
      <c r="A23" t="s">
        <v>17</v>
      </c>
      <c r="B23" t="s">
        <v>48</v>
      </c>
    </row>
    <row r="24" spans="1:3" x14ac:dyDescent="0.25">
      <c r="A24" t="s">
        <v>18</v>
      </c>
      <c r="B24" t="s">
        <v>49</v>
      </c>
    </row>
    <row r="25" spans="1:3" ht="15.75" thickBot="1" x14ac:dyDescent="0.3">
      <c r="A25" t="s">
        <v>19</v>
      </c>
      <c r="B25" t="s">
        <v>50</v>
      </c>
      <c r="C25" s="98"/>
    </row>
    <row r="26" spans="1:3" x14ac:dyDescent="0.25">
      <c r="A26" s="114" t="s">
        <v>471</v>
      </c>
      <c r="B26" s="115" t="s">
        <v>468</v>
      </c>
    </row>
    <row r="27" spans="1:3" x14ac:dyDescent="0.25">
      <c r="A27" s="118" t="s">
        <v>472</v>
      </c>
      <c r="B27" s="119" t="s">
        <v>469</v>
      </c>
    </row>
    <row r="28" spans="1:3" ht="15.75" thickBot="1" x14ac:dyDescent="0.3">
      <c r="A28" s="116" t="s">
        <v>473</v>
      </c>
      <c r="B28" s="117" t="s">
        <v>470</v>
      </c>
    </row>
    <row r="29" spans="1:3" x14ac:dyDescent="0.25">
      <c r="A29" t="s">
        <v>20</v>
      </c>
      <c r="B29" t="s">
        <v>51</v>
      </c>
      <c r="C29" s="98"/>
    </row>
    <row r="30" spans="1:3" x14ac:dyDescent="0.25">
      <c r="A30" t="s">
        <v>21</v>
      </c>
      <c r="B30" t="s">
        <v>52</v>
      </c>
    </row>
    <row r="31" spans="1:3" x14ac:dyDescent="0.25">
      <c r="A31" t="s">
        <v>22</v>
      </c>
      <c r="B31" t="s">
        <v>53</v>
      </c>
    </row>
    <row r="32" spans="1:3" x14ac:dyDescent="0.25">
      <c r="A32" t="s">
        <v>23</v>
      </c>
      <c r="B32" t="s">
        <v>54</v>
      </c>
    </row>
    <row r="33" spans="1:2" x14ac:dyDescent="0.25">
      <c r="A33" t="s">
        <v>24</v>
      </c>
      <c r="B33" t="s">
        <v>55</v>
      </c>
    </row>
    <row r="34" spans="1:2" x14ac:dyDescent="0.25">
      <c r="A34" t="s">
        <v>25</v>
      </c>
      <c r="B34" t="s">
        <v>56</v>
      </c>
    </row>
    <row r="35" spans="1:2" x14ac:dyDescent="0.25">
      <c r="A35" t="s">
        <v>26</v>
      </c>
      <c r="B35" t="s">
        <v>57</v>
      </c>
    </row>
    <row r="36" spans="1:2" x14ac:dyDescent="0.25">
      <c r="A36" t="s">
        <v>27</v>
      </c>
      <c r="B36" t="s">
        <v>58</v>
      </c>
    </row>
    <row r="37" spans="1:2" x14ac:dyDescent="0.25">
      <c r="A37" t="s">
        <v>28</v>
      </c>
      <c r="B37" t="s">
        <v>59</v>
      </c>
    </row>
    <row r="38" spans="1:2" x14ac:dyDescent="0.25">
      <c r="A38" t="s">
        <v>29</v>
      </c>
      <c r="B38" t="s">
        <v>60</v>
      </c>
    </row>
    <row r="39" spans="1:2" x14ac:dyDescent="0.25">
      <c r="A39" t="s">
        <v>30</v>
      </c>
      <c r="B39" t="s">
        <v>61</v>
      </c>
    </row>
    <row r="40" spans="1:2" x14ac:dyDescent="0.25">
      <c r="A40" t="s">
        <v>31</v>
      </c>
      <c r="B40" t="s">
        <v>62</v>
      </c>
    </row>
    <row r="41" spans="1:2" x14ac:dyDescent="0.25">
      <c r="A41" t="s">
        <v>32</v>
      </c>
      <c r="B41" t="s">
        <v>63</v>
      </c>
    </row>
    <row r="42" spans="1:2" x14ac:dyDescent="0.25">
      <c r="A42" t="s">
        <v>33</v>
      </c>
      <c r="B42" t="s">
        <v>64</v>
      </c>
    </row>
    <row r="43" spans="1:2" x14ac:dyDescent="0.25">
      <c r="A43" t="s">
        <v>34</v>
      </c>
      <c r="B43" t="s">
        <v>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3"/>
  <sheetViews>
    <sheetView workbookViewId="0"/>
  </sheetViews>
  <sheetFormatPr defaultRowHeight="15" x14ac:dyDescent="0.25"/>
  <cols>
    <col min="1" max="1" width="10.7109375" bestFit="1" customWidth="1"/>
  </cols>
  <sheetData>
    <row r="1" spans="1:7" x14ac:dyDescent="0.25">
      <c r="B1" s="2" t="s">
        <v>324</v>
      </c>
      <c r="C1" s="2" t="s">
        <v>325</v>
      </c>
      <c r="D1" s="2" t="s">
        <v>437</v>
      </c>
      <c r="E1" s="2" t="s">
        <v>331</v>
      </c>
      <c r="F1" s="2" t="s">
        <v>393</v>
      </c>
      <c r="G1" s="2" t="s">
        <v>72</v>
      </c>
    </row>
    <row r="2" spans="1:7" x14ac:dyDescent="0.25">
      <c r="A2" t="s">
        <v>2</v>
      </c>
      <c r="B2" t="str">
        <f>'OECD Mapping'!B22</f>
        <v>ISIC 28</v>
      </c>
      <c r="C2" t="str">
        <f>'OECD Mapping'!B22</f>
        <v>ISIC 28</v>
      </c>
      <c r="D2" t="str">
        <f>'OECD Mapping'!B29</f>
        <v>ISIC 41T43</v>
      </c>
      <c r="E2" t="str">
        <f>'OECD Mapping'!B21</f>
        <v>ISIC 27</v>
      </c>
      <c r="F2" t="str">
        <f>'OECD Mapping'!B21</f>
        <v>ISIC 27</v>
      </c>
      <c r="G2" t="str">
        <f>'OECD Mapping'!B21</f>
        <v>ISIC 27</v>
      </c>
    </row>
    <row r="3" spans="1:7" x14ac:dyDescent="0.25">
      <c r="A3" t="s">
        <v>438</v>
      </c>
      <c r="B3" t="str">
        <f>'OECD Mapping'!B29</f>
        <v>ISIC 41T43</v>
      </c>
      <c r="C3" t="str">
        <f>'OECD Mapping'!B29</f>
        <v>ISIC 41T43</v>
      </c>
      <c r="D3" t="str">
        <f>'OECD Mapping'!B29</f>
        <v>ISIC 41T43</v>
      </c>
      <c r="E3" t="str">
        <f>'OECD Mapping'!B29</f>
        <v>ISIC 41T43</v>
      </c>
      <c r="F3" t="str">
        <f>'OECD Mapping'!B29</f>
        <v>ISIC 41T43</v>
      </c>
      <c r="G3" t="str">
        <f>'OECD Mapping'!B29</f>
        <v>ISIC 41T43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04"/>
  <sheetViews>
    <sheetView zoomScale="90" zoomScaleNormal="90" workbookViewId="0">
      <selection activeCell="D6" sqref="D6"/>
    </sheetView>
  </sheetViews>
  <sheetFormatPr defaultRowHeight="15" x14ac:dyDescent="0.25"/>
  <cols>
    <col min="1" max="1" width="20.7109375" customWidth="1"/>
    <col min="2" max="2" width="30.140625" customWidth="1"/>
    <col min="3" max="3" width="18.42578125" style="60" customWidth="1"/>
    <col min="4" max="4" width="17.85546875" customWidth="1"/>
    <col min="5" max="5" width="16" style="60" customWidth="1"/>
    <col min="6" max="7" width="16" customWidth="1"/>
    <col min="8" max="8" width="38" customWidth="1"/>
  </cols>
  <sheetData>
    <row r="1" spans="1:9" x14ac:dyDescent="0.25">
      <c r="A1" s="121" t="s">
        <v>394</v>
      </c>
      <c r="B1" s="121"/>
      <c r="C1" s="121"/>
      <c r="D1" s="121"/>
      <c r="E1" s="121"/>
      <c r="F1" s="121"/>
      <c r="G1" s="121"/>
      <c r="H1" s="121"/>
      <c r="I1" s="59"/>
    </row>
    <row r="2" spans="1:9" x14ac:dyDescent="0.25">
      <c r="H2" s="54"/>
      <c r="I2" s="59"/>
    </row>
    <row r="3" spans="1:9" ht="75" x14ac:dyDescent="0.25">
      <c r="A3" s="2"/>
      <c r="B3" s="108" t="s">
        <v>395</v>
      </c>
      <c r="C3" s="74" t="s">
        <v>407</v>
      </c>
      <c r="D3" s="75" t="s">
        <v>402</v>
      </c>
      <c r="E3" s="74" t="s">
        <v>404</v>
      </c>
      <c r="F3" s="74" t="s">
        <v>405</v>
      </c>
      <c r="H3" s="2" t="s">
        <v>336</v>
      </c>
      <c r="I3" s="61" t="s">
        <v>400</v>
      </c>
    </row>
    <row r="4" spans="1:9" x14ac:dyDescent="0.25">
      <c r="A4" s="77" t="s">
        <v>87</v>
      </c>
      <c r="B4" s="109"/>
      <c r="C4" s="91"/>
      <c r="D4" s="92">
        <f>SUM(D5:D13)</f>
        <v>1</v>
      </c>
      <c r="E4" s="91">
        <f>SUM(E5:E13)</f>
        <v>0.5463411054462467</v>
      </c>
      <c r="F4" s="91">
        <f>1-E4</f>
        <v>0.4536588945537533</v>
      </c>
      <c r="H4" s="1" t="s">
        <v>76</v>
      </c>
      <c r="I4" s="59" t="s">
        <v>401</v>
      </c>
    </row>
    <row r="5" spans="1:9" x14ac:dyDescent="0.25">
      <c r="A5" t="s">
        <v>87</v>
      </c>
      <c r="B5" s="108" t="s">
        <v>88</v>
      </c>
      <c r="C5" s="60">
        <v>0.74328168046590104</v>
      </c>
      <c r="D5" s="62">
        <f>'Summary_Res Appliances'!G6</f>
        <v>0.12343606025058064</v>
      </c>
      <c r="E5" s="60">
        <f>D5*C5</f>
        <v>9.1747762293141785E-2</v>
      </c>
      <c r="F5" s="60"/>
      <c r="H5" s="1" t="s">
        <v>76</v>
      </c>
      <c r="I5" s="59" t="s">
        <v>401</v>
      </c>
    </row>
    <row r="6" spans="1:9" x14ac:dyDescent="0.25">
      <c r="A6" t="s">
        <v>87</v>
      </c>
      <c r="B6" s="108" t="s">
        <v>90</v>
      </c>
      <c r="C6" s="60">
        <v>0.59090909090909094</v>
      </c>
      <c r="D6" s="62">
        <f>'Summary_Res Appliances'!G7</f>
        <v>0.29146031654425081</v>
      </c>
      <c r="E6" s="60">
        <f>D6*C6</f>
        <v>0.17222655068523912</v>
      </c>
      <c r="F6" s="60"/>
      <c r="H6" s="1" t="s">
        <v>76</v>
      </c>
      <c r="I6" s="59" t="s">
        <v>401</v>
      </c>
    </row>
    <row r="7" spans="1:9" x14ac:dyDescent="0.25">
      <c r="A7" t="s">
        <v>87</v>
      </c>
      <c r="B7" s="108" t="s">
        <v>91</v>
      </c>
      <c r="D7" s="62">
        <f>'Summary_Res Appliances'!G8</f>
        <v>0</v>
      </c>
      <c r="E7" s="60">
        <f t="shared" ref="E7:E33" si="0">D7*C7</f>
        <v>0</v>
      </c>
      <c r="F7" s="60"/>
      <c r="H7" s="1" t="s">
        <v>76</v>
      </c>
      <c r="I7" s="59" t="s">
        <v>401</v>
      </c>
    </row>
    <row r="8" spans="1:9" x14ac:dyDescent="0.25">
      <c r="A8" t="s">
        <v>87</v>
      </c>
      <c r="B8" s="108" t="s">
        <v>92</v>
      </c>
      <c r="C8" s="60">
        <v>0.48259279428330071</v>
      </c>
      <c r="D8" s="62">
        <f>'Summary_Res Appliances'!G9</f>
        <v>0.58510362320516851</v>
      </c>
      <c r="E8" s="60">
        <f t="shared" si="0"/>
        <v>0.28236679246786578</v>
      </c>
      <c r="F8" s="60"/>
      <c r="H8" s="1" t="s">
        <v>76</v>
      </c>
      <c r="I8" s="59" t="s">
        <v>401</v>
      </c>
    </row>
    <row r="9" spans="1:9" x14ac:dyDescent="0.25">
      <c r="A9" t="s">
        <v>87</v>
      </c>
      <c r="B9" s="108" t="s">
        <v>93</v>
      </c>
      <c r="D9" s="62">
        <f>'Summary_Res Appliances'!G10</f>
        <v>0</v>
      </c>
      <c r="E9" s="60">
        <f t="shared" si="0"/>
        <v>0</v>
      </c>
      <c r="F9" s="60"/>
      <c r="H9" s="1" t="s">
        <v>76</v>
      </c>
      <c r="I9" s="59" t="s">
        <v>401</v>
      </c>
    </row>
    <row r="10" spans="1:9" x14ac:dyDescent="0.25">
      <c r="A10" t="s">
        <v>87</v>
      </c>
      <c r="B10" s="108" t="s">
        <v>94</v>
      </c>
      <c r="D10" s="62">
        <f>'Summary_Res Appliances'!G11</f>
        <v>0</v>
      </c>
      <c r="E10" s="60">
        <f t="shared" si="0"/>
        <v>0</v>
      </c>
      <c r="F10" s="60"/>
      <c r="H10" s="1" t="s">
        <v>76</v>
      </c>
      <c r="I10" s="59" t="s">
        <v>401</v>
      </c>
    </row>
    <row r="11" spans="1:9" x14ac:dyDescent="0.25">
      <c r="A11" t="s">
        <v>87</v>
      </c>
      <c r="B11" s="108" t="s">
        <v>95</v>
      </c>
      <c r="D11" s="62">
        <f>'Summary_Res Appliances'!G12</f>
        <v>0</v>
      </c>
      <c r="E11" s="60">
        <f t="shared" si="0"/>
        <v>0</v>
      </c>
      <c r="F11" s="60"/>
      <c r="H11" s="1" t="s">
        <v>76</v>
      </c>
      <c r="I11" s="59" t="s">
        <v>401</v>
      </c>
    </row>
    <row r="12" spans="1:9" x14ac:dyDescent="0.25">
      <c r="A12" t="s">
        <v>87</v>
      </c>
      <c r="B12" s="108" t="s">
        <v>96</v>
      </c>
      <c r="D12" s="62">
        <f>'Summary_Res Appliances'!G13</f>
        <v>0</v>
      </c>
      <c r="E12" s="60">
        <f t="shared" si="0"/>
        <v>0</v>
      </c>
      <c r="F12" s="60"/>
      <c r="H12" s="1" t="s">
        <v>76</v>
      </c>
      <c r="I12" s="59" t="s">
        <v>401</v>
      </c>
    </row>
    <row r="13" spans="1:9" x14ac:dyDescent="0.25">
      <c r="A13" t="s">
        <v>87</v>
      </c>
      <c r="B13" s="108" t="s">
        <v>97</v>
      </c>
      <c r="D13" s="62">
        <f>'Summary_Res Appliances'!G14</f>
        <v>0</v>
      </c>
      <c r="E13" s="60">
        <f t="shared" si="0"/>
        <v>0</v>
      </c>
      <c r="F13" s="60"/>
      <c r="H13" s="1" t="s">
        <v>76</v>
      </c>
      <c r="I13" s="59" t="s">
        <v>401</v>
      </c>
    </row>
    <row r="14" spans="1:9" x14ac:dyDescent="0.25">
      <c r="A14" s="77" t="s">
        <v>119</v>
      </c>
      <c r="B14" s="109"/>
      <c r="C14" s="91"/>
      <c r="D14" s="92">
        <f>SUM(D15:D19)</f>
        <v>1</v>
      </c>
      <c r="E14" s="91">
        <f>SUM(E15:E19)</f>
        <v>0.75970240041880843</v>
      </c>
      <c r="F14" s="91">
        <f>1-E14</f>
        <v>0.24029759958119157</v>
      </c>
      <c r="H14" s="1" t="s">
        <v>76</v>
      </c>
      <c r="I14" s="59" t="s">
        <v>401</v>
      </c>
    </row>
    <row r="15" spans="1:9" x14ac:dyDescent="0.25">
      <c r="A15" t="s">
        <v>119</v>
      </c>
      <c r="B15" s="108" t="s">
        <v>88</v>
      </c>
      <c r="C15" s="60">
        <v>0.74328168046590104</v>
      </c>
      <c r="D15" s="62">
        <f>'Summary_Res Appliances'!G17</f>
        <v>9.5743636000621996E-2</v>
      </c>
      <c r="E15" s="60">
        <f t="shared" si="0"/>
        <v>7.1164490660457852E-2</v>
      </c>
      <c r="F15" s="60"/>
      <c r="H15" s="1" t="s">
        <v>76</v>
      </c>
      <c r="I15" s="59" t="s">
        <v>401</v>
      </c>
    </row>
    <row r="16" spans="1:9" x14ac:dyDescent="0.25">
      <c r="A16" t="s">
        <v>119</v>
      </c>
      <c r="B16" s="108" t="s">
        <v>91</v>
      </c>
      <c r="D16" s="62">
        <f>'Summary_Res Appliances'!G18</f>
        <v>0</v>
      </c>
      <c r="E16" s="60">
        <f t="shared" si="0"/>
        <v>0</v>
      </c>
      <c r="F16" s="60"/>
      <c r="H16" s="1" t="s">
        <v>76</v>
      </c>
      <c r="I16" s="59" t="s">
        <v>401</v>
      </c>
    </row>
    <row r="17" spans="1:9" x14ac:dyDescent="0.25">
      <c r="A17" t="s">
        <v>119</v>
      </c>
      <c r="B17" s="108" t="s">
        <v>97</v>
      </c>
      <c r="D17" s="62">
        <f>'Summary_Res Appliances'!G19</f>
        <v>0</v>
      </c>
      <c r="E17" s="60">
        <f t="shared" si="0"/>
        <v>0</v>
      </c>
      <c r="F17" s="60"/>
      <c r="H17" s="1" t="s">
        <v>76</v>
      </c>
      <c r="I17" s="59" t="s">
        <v>401</v>
      </c>
    </row>
    <row r="18" spans="1:9" x14ac:dyDescent="0.25">
      <c r="A18" t="s">
        <v>119</v>
      </c>
      <c r="B18" s="108" t="s">
        <v>99</v>
      </c>
      <c r="C18" s="60">
        <v>0.66273252196355514</v>
      </c>
      <c r="D18" s="62">
        <f>'Summary_Res Appliances'!G20</f>
        <v>0.47478243178586926</v>
      </c>
      <c r="E18" s="60">
        <f t="shared" si="0"/>
        <v>0.31465375840143872</v>
      </c>
      <c r="F18" s="60"/>
      <c r="H18" s="1" t="s">
        <v>76</v>
      </c>
      <c r="I18" s="59" t="s">
        <v>401</v>
      </c>
    </row>
    <row r="19" spans="1:9" x14ac:dyDescent="0.25">
      <c r="A19" t="s">
        <v>119</v>
      </c>
      <c r="B19" s="108" t="s">
        <v>100</v>
      </c>
      <c r="C19" s="60">
        <v>0.87056308500474699</v>
      </c>
      <c r="D19" s="62">
        <f>'Summary_Res Appliances'!G21</f>
        <v>0.42947393221350882</v>
      </c>
      <c r="E19" s="60">
        <f t="shared" si="0"/>
        <v>0.37388415135691183</v>
      </c>
      <c r="F19" s="60"/>
      <c r="H19" s="1" t="s">
        <v>76</v>
      </c>
      <c r="I19" s="59" t="s">
        <v>401</v>
      </c>
    </row>
    <row r="20" spans="1:9" x14ac:dyDescent="0.25">
      <c r="A20" s="77" t="s">
        <v>126</v>
      </c>
      <c r="B20" s="109"/>
      <c r="C20" s="91"/>
      <c r="D20" s="88"/>
      <c r="E20" s="91">
        <f>SUM(E21:E25)</f>
        <v>0.55747478662656591</v>
      </c>
      <c r="F20" s="91">
        <f>1-E20</f>
        <v>0.44252521337343409</v>
      </c>
      <c r="H20" s="1" t="s">
        <v>76</v>
      </c>
      <c r="I20" s="59" t="s">
        <v>401</v>
      </c>
    </row>
    <row r="21" spans="1:9" x14ac:dyDescent="0.25">
      <c r="A21" s="63" t="s">
        <v>126</v>
      </c>
      <c r="B21" s="108" t="s">
        <v>102</v>
      </c>
      <c r="C21" s="60">
        <v>0.56212604835788094</v>
      </c>
      <c r="D21" s="62">
        <f>'Summary_Res Appliances'!G24</f>
        <v>0.4963730133720437</v>
      </c>
      <c r="E21" s="60">
        <f t="shared" si="0"/>
        <v>0.2790242005183205</v>
      </c>
      <c r="F21" s="60"/>
      <c r="H21" s="1" t="s">
        <v>76</v>
      </c>
      <c r="I21" s="59" t="s">
        <v>401</v>
      </c>
    </row>
    <row r="22" spans="1:9" x14ac:dyDescent="0.25">
      <c r="A22" t="s">
        <v>126</v>
      </c>
      <c r="B22" s="108" t="s">
        <v>103</v>
      </c>
      <c r="C22" s="60">
        <v>0.55289051917693366</v>
      </c>
      <c r="D22" s="62">
        <f>'Summary_Res Appliances'!G25</f>
        <v>0.50362698662795635</v>
      </c>
      <c r="E22" s="60">
        <f t="shared" si="0"/>
        <v>0.27845058610824541</v>
      </c>
      <c r="F22" s="60"/>
      <c r="H22" s="1" t="s">
        <v>76</v>
      </c>
      <c r="I22" s="59" t="s">
        <v>401</v>
      </c>
    </row>
    <row r="23" spans="1:9" x14ac:dyDescent="0.25">
      <c r="A23" t="s">
        <v>126</v>
      </c>
      <c r="B23" s="108" t="s">
        <v>93</v>
      </c>
      <c r="D23" s="62">
        <f>'Summary_Res Appliances'!G26</f>
        <v>0</v>
      </c>
      <c r="E23" s="60">
        <f t="shared" si="0"/>
        <v>0</v>
      </c>
      <c r="F23" s="60"/>
      <c r="H23" s="1" t="s">
        <v>76</v>
      </c>
      <c r="I23" s="59" t="s">
        <v>401</v>
      </c>
    </row>
    <row r="24" spans="1:9" x14ac:dyDescent="0.25">
      <c r="A24" t="s">
        <v>126</v>
      </c>
      <c r="B24" s="108" t="s">
        <v>94</v>
      </c>
      <c r="D24" s="62">
        <f>'Summary_Res Appliances'!G27</f>
        <v>0</v>
      </c>
      <c r="E24" s="60">
        <f t="shared" si="0"/>
        <v>0</v>
      </c>
      <c r="F24" s="60"/>
      <c r="H24" s="1" t="s">
        <v>76</v>
      </c>
      <c r="I24" s="59" t="s">
        <v>401</v>
      </c>
    </row>
    <row r="25" spans="1:9" x14ac:dyDescent="0.25">
      <c r="A25" t="s">
        <v>126</v>
      </c>
      <c r="B25" s="108" t="s">
        <v>70</v>
      </c>
      <c r="D25" s="62">
        <f>'Summary_Res Appliances'!G28</f>
        <v>0</v>
      </c>
      <c r="E25" s="60">
        <f t="shared" si="0"/>
        <v>0</v>
      </c>
      <c r="F25" s="60"/>
      <c r="H25" s="1" t="s">
        <v>76</v>
      </c>
      <c r="I25" s="59" t="s">
        <v>401</v>
      </c>
    </row>
    <row r="26" spans="1:9" x14ac:dyDescent="0.25">
      <c r="A26" s="77" t="s">
        <v>397</v>
      </c>
      <c r="B26" s="109"/>
      <c r="C26" s="91"/>
      <c r="D26" s="88"/>
      <c r="E26" s="91">
        <f>SUM(E27:E30)</f>
        <v>0.83324328835476835</v>
      </c>
      <c r="F26" s="91">
        <f>1-E26</f>
        <v>0.16675671164523165</v>
      </c>
      <c r="H26" s="1" t="s">
        <v>76</v>
      </c>
      <c r="I26" s="59" t="s">
        <v>401</v>
      </c>
    </row>
    <row r="27" spans="1:9" x14ac:dyDescent="0.25">
      <c r="A27" t="s">
        <v>397</v>
      </c>
      <c r="B27" s="108" t="s">
        <v>102</v>
      </c>
      <c r="D27" s="62">
        <f>'Summary_Res Appliances'!G31</f>
        <v>0</v>
      </c>
      <c r="E27" s="60">
        <f t="shared" si="0"/>
        <v>0</v>
      </c>
      <c r="F27" s="60"/>
      <c r="H27" s="1" t="s">
        <v>76</v>
      </c>
      <c r="I27" s="59" t="s">
        <v>401</v>
      </c>
    </row>
    <row r="28" spans="1:9" x14ac:dyDescent="0.25">
      <c r="A28" s="63" t="s">
        <v>397</v>
      </c>
      <c r="B28" s="108" t="s">
        <v>103</v>
      </c>
      <c r="C28" s="60">
        <v>0.83324328835476835</v>
      </c>
      <c r="D28" s="62">
        <f>'Summary_Res Appliances'!G32</f>
        <v>1</v>
      </c>
      <c r="E28" s="60">
        <f t="shared" si="0"/>
        <v>0.83324328835476835</v>
      </c>
      <c r="F28" s="60"/>
      <c r="H28" s="1" t="s">
        <v>76</v>
      </c>
      <c r="I28" s="59" t="s">
        <v>401</v>
      </c>
    </row>
    <row r="29" spans="1:9" x14ac:dyDescent="0.25">
      <c r="A29" t="s">
        <v>397</v>
      </c>
      <c r="B29" s="108" t="s">
        <v>103</v>
      </c>
      <c r="C29" s="60">
        <v>0.7013263263263263</v>
      </c>
      <c r="D29" s="62">
        <f>'Summary_Res Appliances'!G33</f>
        <v>0</v>
      </c>
      <c r="E29" s="60">
        <f t="shared" si="0"/>
        <v>0</v>
      </c>
      <c r="F29" s="60"/>
      <c r="H29" s="1" t="s">
        <v>76</v>
      </c>
      <c r="I29" s="59" t="s">
        <v>401</v>
      </c>
    </row>
    <row r="30" spans="1:9" x14ac:dyDescent="0.25">
      <c r="A30" t="s">
        <v>397</v>
      </c>
      <c r="B30" s="108" t="s">
        <v>94</v>
      </c>
      <c r="D30" s="62">
        <f>'Summary_Res Appliances'!G34</f>
        <v>0</v>
      </c>
      <c r="E30" s="60">
        <f t="shared" si="0"/>
        <v>0</v>
      </c>
      <c r="F30" s="60"/>
      <c r="H30" s="1" t="s">
        <v>76</v>
      </c>
      <c r="I30" s="59" t="s">
        <v>401</v>
      </c>
    </row>
    <row r="31" spans="1:9" x14ac:dyDescent="0.25">
      <c r="A31" s="77" t="s">
        <v>399</v>
      </c>
      <c r="B31" s="109"/>
      <c r="C31" s="91"/>
      <c r="D31" s="93"/>
      <c r="E31" s="91">
        <f>SUM(E32:E33)</f>
        <v>0.80405589943568656</v>
      </c>
      <c r="F31" s="91">
        <f>1-E31</f>
        <v>0.19594410056431344</v>
      </c>
      <c r="H31" s="1" t="s">
        <v>76</v>
      </c>
      <c r="I31" s="59" t="s">
        <v>401</v>
      </c>
    </row>
    <row r="32" spans="1:9" x14ac:dyDescent="0.25">
      <c r="A32" t="s">
        <v>399</v>
      </c>
      <c r="B32" s="108" t="s">
        <v>102</v>
      </c>
      <c r="C32" s="60">
        <v>0.81320281610557366</v>
      </c>
      <c r="D32" s="62">
        <f>'Summary_Res Appliances'!G36</f>
        <v>0.81131156332060761</v>
      </c>
      <c r="E32" s="60">
        <f t="shared" si="0"/>
        <v>0.6597608480313335</v>
      </c>
      <c r="F32" s="60"/>
      <c r="H32" s="1" t="s">
        <v>76</v>
      </c>
      <c r="I32" s="59" t="s">
        <v>401</v>
      </c>
    </row>
    <row r="33" spans="1:9" x14ac:dyDescent="0.25">
      <c r="A33" s="63" t="s">
        <v>399</v>
      </c>
      <c r="B33" s="108" t="s">
        <v>103</v>
      </c>
      <c r="C33" s="60">
        <v>0.76472644164951853</v>
      </c>
      <c r="D33" s="62">
        <f>'Summary_Res Appliances'!G37</f>
        <v>0.18868845582625332</v>
      </c>
      <c r="E33" s="60">
        <f t="shared" si="0"/>
        <v>0.14429505140435306</v>
      </c>
      <c r="F33" s="60"/>
      <c r="H33" s="1" t="s">
        <v>76</v>
      </c>
      <c r="I33" s="59" t="s">
        <v>401</v>
      </c>
    </row>
    <row r="34" spans="1:9" x14ac:dyDescent="0.25">
      <c r="A34" s="77" t="s">
        <v>398</v>
      </c>
      <c r="B34" s="109"/>
      <c r="C34" s="91"/>
      <c r="D34" s="93"/>
      <c r="E34" s="91">
        <f>AVERAGE(C35:C38)</f>
        <v>0.82212755110300573</v>
      </c>
      <c r="F34" s="91">
        <f>1-E34</f>
        <v>0.17787244889699427</v>
      </c>
      <c r="H34" s="1"/>
      <c r="I34" s="59"/>
    </row>
    <row r="35" spans="1:9" x14ac:dyDescent="0.25">
      <c r="A35" t="s">
        <v>393</v>
      </c>
      <c r="C35" s="60">
        <v>1</v>
      </c>
      <c r="H35" s="1" t="s">
        <v>76</v>
      </c>
      <c r="I35" s="59" t="s">
        <v>401</v>
      </c>
    </row>
    <row r="36" spans="1:9" x14ac:dyDescent="0.25">
      <c r="A36" t="s">
        <v>393</v>
      </c>
      <c r="C36" s="60">
        <v>0.65163559735793475</v>
      </c>
      <c r="H36" s="1" t="s">
        <v>76</v>
      </c>
      <c r="I36" s="59" t="s">
        <v>401</v>
      </c>
    </row>
    <row r="37" spans="1:9" x14ac:dyDescent="0.25">
      <c r="A37" t="s">
        <v>393</v>
      </c>
      <c r="C37" s="60">
        <v>0.81848666330839515</v>
      </c>
      <c r="H37" s="1" t="s">
        <v>76</v>
      </c>
      <c r="I37" s="59" t="s">
        <v>401</v>
      </c>
    </row>
    <row r="38" spans="1:9" x14ac:dyDescent="0.25">
      <c r="A38" s="63" t="s">
        <v>393</v>
      </c>
      <c r="C38" s="60">
        <v>0.8183879437456929</v>
      </c>
      <c r="H38" s="1" t="s">
        <v>76</v>
      </c>
      <c r="I38" s="59" t="s">
        <v>401</v>
      </c>
    </row>
    <row r="39" spans="1:9" x14ac:dyDescent="0.25">
      <c r="A39" s="77" t="s">
        <v>331</v>
      </c>
      <c r="B39" s="88"/>
      <c r="C39" s="91">
        <v>1</v>
      </c>
      <c r="D39" s="88"/>
      <c r="E39" s="91">
        <f>C39</f>
        <v>1</v>
      </c>
      <c r="F39" s="91">
        <f>1-E39</f>
        <v>0</v>
      </c>
      <c r="H39" s="1" t="s">
        <v>76</v>
      </c>
      <c r="I39" s="59" t="s">
        <v>401</v>
      </c>
    </row>
    <row r="40" spans="1:9" x14ac:dyDescent="0.25">
      <c r="A40" s="43"/>
      <c r="B40" s="42"/>
      <c r="C40" s="99"/>
      <c r="D40" s="42"/>
      <c r="E40" s="99"/>
      <c r="F40" s="99"/>
      <c r="H40" s="1"/>
      <c r="I40" s="59"/>
    </row>
    <row r="41" spans="1:9" x14ac:dyDescent="0.25">
      <c r="A41" s="77" t="s">
        <v>435</v>
      </c>
      <c r="B41" s="77"/>
      <c r="C41" s="100"/>
      <c r="D41" s="77"/>
      <c r="E41" s="100">
        <f>AVERAGE(E31,E34,E26,E20)</f>
        <v>0.75422538138000661</v>
      </c>
      <c r="F41" s="90">
        <f>1-E41</f>
        <v>0.24577461861999339</v>
      </c>
    </row>
    <row r="43" spans="1:9" x14ac:dyDescent="0.25">
      <c r="A43" s="121" t="s">
        <v>406</v>
      </c>
      <c r="B43" s="121"/>
      <c r="C43" s="121"/>
      <c r="D43" s="121"/>
      <c r="E43" s="121"/>
      <c r="F43" s="121"/>
      <c r="G43" s="121"/>
      <c r="H43" s="121"/>
    </row>
    <row r="44" spans="1:9" ht="75" x14ac:dyDescent="0.25">
      <c r="A44" s="2"/>
      <c r="B44" s="2"/>
      <c r="C44" s="74" t="s">
        <v>407</v>
      </c>
      <c r="D44" s="75" t="s">
        <v>402</v>
      </c>
      <c r="E44" s="74" t="s">
        <v>404</v>
      </c>
      <c r="F44" s="74" t="s">
        <v>405</v>
      </c>
      <c r="H44" s="2" t="s">
        <v>336</v>
      </c>
      <c r="I44" s="61" t="s">
        <v>400</v>
      </c>
    </row>
    <row r="45" spans="1:9" x14ac:dyDescent="0.25">
      <c r="A45" s="77" t="s">
        <v>408</v>
      </c>
      <c r="B45" s="77"/>
      <c r="C45" s="85"/>
      <c r="D45" s="86"/>
      <c r="E45" s="87">
        <f>SUM(E46,E54,E62)</f>
        <v>0.70398750275034405</v>
      </c>
      <c r="F45" s="85">
        <f>1-E45</f>
        <v>0.29601249724965595</v>
      </c>
      <c r="H45" s="1" t="s">
        <v>76</v>
      </c>
      <c r="I45" s="59" t="s">
        <v>401</v>
      </c>
    </row>
    <row r="46" spans="1:9" x14ac:dyDescent="0.25">
      <c r="A46" s="72" t="s">
        <v>296</v>
      </c>
      <c r="B46" s="38"/>
      <c r="C46" s="72"/>
      <c r="D46" s="37">
        <f>'Summary_Com Appliances'!E3</f>
        <v>0.34719120903556966</v>
      </c>
      <c r="E46" s="84">
        <f>(AVERAGE(C48:C51)*D46)</f>
        <v>0.2842135132599371</v>
      </c>
      <c r="F46" s="65">
        <f>1-E46</f>
        <v>0.71578648674006295</v>
      </c>
      <c r="H46" t="s">
        <v>76</v>
      </c>
      <c r="I46" t="s">
        <v>401</v>
      </c>
    </row>
    <row r="47" spans="1:9" x14ac:dyDescent="0.25">
      <c r="A47" s="44" t="s">
        <v>296</v>
      </c>
      <c r="B47" t="s">
        <v>161</v>
      </c>
      <c r="H47" t="s">
        <v>76</v>
      </c>
      <c r="I47" t="s">
        <v>401</v>
      </c>
    </row>
    <row r="48" spans="1:9" x14ac:dyDescent="0.25">
      <c r="A48" s="44" t="s">
        <v>296</v>
      </c>
      <c r="B48" t="s">
        <v>162</v>
      </c>
      <c r="C48" s="60">
        <f>'COM_NEMS Cost'!D6</f>
        <v>0.82799025121859771</v>
      </c>
      <c r="H48" t="s">
        <v>76</v>
      </c>
      <c r="I48" t="s">
        <v>401</v>
      </c>
    </row>
    <row r="49" spans="1:9" x14ac:dyDescent="0.25">
      <c r="A49" s="44" t="s">
        <v>296</v>
      </c>
      <c r="B49" t="s">
        <v>163</v>
      </c>
      <c r="H49" t="s">
        <v>76</v>
      </c>
      <c r="I49" t="s">
        <v>401</v>
      </c>
    </row>
    <row r="50" spans="1:9" x14ac:dyDescent="0.25">
      <c r="A50" s="44" t="s">
        <v>296</v>
      </c>
      <c r="B50" t="s">
        <v>164</v>
      </c>
      <c r="H50" t="s">
        <v>76</v>
      </c>
      <c r="I50" t="s">
        <v>401</v>
      </c>
    </row>
    <row r="51" spans="1:9" x14ac:dyDescent="0.25">
      <c r="A51" s="44" t="s">
        <v>296</v>
      </c>
      <c r="B51" t="s">
        <v>165</v>
      </c>
      <c r="C51" s="60">
        <f>'COM_NEMS Cost'!D7</f>
        <v>0.80922581798676907</v>
      </c>
      <c r="H51" t="s">
        <v>76</v>
      </c>
      <c r="I51" t="s">
        <v>401</v>
      </c>
    </row>
    <row r="52" spans="1:9" x14ac:dyDescent="0.25">
      <c r="A52" s="44" t="s">
        <v>296</v>
      </c>
      <c r="B52" t="s">
        <v>166</v>
      </c>
      <c r="H52" t="s">
        <v>76</v>
      </c>
      <c r="I52" t="s">
        <v>401</v>
      </c>
    </row>
    <row r="53" spans="1:9" x14ac:dyDescent="0.25">
      <c r="A53" s="44" t="s">
        <v>296</v>
      </c>
      <c r="B53" t="s">
        <v>72</v>
      </c>
      <c r="H53" t="s">
        <v>76</v>
      </c>
      <c r="I53" t="s">
        <v>401</v>
      </c>
    </row>
    <row r="54" spans="1:9" x14ac:dyDescent="0.25">
      <c r="A54" s="72" t="s">
        <v>297</v>
      </c>
      <c r="B54" s="38"/>
      <c r="C54" s="72"/>
      <c r="D54" s="37">
        <f>'Summary_Com Appliances'!E11</f>
        <v>0.62252036060743632</v>
      </c>
      <c r="E54" s="84">
        <f>AVERAGE(C56:C59)*D54</f>
        <v>0.39721513052698443</v>
      </c>
      <c r="F54" s="73">
        <f>1-E54</f>
        <v>0.60278486947301557</v>
      </c>
      <c r="H54" t="s">
        <v>76</v>
      </c>
      <c r="I54" t="s">
        <v>401</v>
      </c>
    </row>
    <row r="55" spans="1:9" x14ac:dyDescent="0.25">
      <c r="A55" s="44" t="s">
        <v>297</v>
      </c>
      <c r="B55" t="s">
        <v>161</v>
      </c>
      <c r="H55" t="s">
        <v>76</v>
      </c>
      <c r="I55" t="s">
        <v>401</v>
      </c>
    </row>
    <row r="56" spans="1:9" x14ac:dyDescent="0.25">
      <c r="A56" s="44" t="s">
        <v>297</v>
      </c>
      <c r="B56" t="s">
        <v>162</v>
      </c>
      <c r="C56" s="60">
        <f>'COM_NEMS Cost'!D4</f>
        <v>0.54054769805800118</v>
      </c>
      <c r="H56" t="s">
        <v>76</v>
      </c>
      <c r="I56" t="s">
        <v>401</v>
      </c>
    </row>
    <row r="57" spans="1:9" x14ac:dyDescent="0.25">
      <c r="A57" s="44" t="s">
        <v>297</v>
      </c>
      <c r="B57" t="s">
        <v>163</v>
      </c>
      <c r="H57" t="s">
        <v>76</v>
      </c>
      <c r="I57" t="s">
        <v>401</v>
      </c>
    </row>
    <row r="58" spans="1:9" x14ac:dyDescent="0.25">
      <c r="A58" s="44" t="s">
        <v>297</v>
      </c>
      <c r="B58" t="s">
        <v>164</v>
      </c>
      <c r="H58" t="s">
        <v>76</v>
      </c>
      <c r="I58" t="s">
        <v>401</v>
      </c>
    </row>
    <row r="59" spans="1:9" x14ac:dyDescent="0.25">
      <c r="A59" s="44" t="s">
        <v>297</v>
      </c>
      <c r="B59" t="s">
        <v>165</v>
      </c>
      <c r="C59" s="60">
        <f>'COM_NEMS Cost'!D8</f>
        <v>0.73560375227976449</v>
      </c>
      <c r="H59" t="s">
        <v>76</v>
      </c>
      <c r="I59" t="s">
        <v>401</v>
      </c>
    </row>
    <row r="60" spans="1:9" x14ac:dyDescent="0.25">
      <c r="A60" s="44" t="s">
        <v>297</v>
      </c>
      <c r="B60" t="s">
        <v>166</v>
      </c>
      <c r="H60" t="s">
        <v>76</v>
      </c>
      <c r="I60" t="s">
        <v>401</v>
      </c>
    </row>
    <row r="61" spans="1:9" x14ac:dyDescent="0.25">
      <c r="A61" s="44" t="s">
        <v>297</v>
      </c>
      <c r="B61" t="s">
        <v>72</v>
      </c>
      <c r="H61" t="s">
        <v>76</v>
      </c>
      <c r="I61" t="s">
        <v>401</v>
      </c>
    </row>
    <row r="62" spans="1:9" x14ac:dyDescent="0.25">
      <c r="A62" s="72" t="s">
        <v>298</v>
      </c>
      <c r="B62" s="38"/>
      <c r="C62" s="72"/>
      <c r="D62" s="37">
        <f>'Summary_Com Appliances'!E19</f>
        <v>3.028843035699395E-2</v>
      </c>
      <c r="E62" s="84">
        <f>AVERAGE(C64:C67)*D62</f>
        <v>2.2558858963422541E-2</v>
      </c>
      <c r="F62" s="73">
        <f>1-E62</f>
        <v>0.97744114103657742</v>
      </c>
      <c r="H62" t="s">
        <v>76</v>
      </c>
      <c r="I62" t="s">
        <v>401</v>
      </c>
    </row>
    <row r="63" spans="1:9" x14ac:dyDescent="0.25">
      <c r="A63" s="44" t="s">
        <v>298</v>
      </c>
      <c r="B63" t="s">
        <v>161</v>
      </c>
      <c r="H63" t="s">
        <v>76</v>
      </c>
      <c r="I63" t="s">
        <v>401</v>
      </c>
    </row>
    <row r="64" spans="1:9" x14ac:dyDescent="0.25">
      <c r="A64" s="44" t="s">
        <v>298</v>
      </c>
      <c r="B64" t="s">
        <v>162</v>
      </c>
      <c r="C64" s="60">
        <f>'COM_NEMS Cost'!D5</f>
        <v>0.71607519212481041</v>
      </c>
      <c r="H64" t="s">
        <v>76</v>
      </c>
      <c r="I64" t="s">
        <v>401</v>
      </c>
    </row>
    <row r="65" spans="1:9" x14ac:dyDescent="0.25">
      <c r="A65" s="44" t="s">
        <v>298</v>
      </c>
      <c r="B65" t="s">
        <v>163</v>
      </c>
      <c r="H65" t="s">
        <v>76</v>
      </c>
      <c r="I65" t="s">
        <v>401</v>
      </c>
    </row>
    <row r="66" spans="1:9" x14ac:dyDescent="0.25">
      <c r="A66" s="44" t="s">
        <v>298</v>
      </c>
      <c r="B66" t="s">
        <v>164</v>
      </c>
      <c r="H66" t="s">
        <v>76</v>
      </c>
      <c r="I66" t="s">
        <v>401</v>
      </c>
    </row>
    <row r="67" spans="1:9" x14ac:dyDescent="0.25">
      <c r="A67" s="44" t="s">
        <v>298</v>
      </c>
      <c r="B67" t="s">
        <v>165</v>
      </c>
      <c r="C67" s="60">
        <f>'COM_NEMS Cost'!D9</f>
        <v>0.77352718723476832</v>
      </c>
      <c r="H67" t="s">
        <v>76</v>
      </c>
      <c r="I67" t="s">
        <v>401</v>
      </c>
    </row>
    <row r="68" spans="1:9" x14ac:dyDescent="0.25">
      <c r="A68" s="44" t="s">
        <v>298</v>
      </c>
      <c r="B68" t="s">
        <v>166</v>
      </c>
      <c r="H68" t="s">
        <v>76</v>
      </c>
      <c r="I68" t="s">
        <v>401</v>
      </c>
    </row>
    <row r="69" spans="1:9" x14ac:dyDescent="0.25">
      <c r="A69" s="44" t="s">
        <v>298</v>
      </c>
      <c r="B69" t="s">
        <v>72</v>
      </c>
      <c r="H69" t="s">
        <v>76</v>
      </c>
      <c r="I69" t="s">
        <v>401</v>
      </c>
    </row>
    <row r="70" spans="1:9" hidden="1" x14ac:dyDescent="0.25">
      <c r="A70" t="s">
        <v>299</v>
      </c>
      <c r="H70" t="s">
        <v>76</v>
      </c>
      <c r="I70" t="s">
        <v>401</v>
      </c>
    </row>
    <row r="71" spans="1:9" hidden="1" x14ac:dyDescent="0.25">
      <c r="A71" s="44" t="s">
        <v>299</v>
      </c>
      <c r="B71" t="s">
        <v>161</v>
      </c>
      <c r="H71" t="s">
        <v>76</v>
      </c>
      <c r="I71" t="s">
        <v>401</v>
      </c>
    </row>
    <row r="72" spans="1:9" hidden="1" x14ac:dyDescent="0.25">
      <c r="A72" s="44" t="s">
        <v>299</v>
      </c>
      <c r="B72" t="s">
        <v>162</v>
      </c>
      <c r="H72" t="s">
        <v>76</v>
      </c>
      <c r="I72" t="s">
        <v>401</v>
      </c>
    </row>
    <row r="73" spans="1:9" hidden="1" x14ac:dyDescent="0.25">
      <c r="A73" s="44" t="s">
        <v>299</v>
      </c>
      <c r="B73" t="s">
        <v>163</v>
      </c>
      <c r="H73" t="s">
        <v>76</v>
      </c>
      <c r="I73" t="s">
        <v>401</v>
      </c>
    </row>
    <row r="74" spans="1:9" hidden="1" x14ac:dyDescent="0.25">
      <c r="A74" s="44" t="s">
        <v>299</v>
      </c>
      <c r="B74" t="s">
        <v>164</v>
      </c>
      <c r="H74" t="s">
        <v>76</v>
      </c>
      <c r="I74" t="s">
        <v>401</v>
      </c>
    </row>
    <row r="75" spans="1:9" hidden="1" x14ac:dyDescent="0.25">
      <c r="A75" s="44" t="s">
        <v>299</v>
      </c>
      <c r="B75" t="s">
        <v>165</v>
      </c>
      <c r="H75" t="s">
        <v>76</v>
      </c>
      <c r="I75" t="s">
        <v>401</v>
      </c>
    </row>
    <row r="76" spans="1:9" hidden="1" x14ac:dyDescent="0.25">
      <c r="A76" s="44" t="s">
        <v>299</v>
      </c>
      <c r="B76" t="s">
        <v>166</v>
      </c>
      <c r="H76" t="s">
        <v>76</v>
      </c>
      <c r="I76" t="s">
        <v>401</v>
      </c>
    </row>
    <row r="77" spans="1:9" hidden="1" x14ac:dyDescent="0.25">
      <c r="A77" s="44" t="s">
        <v>299</v>
      </c>
      <c r="B77" t="s">
        <v>72</v>
      </c>
      <c r="H77" t="s">
        <v>76</v>
      </c>
      <c r="I77" t="s">
        <v>401</v>
      </c>
    </row>
    <row r="78" spans="1:9" hidden="1" x14ac:dyDescent="0.25">
      <c r="A78" t="s">
        <v>94</v>
      </c>
      <c r="H78" t="s">
        <v>76</v>
      </c>
      <c r="I78" t="s">
        <v>401</v>
      </c>
    </row>
    <row r="79" spans="1:9" hidden="1" x14ac:dyDescent="0.25">
      <c r="A79" s="44" t="s">
        <v>94</v>
      </c>
      <c r="B79" t="s">
        <v>161</v>
      </c>
      <c r="H79" t="s">
        <v>76</v>
      </c>
      <c r="I79" t="s">
        <v>401</v>
      </c>
    </row>
    <row r="80" spans="1:9" hidden="1" x14ac:dyDescent="0.25">
      <c r="A80" s="44" t="s">
        <v>94</v>
      </c>
      <c r="B80" t="s">
        <v>162</v>
      </c>
      <c r="H80" t="s">
        <v>76</v>
      </c>
      <c r="I80" t="s">
        <v>401</v>
      </c>
    </row>
    <row r="81" spans="1:9" hidden="1" x14ac:dyDescent="0.25">
      <c r="A81" s="44" t="s">
        <v>94</v>
      </c>
      <c r="B81" t="s">
        <v>163</v>
      </c>
      <c r="H81" t="s">
        <v>76</v>
      </c>
      <c r="I81" t="s">
        <v>401</v>
      </c>
    </row>
    <row r="82" spans="1:9" hidden="1" x14ac:dyDescent="0.25">
      <c r="A82" s="44" t="s">
        <v>94</v>
      </c>
      <c r="B82" t="s">
        <v>164</v>
      </c>
      <c r="H82" t="s">
        <v>76</v>
      </c>
      <c r="I82" t="s">
        <v>401</v>
      </c>
    </row>
    <row r="83" spans="1:9" hidden="1" x14ac:dyDescent="0.25">
      <c r="A83" s="44" t="s">
        <v>94</v>
      </c>
      <c r="B83" t="s">
        <v>165</v>
      </c>
      <c r="H83" t="s">
        <v>76</v>
      </c>
      <c r="I83" t="s">
        <v>401</v>
      </c>
    </row>
    <row r="84" spans="1:9" hidden="1" x14ac:dyDescent="0.25">
      <c r="A84" s="44" t="s">
        <v>94</v>
      </c>
      <c r="B84" t="s">
        <v>166</v>
      </c>
      <c r="H84" t="s">
        <v>76</v>
      </c>
      <c r="I84" t="s">
        <v>401</v>
      </c>
    </row>
    <row r="85" spans="1:9" hidden="1" x14ac:dyDescent="0.25">
      <c r="A85" s="44" t="s">
        <v>94</v>
      </c>
      <c r="B85" t="s">
        <v>72</v>
      </c>
      <c r="H85" t="s">
        <v>76</v>
      </c>
      <c r="I85" t="s">
        <v>401</v>
      </c>
    </row>
    <row r="86" spans="1:9" hidden="1" x14ac:dyDescent="0.25">
      <c r="A86" s="44"/>
      <c r="H86" t="s">
        <v>76</v>
      </c>
      <c r="I86" t="s">
        <v>401</v>
      </c>
    </row>
    <row r="87" spans="1:9" x14ac:dyDescent="0.25">
      <c r="A87" s="44"/>
      <c r="H87" t="s">
        <v>76</v>
      </c>
      <c r="I87" t="s">
        <v>401</v>
      </c>
    </row>
    <row r="88" spans="1:9" x14ac:dyDescent="0.25">
      <c r="A88" s="77" t="s">
        <v>356</v>
      </c>
      <c r="B88" s="88"/>
      <c r="C88" s="77"/>
      <c r="D88" s="89"/>
      <c r="E88" s="90">
        <f>SUM(E89:E91)</f>
        <v>0.75439886948727197</v>
      </c>
      <c r="F88" s="96">
        <f>1-E88</f>
        <v>0.24560113051272803</v>
      </c>
      <c r="H88" t="s">
        <v>76</v>
      </c>
      <c r="I88" t="s">
        <v>401</v>
      </c>
    </row>
    <row r="89" spans="1:9" x14ac:dyDescent="0.25">
      <c r="A89" t="s">
        <v>296</v>
      </c>
      <c r="B89" t="s">
        <v>305</v>
      </c>
      <c r="C89" s="60">
        <f>'COM_NEMS Cost'!D14</f>
        <v>0.761290322580645</v>
      </c>
      <c r="D89" s="62">
        <f>'Summary_Com Appliances'!E46</f>
        <v>0.50784544299136469</v>
      </c>
      <c r="E89" s="60">
        <f>C89*D89</f>
        <v>0.38661782111600657</v>
      </c>
      <c r="H89" t="s">
        <v>76</v>
      </c>
      <c r="I89" t="s">
        <v>401</v>
      </c>
    </row>
    <row r="90" spans="1:9" x14ac:dyDescent="0.25">
      <c r="A90" t="s">
        <v>297</v>
      </c>
      <c r="B90" t="s">
        <v>305</v>
      </c>
      <c r="C90" s="60">
        <f>'COM_NEMS Cost'!D13</f>
        <v>0.74018277158435497</v>
      </c>
      <c r="D90" s="62">
        <f>'Summary_Com Appliances'!E47</f>
        <v>0.46945562959531528</v>
      </c>
      <c r="E90" s="60">
        <f>C90*D90</f>
        <v>0.3474829690497388</v>
      </c>
      <c r="H90" t="s">
        <v>76</v>
      </c>
      <c r="I90" t="s">
        <v>401</v>
      </c>
    </row>
    <row r="91" spans="1:9" x14ac:dyDescent="0.25">
      <c r="A91" t="s">
        <v>298</v>
      </c>
      <c r="B91" t="s">
        <v>305</v>
      </c>
      <c r="C91" s="60">
        <f>'COM_NEMS Cost'!D16</f>
        <v>0.8942307692307695</v>
      </c>
      <c r="D91" s="62">
        <f>'Summary_Com Appliances'!E48</f>
        <v>2.2698927413320032E-2</v>
      </c>
      <c r="E91" s="60">
        <f t="shared" ref="E91" si="1">C91*D91</f>
        <v>2.0298079321526573E-2</v>
      </c>
      <c r="H91" t="s">
        <v>76</v>
      </c>
      <c r="I91" t="s">
        <v>401</v>
      </c>
    </row>
    <row r="92" spans="1:9" x14ac:dyDescent="0.25">
      <c r="A92" t="s">
        <v>299</v>
      </c>
      <c r="B92" t="s">
        <v>305</v>
      </c>
      <c r="H92" t="s">
        <v>76</v>
      </c>
      <c r="I92" t="s">
        <v>401</v>
      </c>
    </row>
    <row r="93" spans="1:9" x14ac:dyDescent="0.25">
      <c r="A93" t="s">
        <v>94</v>
      </c>
      <c r="B93" t="s">
        <v>305</v>
      </c>
      <c r="H93" t="s">
        <v>76</v>
      </c>
      <c r="I93" t="s">
        <v>401</v>
      </c>
    </row>
    <row r="94" spans="1:9" x14ac:dyDescent="0.25">
      <c r="H94" t="s">
        <v>76</v>
      </c>
      <c r="I94" t="s">
        <v>401</v>
      </c>
    </row>
    <row r="95" spans="1:9" x14ac:dyDescent="0.25">
      <c r="A95" s="94" t="s">
        <v>410</v>
      </c>
      <c r="B95" s="94"/>
      <c r="C95" s="95"/>
      <c r="D95" s="94"/>
      <c r="E95" s="95">
        <f>AVERAGE(C96:C98)</f>
        <v>0.5798301102469372</v>
      </c>
      <c r="F95" s="97">
        <f>1-E95</f>
        <v>0.4201698897530628</v>
      </c>
      <c r="H95" t="s">
        <v>76</v>
      </c>
      <c r="I95" t="s">
        <v>401</v>
      </c>
    </row>
    <row r="96" spans="1:9" x14ac:dyDescent="0.25">
      <c r="A96" t="s">
        <v>296</v>
      </c>
      <c r="B96" t="s">
        <v>422</v>
      </c>
      <c r="C96" s="60">
        <f>'COM_NEMS Cost'!D10</f>
        <v>0.70929577487429007</v>
      </c>
      <c r="D96" t="s">
        <v>396</v>
      </c>
      <c r="H96" t="s">
        <v>76</v>
      </c>
      <c r="I96" t="s">
        <v>401</v>
      </c>
    </row>
    <row r="97" spans="1:9" x14ac:dyDescent="0.25">
      <c r="A97" t="s">
        <v>296</v>
      </c>
      <c r="B97" t="s">
        <v>423</v>
      </c>
      <c r="C97" s="60">
        <f>'COM_NEMS Cost'!D11</f>
        <v>0.72239286108317868</v>
      </c>
      <c r="D97" t="s">
        <v>396</v>
      </c>
      <c r="H97" t="s">
        <v>76</v>
      </c>
      <c r="I97" t="s">
        <v>401</v>
      </c>
    </row>
    <row r="98" spans="1:9" x14ac:dyDescent="0.25">
      <c r="A98" t="s">
        <v>296</v>
      </c>
      <c r="B98" t="s">
        <v>424</v>
      </c>
      <c r="C98" s="60">
        <f>'COM_NEMS Cost'!D12</f>
        <v>0.30780169478334291</v>
      </c>
      <c r="D98" t="s">
        <v>396</v>
      </c>
      <c r="H98" t="s">
        <v>76</v>
      </c>
      <c r="I98" t="s">
        <v>401</v>
      </c>
    </row>
    <row r="99" spans="1:9" x14ac:dyDescent="0.25">
      <c r="H99" t="s">
        <v>76</v>
      </c>
      <c r="I99" t="s">
        <v>401</v>
      </c>
    </row>
    <row r="100" spans="1:9" x14ac:dyDescent="0.25">
      <c r="A100" s="94" t="s">
        <v>412</v>
      </c>
      <c r="B100" s="94"/>
      <c r="C100" s="95"/>
      <c r="D100" s="94"/>
      <c r="E100" s="95">
        <f>AVERAGE(C101:C103)</f>
        <v>0.40766894664785691</v>
      </c>
      <c r="F100" s="97">
        <f>1-E100</f>
        <v>0.59233105335214309</v>
      </c>
      <c r="H100" t="s">
        <v>76</v>
      </c>
      <c r="I100" t="s">
        <v>401</v>
      </c>
    </row>
    <row r="101" spans="1:9" x14ac:dyDescent="0.25">
      <c r="A101" t="s">
        <v>412</v>
      </c>
      <c r="B101" t="s">
        <v>413</v>
      </c>
      <c r="C101" s="60">
        <f>'COM_NEMS Cost'!D17</f>
        <v>0.23418371777538238</v>
      </c>
      <c r="D101" t="s">
        <v>396</v>
      </c>
      <c r="H101" t="s">
        <v>76</v>
      </c>
      <c r="I101" t="s">
        <v>401</v>
      </c>
    </row>
    <row r="102" spans="1:9" x14ac:dyDescent="0.25">
      <c r="A102" t="s">
        <v>412</v>
      </c>
      <c r="B102" t="s">
        <v>414</v>
      </c>
      <c r="C102" s="60">
        <f>'COM_NEMS Cost'!D18</f>
        <v>0.7269146515771101</v>
      </c>
      <c r="D102" t="s">
        <v>396</v>
      </c>
      <c r="H102" t="s">
        <v>76</v>
      </c>
      <c r="I102" t="s">
        <v>401</v>
      </c>
    </row>
    <row r="103" spans="1:9" x14ac:dyDescent="0.25">
      <c r="A103" t="s">
        <v>412</v>
      </c>
      <c r="B103" t="s">
        <v>415</v>
      </c>
      <c r="C103" s="60">
        <f>'COM_NEMS Cost'!D19</f>
        <v>0.26190847059107825</v>
      </c>
      <c r="D103" t="s">
        <v>396</v>
      </c>
      <c r="H103" t="s">
        <v>76</v>
      </c>
      <c r="I103" t="s">
        <v>401</v>
      </c>
    </row>
    <row r="104" spans="1:9" x14ac:dyDescent="0.25">
      <c r="H104" t="s">
        <v>76</v>
      </c>
      <c r="I104" t="s">
        <v>401</v>
      </c>
    </row>
  </sheetData>
  <mergeCells count="2">
    <mergeCell ref="A1:H1"/>
    <mergeCell ref="A43:H43"/>
  </mergeCells>
  <hyperlinks>
    <hyperlink ref="H4" r:id="rId1" xr:uid="{00000000-0004-0000-0300-000000000000}"/>
    <hyperlink ref="H5" r:id="rId2" xr:uid="{00000000-0004-0000-0300-000001000000}"/>
    <hyperlink ref="H6" r:id="rId3" xr:uid="{00000000-0004-0000-0300-000002000000}"/>
    <hyperlink ref="H7" r:id="rId4" xr:uid="{00000000-0004-0000-0300-000003000000}"/>
    <hyperlink ref="H8" r:id="rId5" xr:uid="{00000000-0004-0000-0300-000004000000}"/>
    <hyperlink ref="H9" r:id="rId6" xr:uid="{00000000-0004-0000-0300-000005000000}"/>
    <hyperlink ref="H10" r:id="rId7" xr:uid="{00000000-0004-0000-0300-000006000000}"/>
    <hyperlink ref="H11" r:id="rId8" xr:uid="{00000000-0004-0000-0300-000007000000}"/>
    <hyperlink ref="H12" r:id="rId9" xr:uid="{00000000-0004-0000-0300-000008000000}"/>
    <hyperlink ref="H13" r:id="rId10" xr:uid="{00000000-0004-0000-0300-000009000000}"/>
    <hyperlink ref="H14" r:id="rId11" xr:uid="{00000000-0004-0000-0300-00000A000000}"/>
    <hyperlink ref="H15" r:id="rId12" xr:uid="{00000000-0004-0000-0300-00000B000000}"/>
    <hyperlink ref="H16" r:id="rId13" xr:uid="{00000000-0004-0000-0300-00000C000000}"/>
    <hyperlink ref="H17" r:id="rId14" xr:uid="{00000000-0004-0000-0300-00000D000000}"/>
    <hyperlink ref="H18" r:id="rId15" xr:uid="{00000000-0004-0000-0300-00000E000000}"/>
    <hyperlink ref="H19" r:id="rId16" xr:uid="{00000000-0004-0000-0300-00000F000000}"/>
    <hyperlink ref="H20" r:id="rId17" xr:uid="{00000000-0004-0000-0300-000010000000}"/>
    <hyperlink ref="H21" r:id="rId18" xr:uid="{00000000-0004-0000-0300-000011000000}"/>
    <hyperlink ref="H22" r:id="rId19" xr:uid="{00000000-0004-0000-0300-000012000000}"/>
    <hyperlink ref="H23" r:id="rId20" xr:uid="{00000000-0004-0000-0300-000013000000}"/>
    <hyperlink ref="H24" r:id="rId21" xr:uid="{00000000-0004-0000-0300-000014000000}"/>
    <hyperlink ref="H25" r:id="rId22" xr:uid="{00000000-0004-0000-0300-000015000000}"/>
    <hyperlink ref="H26" r:id="rId23" xr:uid="{00000000-0004-0000-0300-000016000000}"/>
    <hyperlink ref="H27" r:id="rId24" xr:uid="{00000000-0004-0000-0300-000017000000}"/>
    <hyperlink ref="H28" r:id="rId25" xr:uid="{00000000-0004-0000-0300-000018000000}"/>
    <hyperlink ref="H29" r:id="rId26" xr:uid="{00000000-0004-0000-0300-000019000000}"/>
    <hyperlink ref="H30" r:id="rId27" xr:uid="{00000000-0004-0000-0300-00001A000000}"/>
    <hyperlink ref="H31" r:id="rId28" xr:uid="{00000000-0004-0000-0300-00001B000000}"/>
    <hyperlink ref="H32" r:id="rId29" xr:uid="{00000000-0004-0000-0300-00001C000000}"/>
    <hyperlink ref="H33" r:id="rId30" xr:uid="{00000000-0004-0000-0300-00001D000000}"/>
    <hyperlink ref="H35" r:id="rId31" xr:uid="{00000000-0004-0000-0300-00001E000000}"/>
    <hyperlink ref="H36" r:id="rId32" xr:uid="{00000000-0004-0000-0300-00001F000000}"/>
    <hyperlink ref="H37" r:id="rId33" xr:uid="{00000000-0004-0000-0300-000020000000}"/>
    <hyperlink ref="H38" r:id="rId34" xr:uid="{00000000-0004-0000-0300-000021000000}"/>
    <hyperlink ref="H39" r:id="rId35" xr:uid="{00000000-0004-0000-0300-000022000000}"/>
    <hyperlink ref="H45" r:id="rId36" xr:uid="{00000000-0004-0000-0300-000023000000}"/>
    <hyperlink ref="H46" r:id="rId37" xr:uid="{00000000-0004-0000-0300-000024000000}"/>
    <hyperlink ref="H47" r:id="rId38" xr:uid="{00000000-0004-0000-0300-000025000000}"/>
    <hyperlink ref="H48" r:id="rId39" xr:uid="{00000000-0004-0000-0300-000026000000}"/>
    <hyperlink ref="H49" r:id="rId40" xr:uid="{00000000-0004-0000-0300-000027000000}"/>
    <hyperlink ref="H50" r:id="rId41" xr:uid="{00000000-0004-0000-0300-000028000000}"/>
    <hyperlink ref="H51" r:id="rId42" xr:uid="{00000000-0004-0000-0300-000029000000}"/>
    <hyperlink ref="H52" r:id="rId43" xr:uid="{00000000-0004-0000-0300-00002A000000}"/>
    <hyperlink ref="H53" r:id="rId44" xr:uid="{00000000-0004-0000-0300-00002B000000}"/>
    <hyperlink ref="H54" r:id="rId45" xr:uid="{00000000-0004-0000-0300-00002C000000}"/>
    <hyperlink ref="H55" r:id="rId46" xr:uid="{00000000-0004-0000-0300-00002D000000}"/>
    <hyperlink ref="H56" r:id="rId47" xr:uid="{00000000-0004-0000-0300-00002E000000}"/>
    <hyperlink ref="H57" r:id="rId48" xr:uid="{00000000-0004-0000-0300-00002F000000}"/>
    <hyperlink ref="H58" r:id="rId49" xr:uid="{00000000-0004-0000-0300-000030000000}"/>
    <hyperlink ref="H59" r:id="rId50" xr:uid="{00000000-0004-0000-0300-000031000000}"/>
    <hyperlink ref="H60" r:id="rId51" xr:uid="{00000000-0004-0000-0300-000032000000}"/>
    <hyperlink ref="H61" r:id="rId52" xr:uid="{00000000-0004-0000-0300-000033000000}"/>
    <hyperlink ref="H62" r:id="rId53" xr:uid="{00000000-0004-0000-0300-000034000000}"/>
    <hyperlink ref="H63" r:id="rId54" xr:uid="{00000000-0004-0000-0300-000035000000}"/>
    <hyperlink ref="H64" r:id="rId55" xr:uid="{00000000-0004-0000-0300-000036000000}"/>
    <hyperlink ref="H65" r:id="rId56" xr:uid="{00000000-0004-0000-0300-000037000000}"/>
    <hyperlink ref="H66" r:id="rId57" xr:uid="{00000000-0004-0000-0300-000038000000}"/>
    <hyperlink ref="H67" r:id="rId58" xr:uid="{00000000-0004-0000-0300-000039000000}"/>
    <hyperlink ref="H68" r:id="rId59" xr:uid="{00000000-0004-0000-0300-00003A000000}"/>
    <hyperlink ref="H69" r:id="rId60" xr:uid="{00000000-0004-0000-0300-00003B000000}"/>
    <hyperlink ref="H70" r:id="rId61" xr:uid="{00000000-0004-0000-0300-00003C000000}"/>
    <hyperlink ref="H71" r:id="rId62" xr:uid="{00000000-0004-0000-0300-00003D000000}"/>
    <hyperlink ref="H72" r:id="rId63" xr:uid="{00000000-0004-0000-0300-00003E000000}"/>
    <hyperlink ref="H73" r:id="rId64" xr:uid="{00000000-0004-0000-0300-00003F000000}"/>
    <hyperlink ref="H74" r:id="rId65" xr:uid="{00000000-0004-0000-0300-000040000000}"/>
    <hyperlink ref="H75" r:id="rId66" xr:uid="{00000000-0004-0000-0300-000041000000}"/>
    <hyperlink ref="H76" r:id="rId67" xr:uid="{00000000-0004-0000-0300-000042000000}"/>
    <hyperlink ref="H77" r:id="rId68" xr:uid="{00000000-0004-0000-0300-000043000000}"/>
    <hyperlink ref="H78" r:id="rId69" xr:uid="{00000000-0004-0000-0300-000044000000}"/>
    <hyperlink ref="H79" r:id="rId70" xr:uid="{00000000-0004-0000-0300-000045000000}"/>
    <hyperlink ref="H80" r:id="rId71" xr:uid="{00000000-0004-0000-0300-000046000000}"/>
    <hyperlink ref="H81" r:id="rId72" xr:uid="{00000000-0004-0000-0300-000047000000}"/>
    <hyperlink ref="H82" r:id="rId73" xr:uid="{00000000-0004-0000-0300-000048000000}"/>
    <hyperlink ref="H83" r:id="rId74" xr:uid="{00000000-0004-0000-0300-000049000000}"/>
    <hyperlink ref="H84" r:id="rId75" xr:uid="{00000000-0004-0000-0300-00004A000000}"/>
    <hyperlink ref="H85" r:id="rId76" xr:uid="{00000000-0004-0000-0300-00004B000000}"/>
    <hyperlink ref="H86" r:id="rId77" xr:uid="{00000000-0004-0000-0300-00004C000000}"/>
    <hyperlink ref="H87" r:id="rId78" xr:uid="{00000000-0004-0000-0300-00004D000000}"/>
    <hyperlink ref="H88" r:id="rId79" xr:uid="{00000000-0004-0000-0300-00004E000000}"/>
    <hyperlink ref="H89" r:id="rId80" xr:uid="{00000000-0004-0000-0300-00004F000000}"/>
    <hyperlink ref="H90" r:id="rId81" xr:uid="{00000000-0004-0000-0300-000050000000}"/>
    <hyperlink ref="H91" r:id="rId82" xr:uid="{00000000-0004-0000-0300-000051000000}"/>
    <hyperlink ref="H92" r:id="rId83" xr:uid="{00000000-0004-0000-0300-000052000000}"/>
    <hyperlink ref="H93" r:id="rId84" xr:uid="{00000000-0004-0000-0300-000053000000}"/>
    <hyperlink ref="H94" r:id="rId85" xr:uid="{00000000-0004-0000-0300-000054000000}"/>
    <hyperlink ref="H95" r:id="rId86" xr:uid="{00000000-0004-0000-0300-000055000000}"/>
    <hyperlink ref="H96" r:id="rId87" xr:uid="{00000000-0004-0000-0300-000056000000}"/>
    <hyperlink ref="H97" r:id="rId88" xr:uid="{00000000-0004-0000-0300-000057000000}"/>
    <hyperlink ref="H98" r:id="rId89" xr:uid="{00000000-0004-0000-0300-000058000000}"/>
    <hyperlink ref="H99" r:id="rId90" xr:uid="{00000000-0004-0000-0300-000059000000}"/>
    <hyperlink ref="H100" r:id="rId91" xr:uid="{00000000-0004-0000-0300-00005A000000}"/>
    <hyperlink ref="H101" r:id="rId92" xr:uid="{00000000-0004-0000-0300-00005B000000}"/>
    <hyperlink ref="H102" r:id="rId93" xr:uid="{00000000-0004-0000-0300-00005C000000}"/>
    <hyperlink ref="H103" r:id="rId94" xr:uid="{00000000-0004-0000-0300-00005D000000}"/>
    <hyperlink ref="H104" r:id="rId95" xr:uid="{00000000-0004-0000-0300-00005E000000}"/>
  </hyperlinks>
  <pageMargins left="0.7" right="0.7" top="0.75" bottom="0.75" header="0.3" footer="0.3"/>
  <pageSetup paperSize="9" orientation="portrait" r:id="rId9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9"/>
  <sheetViews>
    <sheetView workbookViewId="0">
      <selection activeCell="A2" sqref="A2"/>
    </sheetView>
  </sheetViews>
  <sheetFormatPr defaultRowHeight="15" x14ac:dyDescent="0.25"/>
  <cols>
    <col min="2" max="2" width="23" customWidth="1"/>
    <col min="3" max="3" width="26.5703125" customWidth="1"/>
    <col min="4" max="4" width="24.42578125" customWidth="1"/>
  </cols>
  <sheetData>
    <row r="1" spans="1:4" x14ac:dyDescent="0.25">
      <c r="A1" t="s">
        <v>436</v>
      </c>
    </row>
    <row r="3" spans="1:4" x14ac:dyDescent="0.25">
      <c r="C3" t="s">
        <v>391</v>
      </c>
      <c r="D3" s="60" t="s">
        <v>392</v>
      </c>
    </row>
    <row r="4" spans="1:4" x14ac:dyDescent="0.25">
      <c r="B4" t="s">
        <v>409</v>
      </c>
      <c r="C4" t="s">
        <v>416</v>
      </c>
      <c r="D4" s="60">
        <v>0.54054769805800118</v>
      </c>
    </row>
    <row r="5" spans="1:4" x14ac:dyDescent="0.25">
      <c r="B5" t="s">
        <v>409</v>
      </c>
      <c r="C5" t="s">
        <v>417</v>
      </c>
      <c r="D5" s="60">
        <v>0.71607519212481041</v>
      </c>
    </row>
    <row r="6" spans="1:4" x14ac:dyDescent="0.25">
      <c r="B6" t="s">
        <v>409</v>
      </c>
      <c r="C6" t="s">
        <v>418</v>
      </c>
      <c r="D6" s="60">
        <v>0.82799025121859771</v>
      </c>
    </row>
    <row r="7" spans="1:4" x14ac:dyDescent="0.25">
      <c r="B7" t="s">
        <v>409</v>
      </c>
      <c r="C7" t="s">
        <v>419</v>
      </c>
      <c r="D7" s="60">
        <v>0.80922581798676907</v>
      </c>
    </row>
    <row r="8" spans="1:4" x14ac:dyDescent="0.25">
      <c r="B8" t="s">
        <v>409</v>
      </c>
      <c r="C8" t="s">
        <v>420</v>
      </c>
      <c r="D8" s="60">
        <v>0.73560375227976449</v>
      </c>
    </row>
    <row r="9" spans="1:4" x14ac:dyDescent="0.25">
      <c r="B9" t="s">
        <v>409</v>
      </c>
      <c r="C9" t="s">
        <v>421</v>
      </c>
      <c r="D9" s="60">
        <v>0.77352718723476832</v>
      </c>
    </row>
    <row r="10" spans="1:4" x14ac:dyDescent="0.25">
      <c r="B10" t="s">
        <v>410</v>
      </c>
      <c r="C10" t="s">
        <v>422</v>
      </c>
      <c r="D10" s="60">
        <v>0.70929577487429007</v>
      </c>
    </row>
    <row r="11" spans="1:4" x14ac:dyDescent="0.25">
      <c r="B11" t="s">
        <v>410</v>
      </c>
      <c r="C11" t="s">
        <v>423</v>
      </c>
      <c r="D11" s="60">
        <v>0.72239286108317868</v>
      </c>
    </row>
    <row r="12" spans="1:4" x14ac:dyDescent="0.25">
      <c r="B12" t="s">
        <v>410</v>
      </c>
      <c r="C12" t="s">
        <v>424</v>
      </c>
      <c r="D12" s="60">
        <v>0.30780169478334291</v>
      </c>
    </row>
    <row r="13" spans="1:4" x14ac:dyDescent="0.25">
      <c r="B13" t="s">
        <v>411</v>
      </c>
      <c r="C13" t="s">
        <v>425</v>
      </c>
      <c r="D13" s="60">
        <v>0.74018277158435497</v>
      </c>
    </row>
    <row r="14" spans="1:4" x14ac:dyDescent="0.25">
      <c r="B14" t="s">
        <v>411</v>
      </c>
      <c r="C14" t="s">
        <v>426</v>
      </c>
      <c r="D14" s="60">
        <v>0.761290322580645</v>
      </c>
    </row>
    <row r="15" spans="1:4" x14ac:dyDescent="0.25">
      <c r="B15" t="s">
        <v>411</v>
      </c>
      <c r="C15" t="s">
        <v>427</v>
      </c>
      <c r="D15" s="60">
        <v>0.92443572129538765</v>
      </c>
    </row>
    <row r="16" spans="1:4" x14ac:dyDescent="0.25">
      <c r="B16" t="s">
        <v>411</v>
      </c>
      <c r="C16" t="s">
        <v>428</v>
      </c>
      <c r="D16" s="60">
        <v>0.8942307692307695</v>
      </c>
    </row>
    <row r="17" spans="2:4" x14ac:dyDescent="0.25">
      <c r="B17" t="s">
        <v>412</v>
      </c>
      <c r="C17" t="s">
        <v>413</v>
      </c>
      <c r="D17" s="60">
        <v>0.23418371777538238</v>
      </c>
    </row>
    <row r="18" spans="2:4" x14ac:dyDescent="0.25">
      <c r="B18" t="s">
        <v>412</v>
      </c>
      <c r="C18" t="s">
        <v>414</v>
      </c>
      <c r="D18" s="60">
        <v>0.7269146515771101</v>
      </c>
    </row>
    <row r="19" spans="2:4" x14ac:dyDescent="0.25">
      <c r="B19" t="s">
        <v>412</v>
      </c>
      <c r="C19" t="s">
        <v>415</v>
      </c>
      <c r="D19" s="60">
        <v>0.26190847059107825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51"/>
  <sheetViews>
    <sheetView zoomScale="80" zoomScaleNormal="80" workbookViewId="0">
      <selection activeCell="D9" sqref="D9"/>
    </sheetView>
  </sheetViews>
  <sheetFormatPr defaultRowHeight="15" x14ac:dyDescent="0.25"/>
  <cols>
    <col min="1" max="1" width="19.5703125" customWidth="1"/>
    <col min="2" max="2" width="26.42578125" customWidth="1"/>
    <col min="3" max="3" width="15" customWidth="1"/>
    <col min="4" max="4" width="10.28515625" customWidth="1"/>
    <col min="5" max="5" width="15" customWidth="1"/>
  </cols>
  <sheetData>
    <row r="1" spans="1:9" x14ac:dyDescent="0.25">
      <c r="A1" s="121" t="s">
        <v>334</v>
      </c>
      <c r="B1" s="121"/>
      <c r="C1" s="121"/>
      <c r="D1" s="121"/>
      <c r="E1" s="121"/>
      <c r="F1" s="121"/>
      <c r="G1" s="121"/>
      <c r="H1" s="121"/>
      <c r="I1" s="121"/>
    </row>
    <row r="2" spans="1:9" ht="60" x14ac:dyDescent="0.25">
      <c r="A2" s="2" t="s">
        <v>338</v>
      </c>
      <c r="B2" s="2" t="s">
        <v>337</v>
      </c>
      <c r="C2" s="53" t="s">
        <v>339</v>
      </c>
      <c r="D2" s="53" t="s">
        <v>403</v>
      </c>
      <c r="E2" s="71" t="s">
        <v>402</v>
      </c>
      <c r="I2" t="s">
        <v>336</v>
      </c>
    </row>
    <row r="3" spans="1:9" x14ac:dyDescent="0.25">
      <c r="A3" s="77" t="s">
        <v>296</v>
      </c>
      <c r="B3" s="77"/>
      <c r="C3" s="78"/>
      <c r="D3" s="77"/>
      <c r="E3" s="83">
        <f>SUM(C4:C10)/E43</f>
        <v>0.34719120903556966</v>
      </c>
    </row>
    <row r="4" spans="1:9" x14ac:dyDescent="0.25">
      <c r="A4" s="44" t="s">
        <v>296</v>
      </c>
      <c r="B4" s="63" t="s">
        <v>161</v>
      </c>
      <c r="C4" s="63">
        <f>IFERROR(INDEX(TableB39!$E$154:$K$159,MATCH('Summary_Com Appliances'!$A4,TableB39!$B$154:$B$159,0),MATCH('Summary_Com Appliances'!$B4,TableB39!$E$5:$K$5,0)),"")</f>
        <v>7215</v>
      </c>
      <c r="D4" s="79">
        <f t="shared" ref="D4:D42" si="0">IFERROR(C4/$D$43,"")</f>
        <v>6.0808589898104524E-2</v>
      </c>
      <c r="I4" t="str">
        <f>About!$B$14</f>
        <v>https://www.eia.gov/consumption/commercial/data/2012/#b38-b46</v>
      </c>
    </row>
    <row r="5" spans="1:9" x14ac:dyDescent="0.25">
      <c r="A5" s="76" t="s">
        <v>296</v>
      </c>
      <c r="B5" s="63" t="s">
        <v>162</v>
      </c>
      <c r="C5" s="63">
        <f>IFERROR(INDEX(TableB39!$E$154:$K$159,MATCH('Summary_Com Appliances'!$A5,TableB39!$B$154:$B$159,0),MATCH('Summary_Com Appliances'!$B5,TableB39!$E$5:$K$5,0)),"")</f>
        <v>2270</v>
      </c>
      <c r="D5" s="79">
        <f t="shared" si="0"/>
        <v>1.9131739302660745E-2</v>
      </c>
      <c r="I5" t="str">
        <f>About!$B$14</f>
        <v>https://www.eia.gov/consumption/commercial/data/2012/#b38-b46</v>
      </c>
    </row>
    <row r="6" spans="1:9" x14ac:dyDescent="0.25">
      <c r="A6" s="44" t="s">
        <v>296</v>
      </c>
      <c r="B6" s="63" t="s">
        <v>163</v>
      </c>
      <c r="C6" s="63">
        <f>IFERROR(INDEX(TableB39!$E$154:$K$159,MATCH('Summary_Com Appliances'!$A6,TableB39!$B$154:$B$159,0),MATCH('Summary_Com Appliances'!$B6,TableB39!$E$5:$K$5,0)),"")</f>
        <v>6035</v>
      </c>
      <c r="D6" s="79">
        <f t="shared" si="0"/>
        <v>5.0863456692316122E-2</v>
      </c>
      <c r="I6" t="str">
        <f>About!$B$14</f>
        <v>https://www.eia.gov/consumption/commercial/data/2012/#b38-b46</v>
      </c>
    </row>
    <row r="7" spans="1:9" x14ac:dyDescent="0.25">
      <c r="A7" s="44" t="s">
        <v>296</v>
      </c>
      <c r="B7" s="63" t="s">
        <v>164</v>
      </c>
      <c r="C7" s="63" t="str">
        <f>IFERROR(INDEX(TableB39!$E$154:$K$159,MATCH('Summary_Com Appliances'!$A7,TableB39!$B$154:$B$159,0),MATCH('Summary_Com Appliances'!$B7,TableB39!$E$5:$K$5,0)),"")</f>
        <v>Q</v>
      </c>
      <c r="D7" s="79" t="str">
        <f t="shared" si="0"/>
        <v/>
      </c>
      <c r="I7" t="str">
        <f>About!$B$14</f>
        <v>https://www.eia.gov/consumption/commercial/data/2012/#b38-b46</v>
      </c>
    </row>
    <row r="8" spans="1:9" x14ac:dyDescent="0.25">
      <c r="A8" s="76" t="s">
        <v>296</v>
      </c>
      <c r="B8" s="63" t="s">
        <v>165</v>
      </c>
      <c r="C8" s="63">
        <f>IFERROR(INDEX(TableB39!$E$154:$K$159,MATCH('Summary_Com Appliances'!$A8,TableB39!$B$154:$B$159,0),MATCH('Summary_Com Appliances'!$B8,TableB39!$E$5:$K$5,0)),"")</f>
        <v>2982</v>
      </c>
      <c r="D8" s="79">
        <f t="shared" si="0"/>
        <v>2.5132531542085612E-2</v>
      </c>
      <c r="I8" t="str">
        <f>About!$B$14</f>
        <v>https://www.eia.gov/consumption/commercial/data/2012/#b38-b46</v>
      </c>
    </row>
    <row r="9" spans="1:9" x14ac:dyDescent="0.25">
      <c r="A9" s="44" t="s">
        <v>296</v>
      </c>
      <c r="B9" s="63" t="s">
        <v>166</v>
      </c>
      <c r="C9" s="63">
        <f>IFERROR(INDEX(TableB39!$E$154:$K$159,MATCH('Summary_Com Appliances'!$A9,TableB39!$B$154:$B$159,0),MATCH('Summary_Com Appliances'!$B9,TableB39!$E$5:$K$5,0)),"")</f>
        <v>18523</v>
      </c>
      <c r="D9" s="79">
        <f t="shared" si="0"/>
        <v>0.15611330709391408</v>
      </c>
      <c r="I9" t="str">
        <f>About!$B$14</f>
        <v>https://www.eia.gov/consumption/commercial/data/2012/#b38-b46</v>
      </c>
    </row>
    <row r="10" spans="1:9" x14ac:dyDescent="0.25">
      <c r="A10" s="44" t="s">
        <v>296</v>
      </c>
      <c r="B10" s="63" t="s">
        <v>72</v>
      </c>
      <c r="C10" s="63">
        <f>IFERROR(INDEX(TableB39!$E$154:$K$159,MATCH('Summary_Com Appliances'!$A10,TableB39!$B$154:$B$159,0),MATCH('Summary_Com Appliances'!$B10,TableB39!$E$5:$K$5,0)),"")</f>
        <v>447</v>
      </c>
      <c r="D10" s="79">
        <f t="shared" si="0"/>
        <v>3.7673513076164548E-3</v>
      </c>
      <c r="I10" t="str">
        <f>About!$B$14</f>
        <v>https://www.eia.gov/consumption/commercial/data/2012/#b38-b46</v>
      </c>
    </row>
    <row r="11" spans="1:9" x14ac:dyDescent="0.25">
      <c r="A11" s="77" t="s">
        <v>297</v>
      </c>
      <c r="B11" s="80"/>
      <c r="C11" s="81" t="str">
        <f>IFERROR(INDEX(TableB39!$E$154:$K$159,MATCH('Summary_Com Appliances'!$A11,TableB39!$B$154:$B$159,0),MATCH('Summary_Com Appliances'!$B11,TableB39!$E$5:$K$5,0)),"")</f>
        <v/>
      </c>
      <c r="D11" s="80" t="str">
        <f t="shared" si="0"/>
        <v/>
      </c>
      <c r="E11" s="83">
        <f>SUM(C12:C18)/E43</f>
        <v>0.62252036060743632</v>
      </c>
      <c r="I11" t="str">
        <f>About!$B$14</f>
        <v>https://www.eia.gov/consumption/commercial/data/2012/#b38-b46</v>
      </c>
    </row>
    <row r="12" spans="1:9" x14ac:dyDescent="0.25">
      <c r="A12" s="44" t="s">
        <v>297</v>
      </c>
      <c r="B12" s="63" t="s">
        <v>161</v>
      </c>
      <c r="C12" s="63">
        <f>IFERROR(INDEX(TableB39!$E$154:$K$159,MATCH('Summary_Com Appliances'!$A12,TableB39!$B$154:$B$159,0),MATCH('Summary_Com Appliances'!$B12,TableB39!$E$5:$K$5,0)),"")</f>
        <v>3792</v>
      </c>
      <c r="D12" s="79">
        <f t="shared" si="0"/>
        <v>3.1959275522330195E-2</v>
      </c>
      <c r="I12" t="str">
        <f>About!$B$14</f>
        <v>https://www.eia.gov/consumption/commercial/data/2012/#b38-b46</v>
      </c>
    </row>
    <row r="13" spans="1:9" x14ac:dyDescent="0.25">
      <c r="A13" s="44" t="s">
        <v>297</v>
      </c>
      <c r="B13" s="63" t="s">
        <v>162</v>
      </c>
      <c r="C13" s="63">
        <f>IFERROR(INDEX(TableB39!$E$154:$K$159,MATCH('Summary_Com Appliances'!$A13,TableB39!$B$154:$B$159,0),MATCH('Summary_Com Appliances'!$B13,TableB39!$E$5:$K$5,0)),"")</f>
        <v>5778</v>
      </c>
      <c r="D13" s="79">
        <f t="shared" si="0"/>
        <v>4.8697440392411355E-2</v>
      </c>
      <c r="I13" t="str">
        <f>About!$B$14</f>
        <v>https://www.eia.gov/consumption/commercial/data/2012/#b38-b46</v>
      </c>
    </row>
    <row r="14" spans="1:9" x14ac:dyDescent="0.25">
      <c r="A14" s="44" t="s">
        <v>297</v>
      </c>
      <c r="B14" s="63" t="s">
        <v>163</v>
      </c>
      <c r="C14" s="63">
        <f>IFERROR(INDEX(TableB39!$E$154:$K$159,MATCH('Summary_Com Appliances'!$A14,TableB39!$B$154:$B$159,0),MATCH('Summary_Com Appliances'!$B14,TableB39!$E$5:$K$5,0)),"")</f>
        <v>11482</v>
      </c>
      <c r="D14" s="79">
        <f t="shared" si="0"/>
        <v>9.6771202939713946E-2</v>
      </c>
      <c r="I14" t="str">
        <f>About!$B$14</f>
        <v>https://www.eia.gov/consumption/commercial/data/2012/#b38-b46</v>
      </c>
    </row>
    <row r="15" spans="1:9" x14ac:dyDescent="0.25">
      <c r="A15" s="44" t="s">
        <v>297</v>
      </c>
      <c r="B15" s="63" t="s">
        <v>164</v>
      </c>
      <c r="C15" s="63" t="str">
        <f>IFERROR(INDEX(TableB39!$E$154:$K$159,MATCH('Summary_Com Appliances'!$A15,TableB39!$B$154:$B$159,0),MATCH('Summary_Com Appliances'!$B15,TableB39!$E$5:$K$5,0)),"")</f>
        <v>Q</v>
      </c>
      <c r="D15" s="79" t="str">
        <f t="shared" si="0"/>
        <v/>
      </c>
      <c r="I15" t="str">
        <f>About!$B$14</f>
        <v>https://www.eia.gov/consumption/commercial/data/2012/#b38-b46</v>
      </c>
    </row>
    <row r="16" spans="1:9" x14ac:dyDescent="0.25">
      <c r="A16" s="44" t="s">
        <v>297</v>
      </c>
      <c r="B16" s="63" t="s">
        <v>165</v>
      </c>
      <c r="C16" s="63">
        <f>IFERROR(INDEX(TableB39!$E$154:$K$159,MATCH('Summary_Com Appliances'!$A16,TableB39!$B$154:$B$159,0),MATCH('Summary_Com Appliances'!$B16,TableB39!$E$5:$K$5,0)),"")</f>
        <v>17437</v>
      </c>
      <c r="D16" s="79">
        <f t="shared" si="0"/>
        <v>0.14696041331299356</v>
      </c>
      <c r="I16" t="str">
        <f>About!$B$14</f>
        <v>https://www.eia.gov/consumption/commercial/data/2012/#b38-b46</v>
      </c>
    </row>
    <row r="17" spans="1:9" x14ac:dyDescent="0.25">
      <c r="A17" s="44" t="s">
        <v>297</v>
      </c>
      <c r="B17" s="63" t="s">
        <v>166</v>
      </c>
      <c r="C17" s="63">
        <f>IFERROR(INDEX(TableB39!$E$154:$K$159,MATCH('Summary_Com Appliances'!$A17,TableB39!$B$154:$B$159,0),MATCH('Summary_Com Appliances'!$B17,TableB39!$E$5:$K$5,0)),"")</f>
        <v>27826</v>
      </c>
      <c r="D17" s="79">
        <f t="shared" si="0"/>
        <v>0.23451972591887132</v>
      </c>
      <c r="I17" t="str">
        <f>About!$B$14</f>
        <v>https://www.eia.gov/consumption/commercial/data/2012/#b38-b46</v>
      </c>
    </row>
    <row r="18" spans="1:9" x14ac:dyDescent="0.25">
      <c r="A18" s="44" t="s">
        <v>297</v>
      </c>
      <c r="B18" s="63" t="s">
        <v>72</v>
      </c>
      <c r="C18" s="63">
        <f>IFERROR(INDEX(TableB39!$E$154:$K$159,MATCH('Summary_Com Appliances'!$A18,TableB39!$B$154:$B$159,0),MATCH('Summary_Com Appliances'!$B18,TableB39!$E$5:$K$5,0)),"")</f>
        <v>873</v>
      </c>
      <c r="D18" s="79">
        <f t="shared" si="0"/>
        <v>7.3577129564858278E-3</v>
      </c>
      <c r="I18" t="str">
        <f>About!$B$14</f>
        <v>https://www.eia.gov/consumption/commercial/data/2012/#b38-b46</v>
      </c>
    </row>
    <row r="19" spans="1:9" x14ac:dyDescent="0.25">
      <c r="A19" s="77" t="s">
        <v>298</v>
      </c>
      <c r="B19" s="80"/>
      <c r="C19" s="81" t="str">
        <f>IFERROR(INDEX(TableB39!$E$154:$K$159,MATCH('Summary_Com Appliances'!$A19,TableB39!$B$154:$B$159,0),MATCH('Summary_Com Appliances'!$B19,TableB39!$E$5:$K$5,0)),"")</f>
        <v/>
      </c>
      <c r="D19" s="80" t="str">
        <f t="shared" si="0"/>
        <v/>
      </c>
      <c r="E19" s="83">
        <f>SUM(C20:C26)/E43</f>
        <v>3.028843035699395E-2</v>
      </c>
      <c r="I19" t="str">
        <f>About!$B$14</f>
        <v>https://www.eia.gov/consumption/commercial/data/2012/#b38-b46</v>
      </c>
    </row>
    <row r="20" spans="1:9" x14ac:dyDescent="0.25">
      <c r="A20" s="44" t="s">
        <v>298</v>
      </c>
      <c r="B20" s="63" t="s">
        <v>161</v>
      </c>
      <c r="C20" s="63" t="str">
        <f>IFERROR(INDEX(TableB39!$E$154:$K$159,MATCH('Summary_Com Appliances'!$A20,TableB39!$B$154:$B$159,0),MATCH('Summary_Com Appliances'!$B20,TableB39!$E$5:$K$5,0)),"")</f>
        <v>Q</v>
      </c>
      <c r="D20" s="79" t="str">
        <f t="shared" si="0"/>
        <v/>
      </c>
      <c r="I20" t="str">
        <f>About!$B$14</f>
        <v>https://www.eia.gov/consumption/commercial/data/2012/#b38-b46</v>
      </c>
    </row>
    <row r="21" spans="1:9" x14ac:dyDescent="0.25">
      <c r="A21" s="44" t="s">
        <v>298</v>
      </c>
      <c r="B21" s="63" t="s">
        <v>162</v>
      </c>
      <c r="C21" s="63" t="str">
        <f>IFERROR(INDEX(TableB39!$E$154:$K$159,MATCH('Summary_Com Appliances'!$A21,TableB39!$B$154:$B$159,0),MATCH('Summary_Com Appliances'!$B21,TableB39!$E$5:$K$5,0)),"")</f>
        <v>Q</v>
      </c>
      <c r="D21" s="79" t="str">
        <f t="shared" si="0"/>
        <v/>
      </c>
      <c r="I21" t="str">
        <f>About!$B$14</f>
        <v>https://www.eia.gov/consumption/commercial/data/2012/#b38-b46</v>
      </c>
    </row>
    <row r="22" spans="1:9" x14ac:dyDescent="0.25">
      <c r="A22" s="44" t="s">
        <v>298</v>
      </c>
      <c r="B22" s="63" t="s">
        <v>163</v>
      </c>
      <c r="C22" s="63">
        <f>IFERROR(INDEX(TableB39!$E$154:$K$159,MATCH('Summary_Com Appliances'!$A22,TableB39!$B$154:$B$159,0),MATCH('Summary_Com Appliances'!$B22,TableB39!$E$5:$K$5,0)),"")</f>
        <v>1008</v>
      </c>
      <c r="D22" s="79">
        <f t="shared" si="0"/>
        <v>8.4955036198599253E-3</v>
      </c>
      <c r="I22" t="str">
        <f>About!$B$14</f>
        <v>https://www.eia.gov/consumption/commercial/data/2012/#b38-b46</v>
      </c>
    </row>
    <row r="23" spans="1:9" x14ac:dyDescent="0.25">
      <c r="A23" s="44" t="s">
        <v>298</v>
      </c>
      <c r="B23" s="63" t="s">
        <v>164</v>
      </c>
      <c r="C23" s="63" t="str">
        <f>IFERROR(INDEX(TableB39!$E$154:$K$159,MATCH('Summary_Com Appliances'!$A23,TableB39!$B$154:$B$159,0),MATCH('Summary_Com Appliances'!$B23,TableB39!$E$5:$K$5,0)),"")</f>
        <v>Q</v>
      </c>
      <c r="D23" s="79" t="str">
        <f t="shared" si="0"/>
        <v/>
      </c>
      <c r="I23" t="str">
        <f>About!$B$14</f>
        <v>https://www.eia.gov/consumption/commercial/data/2012/#b38-b46</v>
      </c>
    </row>
    <row r="24" spans="1:9" x14ac:dyDescent="0.25">
      <c r="A24" s="44" t="s">
        <v>298</v>
      </c>
      <c r="B24" s="63" t="s">
        <v>165</v>
      </c>
      <c r="C24" s="63">
        <f>IFERROR(INDEX(TableB39!$E$154:$K$159,MATCH('Summary_Com Appliances'!$A24,TableB39!$B$154:$B$159,0),MATCH('Summary_Com Appliances'!$B24,TableB39!$E$5:$K$5,0)),"")</f>
        <v>1504</v>
      </c>
      <c r="D24" s="79">
        <f t="shared" si="0"/>
        <v>1.2675830797886237E-2</v>
      </c>
      <c r="I24" t="str">
        <f>About!$B$14</f>
        <v>https://www.eia.gov/consumption/commercial/data/2012/#b38-b46</v>
      </c>
    </row>
    <row r="25" spans="1:9" x14ac:dyDescent="0.25">
      <c r="A25" s="44" t="s">
        <v>298</v>
      </c>
      <c r="B25" s="63" t="s">
        <v>166</v>
      </c>
      <c r="C25" s="63">
        <f>IFERROR(INDEX(TableB39!$E$154:$K$159,MATCH('Summary_Com Appliances'!$A25,TableB39!$B$154:$B$159,0),MATCH('Summary_Com Appliances'!$B25,TableB39!$E$5:$K$5,0)),"")</f>
        <v>757</v>
      </c>
      <c r="D25" s="79">
        <f t="shared" si="0"/>
        <v>6.3800557938829003E-3</v>
      </c>
      <c r="I25" t="str">
        <f>About!$B$14</f>
        <v>https://www.eia.gov/consumption/commercial/data/2012/#b38-b46</v>
      </c>
    </row>
    <row r="26" spans="1:9" x14ac:dyDescent="0.25">
      <c r="A26" s="44" t="s">
        <v>298</v>
      </c>
      <c r="B26" s="63" t="s">
        <v>72</v>
      </c>
      <c r="C26" s="63" t="str">
        <f>IFERROR(INDEX(TableB39!$E$154:$K$159,MATCH('Summary_Com Appliances'!$A26,TableB39!$B$154:$B$159,0),MATCH('Summary_Com Appliances'!$B26,TableB39!$E$5:$K$5,0)),"")</f>
        <v>Q</v>
      </c>
      <c r="D26" s="79" t="str">
        <f t="shared" si="0"/>
        <v/>
      </c>
      <c r="I26" t="str">
        <f>About!$B$14</f>
        <v>https://www.eia.gov/consumption/commercial/data/2012/#b38-b46</v>
      </c>
    </row>
    <row r="27" spans="1:9" x14ac:dyDescent="0.25">
      <c r="A27" s="77" t="s">
        <v>299</v>
      </c>
      <c r="B27" s="80"/>
      <c r="C27" s="81" t="str">
        <f>IFERROR(INDEX(TableB39!$E$154:$K$159,MATCH('Summary_Com Appliances'!$A27,TableB39!$B$154:$B$159,0),MATCH('Summary_Com Appliances'!$B27,TableB39!$E$5:$K$5,0)),"")</f>
        <v/>
      </c>
      <c r="D27" s="80" t="str">
        <f t="shared" si="0"/>
        <v/>
      </c>
      <c r="I27" t="str">
        <f>About!$B$14</f>
        <v>https://www.eia.gov/consumption/commercial/data/2012/#b38-b46</v>
      </c>
    </row>
    <row r="28" spans="1:9" x14ac:dyDescent="0.25">
      <c r="A28" s="44" t="s">
        <v>299</v>
      </c>
      <c r="B28" s="63" t="s">
        <v>161</v>
      </c>
      <c r="C28" s="63">
        <f>IFERROR(INDEX(TableB39!$E$154:$K$159,MATCH('Summary_Com Appliances'!$A28,TableB39!$B$154:$B$159,0),MATCH('Summary_Com Appliances'!$B28,TableB39!$E$5:$K$5,0)),"")</f>
        <v>464</v>
      </c>
      <c r="D28" s="79">
        <f t="shared" si="0"/>
        <v>3.9106286504117117E-3</v>
      </c>
      <c r="I28" t="str">
        <f>About!$B$14</f>
        <v>https://www.eia.gov/consumption/commercial/data/2012/#b38-b46</v>
      </c>
    </row>
    <row r="29" spans="1:9" x14ac:dyDescent="0.25">
      <c r="A29" s="44" t="s">
        <v>299</v>
      </c>
      <c r="B29" s="63" t="s">
        <v>162</v>
      </c>
      <c r="C29" s="63" t="str">
        <f>IFERROR(INDEX(TableB39!$E$154:$K$159,MATCH('Summary_Com Appliances'!$A29,TableB39!$B$154:$B$159,0),MATCH('Summary_Com Appliances'!$B29,TableB39!$E$5:$K$5,0)),"")</f>
        <v>Q</v>
      </c>
      <c r="D29" s="79" t="str">
        <f t="shared" si="0"/>
        <v/>
      </c>
      <c r="I29" t="str">
        <f>About!$B$14</f>
        <v>https://www.eia.gov/consumption/commercial/data/2012/#b38-b46</v>
      </c>
    </row>
    <row r="30" spans="1:9" x14ac:dyDescent="0.25">
      <c r="A30" s="44" t="s">
        <v>299</v>
      </c>
      <c r="B30" s="63" t="s">
        <v>163</v>
      </c>
      <c r="C30" s="63">
        <f>IFERROR(INDEX(TableB39!$E$154:$K$159,MATCH('Summary_Com Appliances'!$A30,TableB39!$B$154:$B$159,0),MATCH('Summary_Com Appliances'!$B30,TableB39!$E$5:$K$5,0)),"")</f>
        <v>1271</v>
      </c>
      <c r="D30" s="79">
        <f t="shared" si="0"/>
        <v>1.0712088393692426E-2</v>
      </c>
      <c r="I30" t="str">
        <f>About!$B$14</f>
        <v>https://www.eia.gov/consumption/commercial/data/2012/#b38-b46</v>
      </c>
    </row>
    <row r="31" spans="1:9" x14ac:dyDescent="0.25">
      <c r="A31" s="44" t="s">
        <v>299</v>
      </c>
      <c r="B31" s="63" t="s">
        <v>164</v>
      </c>
      <c r="C31" s="63">
        <f>IFERROR(INDEX(TableB39!$E$154:$K$159,MATCH('Summary_Com Appliances'!$A31,TableB39!$B$154:$B$159,0),MATCH('Summary_Com Appliances'!$B31,TableB39!$E$5:$K$5,0)),"")</f>
        <v>5797</v>
      </c>
      <c r="D31" s="79">
        <f t="shared" si="0"/>
        <v>4.8857573893182529E-2</v>
      </c>
      <c r="I31" t="str">
        <f>About!$B$14</f>
        <v>https://www.eia.gov/consumption/commercial/data/2012/#b38-b46</v>
      </c>
    </row>
    <row r="32" spans="1:9" x14ac:dyDescent="0.25">
      <c r="A32" s="44" t="s">
        <v>299</v>
      </c>
      <c r="B32" s="63" t="s">
        <v>165</v>
      </c>
      <c r="C32" s="63" t="str">
        <f>IFERROR(INDEX(TableB39!$E$154:$K$159,MATCH('Summary_Com Appliances'!$A32,TableB39!$B$154:$B$159,0),MATCH('Summary_Com Appliances'!$B32,TableB39!$E$5:$K$5,0)),"")</f>
        <v>Q</v>
      </c>
      <c r="D32" s="79" t="str">
        <f t="shared" si="0"/>
        <v/>
      </c>
      <c r="I32" t="str">
        <f>About!$B$14</f>
        <v>https://www.eia.gov/consumption/commercial/data/2012/#b38-b46</v>
      </c>
    </row>
    <row r="33" spans="1:9" x14ac:dyDescent="0.25">
      <c r="A33" s="44" t="s">
        <v>299</v>
      </c>
      <c r="B33" s="63" t="s">
        <v>166</v>
      </c>
      <c r="C33" s="63">
        <f>IFERROR(INDEX(TableB39!$E$154:$K$159,MATCH('Summary_Com Appliances'!$A33,TableB39!$B$154:$B$159,0),MATCH('Summary_Com Appliances'!$B33,TableB39!$E$5:$K$5,0)),"")</f>
        <v>650</v>
      </c>
      <c r="D33" s="79">
        <f t="shared" si="0"/>
        <v>5.4782513421715792E-3</v>
      </c>
      <c r="I33" t="str">
        <f>About!$B$14</f>
        <v>https://www.eia.gov/consumption/commercial/data/2012/#b38-b46</v>
      </c>
    </row>
    <row r="34" spans="1:9" x14ac:dyDescent="0.25">
      <c r="A34" s="44" t="s">
        <v>299</v>
      </c>
      <c r="B34" s="63" t="s">
        <v>72</v>
      </c>
      <c r="C34" s="63" t="str">
        <f>IFERROR(INDEX(TableB39!$E$154:$K$159,MATCH('Summary_Com Appliances'!$A34,TableB39!$B$154:$B$159,0),MATCH('Summary_Com Appliances'!$B34,TableB39!$E$5:$K$5,0)),"")</f>
        <v>Q</v>
      </c>
      <c r="D34" s="79" t="str">
        <f t="shared" si="0"/>
        <v/>
      </c>
      <c r="I34" t="str">
        <f>About!$B$14</f>
        <v>https://www.eia.gov/consumption/commercial/data/2012/#b38-b46</v>
      </c>
    </row>
    <row r="35" spans="1:9" x14ac:dyDescent="0.25">
      <c r="A35" s="77" t="s">
        <v>94</v>
      </c>
      <c r="B35" s="80"/>
      <c r="C35" s="81" t="str">
        <f>IFERROR(INDEX(TableB39!$E$154:$K$159,MATCH('Summary_Com Appliances'!$A35,TableB39!$B$154:$B$159,0),MATCH('Summary_Com Appliances'!$B35,TableB39!$E$5:$K$5,0)),"")</f>
        <v/>
      </c>
      <c r="D35" s="80" t="str">
        <f t="shared" si="0"/>
        <v/>
      </c>
      <c r="I35" t="str">
        <f>About!$B$14</f>
        <v>https://www.eia.gov/consumption/commercial/data/2012/#b38-b46</v>
      </c>
    </row>
    <row r="36" spans="1:9" x14ac:dyDescent="0.25">
      <c r="A36" s="44" t="s">
        <v>94</v>
      </c>
      <c r="B36" s="63" t="s">
        <v>161</v>
      </c>
      <c r="C36" s="63" t="str">
        <f>IFERROR(INDEX(TableB39!$E$154:$K$159,MATCH('Summary_Com Appliances'!$A36,TableB39!$B$154:$B$159,0),MATCH('Summary_Com Appliances'!$B36,TableB39!$E$5:$K$5,0)),"")</f>
        <v>Q</v>
      </c>
      <c r="D36" s="79" t="str">
        <f t="shared" si="0"/>
        <v/>
      </c>
      <c r="I36" t="str">
        <f>About!$B$14</f>
        <v>https://www.eia.gov/consumption/commercial/data/2012/#b38-b46</v>
      </c>
    </row>
    <row r="37" spans="1:9" x14ac:dyDescent="0.25">
      <c r="A37" s="44" t="s">
        <v>94</v>
      </c>
      <c r="B37" s="63" t="s">
        <v>162</v>
      </c>
      <c r="C37" s="63">
        <f>IFERROR(INDEX(TableB39!$E$154:$K$159,MATCH('Summary_Com Appliances'!$A37,TableB39!$B$154:$B$159,0),MATCH('Summary_Com Appliances'!$B37,TableB39!$E$5:$K$5,0)),"")</f>
        <v>405</v>
      </c>
      <c r="D37" s="79">
        <f t="shared" si="0"/>
        <v>3.4133719901222916E-3</v>
      </c>
      <c r="I37" t="str">
        <f>About!$B$14</f>
        <v>https://www.eia.gov/consumption/commercial/data/2012/#b38-b46</v>
      </c>
    </row>
    <row r="38" spans="1:9" x14ac:dyDescent="0.25">
      <c r="A38" s="44" t="s">
        <v>94</v>
      </c>
      <c r="B38" s="63" t="s">
        <v>163</v>
      </c>
      <c r="C38" s="63">
        <f>IFERROR(INDEX(TableB39!$E$154:$K$159,MATCH('Summary_Com Appliances'!$A38,TableB39!$B$154:$B$159,0),MATCH('Summary_Com Appliances'!$B38,TableB39!$E$5:$K$5,0)),"")</f>
        <v>666</v>
      </c>
      <c r="D38" s="79">
        <f t="shared" si="0"/>
        <v>5.6131006059788793E-3</v>
      </c>
      <c r="I38" t="str">
        <f>About!$B$14</f>
        <v>https://www.eia.gov/consumption/commercial/data/2012/#b38-b46</v>
      </c>
    </row>
    <row r="39" spans="1:9" x14ac:dyDescent="0.25">
      <c r="A39" s="44" t="s">
        <v>94</v>
      </c>
      <c r="B39" s="63" t="s">
        <v>164</v>
      </c>
      <c r="C39" s="63" t="str">
        <f>IFERROR(INDEX(TableB39!$E$154:$K$159,MATCH('Summary_Com Appliances'!$A39,TableB39!$B$154:$B$159,0),MATCH('Summary_Com Appliances'!$B39,TableB39!$E$5:$K$5,0)),"")</f>
        <v>N</v>
      </c>
      <c r="D39" s="79" t="str">
        <f t="shared" si="0"/>
        <v/>
      </c>
      <c r="I39" t="str">
        <f>About!$B$14</f>
        <v>https://www.eia.gov/consumption/commercial/data/2012/#b38-b46</v>
      </c>
    </row>
    <row r="40" spans="1:9" x14ac:dyDescent="0.25">
      <c r="A40" s="44" t="s">
        <v>94</v>
      </c>
      <c r="B40" s="63" t="s">
        <v>165</v>
      </c>
      <c r="C40" s="63">
        <f>IFERROR(INDEX(TableB39!$E$154:$K$159,MATCH('Summary_Com Appliances'!$A40,TableB39!$B$154:$B$159,0),MATCH('Summary_Com Appliances'!$B40,TableB39!$E$5:$K$5,0)),"")</f>
        <v>276</v>
      </c>
      <c r="D40" s="79">
        <f t="shared" si="0"/>
        <v>2.3261498006759318E-3</v>
      </c>
      <c r="I40" t="str">
        <f>About!$B$14</f>
        <v>https://www.eia.gov/consumption/commercial/data/2012/#b38-b46</v>
      </c>
    </row>
    <row r="41" spans="1:9" x14ac:dyDescent="0.25">
      <c r="A41" s="44" t="s">
        <v>94</v>
      </c>
      <c r="B41" s="63" t="s">
        <v>166</v>
      </c>
      <c r="C41" s="63">
        <f>IFERROR(INDEX(TableB39!$E$154:$K$159,MATCH('Summary_Com Appliances'!$A41,TableB39!$B$154:$B$159,0),MATCH('Summary_Com Appliances'!$B41,TableB39!$E$5:$K$5,0)),"")</f>
        <v>1193</v>
      </c>
      <c r="D41" s="79">
        <f t="shared" si="0"/>
        <v>1.0054698232631836E-2</v>
      </c>
      <c r="I41" t="str">
        <f>About!$B$14</f>
        <v>https://www.eia.gov/consumption/commercial/data/2012/#b38-b46</v>
      </c>
    </row>
    <row r="42" spans="1:9" x14ac:dyDescent="0.25">
      <c r="A42" s="44" t="s">
        <v>94</v>
      </c>
      <c r="B42" s="63" t="s">
        <v>72</v>
      </c>
      <c r="C42" s="63" t="str">
        <f>IFERROR(INDEX(TableB39!$E$154:$K$159,MATCH('Summary_Com Appliances'!$A42,TableB39!$B$154:$B$159,0),MATCH('Summary_Com Appliances'!$B42,TableB39!$E$5:$K$5,0)),"")</f>
        <v>Q</v>
      </c>
      <c r="D42" s="82" t="str">
        <f t="shared" si="0"/>
        <v/>
      </c>
      <c r="I42" t="str">
        <f>About!$B$14</f>
        <v>https://www.eia.gov/consumption/commercial/data/2012/#b38-b46</v>
      </c>
    </row>
    <row r="43" spans="1:9" x14ac:dyDescent="0.25">
      <c r="A43" s="44"/>
      <c r="D43" s="52">
        <f>SUM(C4:C42)</f>
        <v>118651</v>
      </c>
      <c r="E43" s="2">
        <f>SUM(C3:C26)</f>
        <v>107929</v>
      </c>
      <c r="I43" t="str">
        <f>About!$B$14</f>
        <v>https://www.eia.gov/consumption/commercial/data/2012/#b38-b46</v>
      </c>
    </row>
    <row r="44" spans="1:9" x14ac:dyDescent="0.25">
      <c r="A44" s="44"/>
    </row>
    <row r="45" spans="1:9" x14ac:dyDescent="0.25">
      <c r="A45" s="77" t="s">
        <v>338</v>
      </c>
      <c r="B45" s="77" t="s">
        <v>356</v>
      </c>
      <c r="C45" s="78" t="s">
        <v>339</v>
      </c>
      <c r="D45" s="77"/>
    </row>
    <row r="46" spans="1:9" x14ac:dyDescent="0.25">
      <c r="A46" s="2" t="s">
        <v>296</v>
      </c>
      <c r="B46" s="2" t="s">
        <v>305</v>
      </c>
      <c r="C46" s="2">
        <f>IFERROR(INDEX(TableB42!$H$147:$H$151,MATCH('Summary_Com Appliances'!$A46,TableB42!$A$147:$A$151,0),MATCH('Summary_Com Appliances'!$B46,TableB42!$H$4,0)),"")</f>
        <v>42755</v>
      </c>
      <c r="D46" s="64">
        <f>C46/$D$51</f>
        <v>0.47339866024469912</v>
      </c>
      <c r="E46" s="8">
        <f>C46/$E$51</f>
        <v>0.50784544299136469</v>
      </c>
      <c r="I46" t="str">
        <f>About!$B$14</f>
        <v>https://www.eia.gov/consumption/commercial/data/2012/#b38-b46</v>
      </c>
    </row>
    <row r="47" spans="1:9" x14ac:dyDescent="0.25">
      <c r="A47" s="2" t="s">
        <v>297</v>
      </c>
      <c r="B47" s="2" t="s">
        <v>305</v>
      </c>
      <c r="C47" s="2">
        <f>IFERROR(INDEX(TableB42!$H$147:$H$151,MATCH('Summary_Com Appliances'!$A47,TableB42!$A$147:$A$151,0),MATCH('Summary_Com Appliances'!$B47,TableB42!$H$4,0)),"")</f>
        <v>39523</v>
      </c>
      <c r="D47" s="64">
        <f>C47/$D$51</f>
        <v>0.43761279964568456</v>
      </c>
      <c r="E47" s="8">
        <f t="shared" ref="E47:E48" si="1">C47/$E$51</f>
        <v>0.46945562959531528</v>
      </c>
      <c r="I47" t="str">
        <f>About!$B$14</f>
        <v>https://www.eia.gov/consumption/commercial/data/2012/#b38-b46</v>
      </c>
    </row>
    <row r="48" spans="1:9" x14ac:dyDescent="0.25">
      <c r="A48" s="2" t="s">
        <v>298</v>
      </c>
      <c r="B48" s="2" t="s">
        <v>305</v>
      </c>
      <c r="C48" s="2">
        <f>IFERROR(INDEX(TableB42!$H$147:$H$151,MATCH('Summary_Com Appliances'!$A48,TableB42!$A$147:$A$151,0),MATCH('Summary_Com Appliances'!$B48,TableB42!$H$4,0)),"")</f>
        <v>1911</v>
      </c>
      <c r="D48" s="64">
        <f>C48/$D$51</f>
        <v>2.1159275867796049E-2</v>
      </c>
      <c r="E48" s="8">
        <f t="shared" si="1"/>
        <v>2.2698927413320032E-2</v>
      </c>
      <c r="I48" t="str">
        <f>About!$B$14</f>
        <v>https://www.eia.gov/consumption/commercial/data/2012/#b38-b46</v>
      </c>
    </row>
    <row r="49" spans="1:9" x14ac:dyDescent="0.25">
      <c r="A49" t="s">
        <v>299</v>
      </c>
      <c r="B49" t="s">
        <v>305</v>
      </c>
      <c r="C49">
        <f>IFERROR(INDEX(TableB42!$H$147:$H$151,MATCH('Summary_Com Appliances'!$A49,TableB42!$A$147:$A$151,0),MATCH('Summary_Com Appliances'!$B49,TableB42!$H$4,0)),"")</f>
        <v>4551</v>
      </c>
      <c r="D49" s="37">
        <f>C49/$D$51</f>
        <v>5.0390300614515861E-2</v>
      </c>
      <c r="I49" t="str">
        <f>About!$B$14</f>
        <v>https://www.eia.gov/consumption/commercial/data/2012/#b38-b46</v>
      </c>
    </row>
    <row r="50" spans="1:9" x14ac:dyDescent="0.25">
      <c r="A50" t="s">
        <v>94</v>
      </c>
      <c r="B50" t="s">
        <v>305</v>
      </c>
      <c r="C50">
        <f>IFERROR(INDEX(TableB42!$H$147:$H$151,MATCH('Summary_Com Appliances'!$A50,TableB42!$A$147:$A$151,0),MATCH('Summary_Com Appliances'!$B50,TableB42!$H$4,0)),"")</f>
        <v>1575</v>
      </c>
      <c r="D50" s="37">
        <f>C50/$D$51</f>
        <v>1.7438963627304436E-2</v>
      </c>
      <c r="I50" t="str">
        <f>About!$B$14</f>
        <v>https://www.eia.gov/consumption/commercial/data/2012/#b38-b46</v>
      </c>
    </row>
    <row r="51" spans="1:9" x14ac:dyDescent="0.25">
      <c r="C51" t="b">
        <f>SUM(C46:C50)=SUM(TableB42!H147:H151)</f>
        <v>1</v>
      </c>
      <c r="D51" s="2">
        <f>SUM(C46:C50)</f>
        <v>90315</v>
      </c>
      <c r="E51">
        <f>SUM(C46:C48)</f>
        <v>84189</v>
      </c>
    </row>
  </sheetData>
  <mergeCells count="1">
    <mergeCell ref="A1:I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41"/>
  <sheetViews>
    <sheetView zoomScale="90" zoomScaleNormal="90" workbookViewId="0">
      <selection activeCell="E4" sqref="E4"/>
    </sheetView>
  </sheetViews>
  <sheetFormatPr defaultRowHeight="15" x14ac:dyDescent="0.25"/>
  <cols>
    <col min="1" max="1" width="35.140625" bestFit="1" customWidth="1"/>
    <col min="2" max="2" width="95.140625" bestFit="1" customWidth="1"/>
    <col min="3" max="3" width="42" customWidth="1"/>
    <col min="6" max="6" width="19.5703125" customWidth="1"/>
    <col min="7" max="7" width="16.28515625" customWidth="1"/>
  </cols>
  <sheetData>
    <row r="1" spans="1:9" x14ac:dyDescent="0.25">
      <c r="A1" s="122" t="s">
        <v>333</v>
      </c>
      <c r="B1" s="122"/>
      <c r="C1" s="122"/>
      <c r="D1" s="122"/>
      <c r="E1" s="122"/>
      <c r="F1" s="122"/>
      <c r="G1" s="122"/>
      <c r="H1" s="122"/>
      <c r="I1" s="122"/>
    </row>
    <row r="2" spans="1:9" x14ac:dyDescent="0.25">
      <c r="A2" s="41"/>
      <c r="B2" s="41"/>
      <c r="C2" s="41"/>
      <c r="D2" s="41"/>
      <c r="E2" s="41"/>
      <c r="F2" s="41" t="s">
        <v>335</v>
      </c>
      <c r="G2" s="41" t="s">
        <v>335</v>
      </c>
      <c r="H2" s="41"/>
      <c r="I2" s="43" t="s">
        <v>336</v>
      </c>
    </row>
    <row r="3" spans="1:9" ht="45" x14ac:dyDescent="0.25">
      <c r="B3" s="2" t="s">
        <v>83</v>
      </c>
      <c r="C3" s="2" t="s">
        <v>84</v>
      </c>
      <c r="D3" s="2" t="s">
        <v>85</v>
      </c>
      <c r="E3" s="2">
        <v>2021</v>
      </c>
      <c r="F3" s="71" t="s">
        <v>403</v>
      </c>
      <c r="G3" s="71" t="s">
        <v>402</v>
      </c>
      <c r="H3" s="2"/>
    </row>
    <row r="4" spans="1:9" x14ac:dyDescent="0.25">
      <c r="A4" t="s">
        <v>86</v>
      </c>
      <c r="H4" s="2"/>
      <c r="I4" t="str">
        <f>About!$B$21</f>
        <v>https://www.eia.gov/outlooks/aeo/data/browser/#/?id=30-AEO2021&amp;region=0-0&amp;cases=highogs&amp;start=2019&amp;end=2050&amp;f=A&amp;sourcekey=0</v>
      </c>
    </row>
    <row r="5" spans="1:9" ht="15.75" x14ac:dyDescent="0.25">
      <c r="A5" s="70" t="s">
        <v>87</v>
      </c>
      <c r="H5" s="2"/>
      <c r="I5" t="str">
        <f>About!$B$21</f>
        <v>https://www.eia.gov/outlooks/aeo/data/browser/#/?id=30-AEO2021&amp;region=0-0&amp;cases=highogs&amp;start=2019&amp;end=2050&amp;f=A&amp;sourcekey=0</v>
      </c>
    </row>
    <row r="6" spans="1:9" x14ac:dyDescent="0.25">
      <c r="A6" s="2" t="s">
        <v>88</v>
      </c>
      <c r="B6" t="s">
        <v>480</v>
      </c>
      <c r="C6" t="s">
        <v>481</v>
      </c>
      <c r="D6" s="2" t="s">
        <v>89</v>
      </c>
      <c r="E6" s="2">
        <f>IFERROR(INDEX('AEO22 Table 21'!$E$8:$AJ$93,MATCH('Summary_Res Appliances'!$B6,'AEO22 Table 21'!$B$8:$B$93,0),MATCH('Summary_Res Appliances'!$E$3,'AEO22 Table 21'!$E$5:$AJ$5,0)),"")</f>
        <v>12.939867</v>
      </c>
      <c r="F6" s="66">
        <f t="shared" ref="F6:F15" si="0">E6/$E$15</f>
        <v>0.1070156315221074</v>
      </c>
      <c r="G6" s="64">
        <f>E6/$G$15</f>
        <v>0.12343606025058064</v>
      </c>
      <c r="H6" s="2"/>
      <c r="I6" t="str">
        <f>About!$B$21</f>
        <v>https://www.eia.gov/outlooks/aeo/data/browser/#/?id=30-AEO2021&amp;region=0-0&amp;cases=highogs&amp;start=2019&amp;end=2050&amp;f=A&amp;sourcekey=0</v>
      </c>
    </row>
    <row r="7" spans="1:9" x14ac:dyDescent="0.25">
      <c r="A7" s="2" t="s">
        <v>90</v>
      </c>
      <c r="B7" t="s">
        <v>482</v>
      </c>
      <c r="C7" t="s">
        <v>483</v>
      </c>
      <c r="D7" s="2" t="s">
        <v>89</v>
      </c>
      <c r="E7" s="2">
        <f>IFERROR(INDEX('AEO22 Table 21'!$E$8:$AJ$93,MATCH('Summary_Res Appliances'!$B7,'AEO22 Table 21'!$B$8:$B$93,0),MATCH('Summary_Res Appliances'!$E$3,'AEO22 Table 21'!$E$5:$AJ$5,0)),"")</f>
        <v>30.553937999999999</v>
      </c>
      <c r="F7" s="66">
        <f t="shared" si="0"/>
        <v>0.25268798903090078</v>
      </c>
      <c r="G7" s="64">
        <f>E7/$G$15</f>
        <v>0.29146031654425081</v>
      </c>
      <c r="H7" s="2"/>
      <c r="I7" t="str">
        <f>About!$B$21</f>
        <v>https://www.eia.gov/outlooks/aeo/data/browser/#/?id=30-AEO2021&amp;region=0-0&amp;cases=highogs&amp;start=2019&amp;end=2050&amp;f=A&amp;sourcekey=0</v>
      </c>
    </row>
    <row r="8" spans="1:9" x14ac:dyDescent="0.25">
      <c r="A8" t="s">
        <v>91</v>
      </c>
      <c r="B8" t="s">
        <v>484</v>
      </c>
      <c r="C8" t="s">
        <v>485</v>
      </c>
      <c r="D8" t="s">
        <v>89</v>
      </c>
      <c r="E8">
        <f>IFERROR(INDEX('AEO22 Table 21'!$E$8:$AJ$93,MATCH('Summary_Res Appliances'!$B8,'AEO22 Table 21'!$B$8:$B$93,0),MATCH('Summary_Res Appliances'!$E$3,'AEO22 Table 21'!$E$5:$AJ$5,0)),"")</f>
        <v>1.316486</v>
      </c>
      <c r="F8" s="67">
        <f t="shared" si="0"/>
        <v>1.0887637460262389E-2</v>
      </c>
      <c r="G8" s="37"/>
      <c r="H8" s="2"/>
      <c r="I8" t="str">
        <f>About!$B$21</f>
        <v>https://www.eia.gov/outlooks/aeo/data/browser/#/?id=30-AEO2021&amp;region=0-0&amp;cases=highogs&amp;start=2019&amp;end=2050&amp;f=A&amp;sourcekey=0</v>
      </c>
    </row>
    <row r="9" spans="1:9" x14ac:dyDescent="0.25">
      <c r="A9" s="2" t="s">
        <v>92</v>
      </c>
      <c r="B9" t="s">
        <v>486</v>
      </c>
      <c r="C9" t="s">
        <v>487</v>
      </c>
      <c r="D9" s="2" t="s">
        <v>89</v>
      </c>
      <c r="E9" s="2">
        <f>IFERROR(INDEX('AEO22 Table 21'!$E$8:$AJ$93,MATCH('Summary_Res Appliances'!$B9,'AEO22 Table 21'!$B$8:$B$93,0),MATCH('Summary_Res Appliances'!$E$3,'AEO22 Table 21'!$E$5:$AJ$5,0)),"")</f>
        <v>61.33672</v>
      </c>
      <c r="F9" s="66">
        <f t="shared" si="0"/>
        <v>0.50726856978473389</v>
      </c>
      <c r="G9" s="64">
        <f>E9/$G$15</f>
        <v>0.58510362320516851</v>
      </c>
      <c r="H9" s="2"/>
      <c r="I9" t="str">
        <f>About!$B$21</f>
        <v>https://www.eia.gov/outlooks/aeo/data/browser/#/?id=30-AEO2021&amp;region=0-0&amp;cases=highogs&amp;start=2019&amp;end=2050&amp;f=A&amp;sourcekey=0</v>
      </c>
    </row>
    <row r="10" spans="1:9" x14ac:dyDescent="0.25">
      <c r="A10" t="s">
        <v>93</v>
      </c>
      <c r="B10" t="s">
        <v>488</v>
      </c>
      <c r="C10" t="s">
        <v>489</v>
      </c>
      <c r="D10" t="s">
        <v>89</v>
      </c>
      <c r="E10">
        <f>IFERROR(INDEX('AEO22 Table 21'!$E$8:$AJ$93,MATCH('Summary_Res Appliances'!$B10,'AEO22 Table 21'!$B$8:$B$93,0),MATCH('Summary_Res Appliances'!$E$3,'AEO22 Table 21'!$E$5:$AJ$5,0)),"")</f>
        <v>5.5030679999999998</v>
      </c>
      <c r="F10" s="67">
        <f t="shared" si="0"/>
        <v>4.5511619039755244E-2</v>
      </c>
      <c r="G10" s="37"/>
      <c r="H10" s="2"/>
      <c r="I10" t="str">
        <f>About!$B$21</f>
        <v>https://www.eia.gov/outlooks/aeo/data/browser/#/?id=30-AEO2021&amp;region=0-0&amp;cases=highogs&amp;start=2019&amp;end=2050&amp;f=A&amp;sourcekey=0</v>
      </c>
    </row>
    <row r="11" spans="1:9" x14ac:dyDescent="0.25">
      <c r="A11" t="s">
        <v>94</v>
      </c>
      <c r="B11" t="s">
        <v>490</v>
      </c>
      <c r="C11" t="s">
        <v>491</v>
      </c>
      <c r="D11" t="s">
        <v>89</v>
      </c>
      <c r="E11">
        <f>IFERROR(INDEX('AEO22 Table 21'!$E$8:$AJ$93,MATCH('Summary_Res Appliances'!$B11,'AEO22 Table 21'!$B$8:$B$93,0),MATCH('Summary_Res Appliances'!$E$3,'AEO22 Table 21'!$E$5:$AJ$5,0)),"")</f>
        <v>5.2455569999999998</v>
      </c>
      <c r="F11" s="67">
        <f t="shared" si="0"/>
        <v>4.3381944732523998E-2</v>
      </c>
      <c r="G11" s="37"/>
      <c r="H11" s="2"/>
      <c r="I11" t="str">
        <f>About!$B$21</f>
        <v>https://www.eia.gov/outlooks/aeo/data/browser/#/?id=30-AEO2021&amp;region=0-0&amp;cases=highogs&amp;start=2019&amp;end=2050&amp;f=A&amp;sourcekey=0</v>
      </c>
    </row>
    <row r="12" spans="1:9" x14ac:dyDescent="0.25">
      <c r="A12" t="s">
        <v>95</v>
      </c>
      <c r="B12" t="s">
        <v>492</v>
      </c>
      <c r="C12" t="s">
        <v>493</v>
      </c>
      <c r="D12" t="s">
        <v>89</v>
      </c>
      <c r="E12">
        <f>IFERROR(INDEX('AEO22 Table 21'!$E$8:$AJ$93,MATCH('Summary_Res Appliances'!$B12,'AEO22 Table 21'!$B$8:$B$93,0),MATCH('Summary_Res Appliances'!$E$3,'AEO22 Table 21'!$E$5:$AJ$5,0)),"")</f>
        <v>3.3449999999999999E-3</v>
      </c>
      <c r="F12" s="67">
        <f t="shared" si="0"/>
        <v>2.7663907785253841E-5</v>
      </c>
      <c r="G12" s="37"/>
      <c r="H12" s="2"/>
      <c r="I12" t="str">
        <f>About!$B$21</f>
        <v>https://www.eia.gov/outlooks/aeo/data/browser/#/?id=30-AEO2021&amp;region=0-0&amp;cases=highogs&amp;start=2019&amp;end=2050&amp;f=A&amp;sourcekey=0</v>
      </c>
    </row>
    <row r="13" spans="1:9" x14ac:dyDescent="0.25">
      <c r="A13" t="s">
        <v>96</v>
      </c>
      <c r="B13" t="s">
        <v>494</v>
      </c>
      <c r="C13" t="s">
        <v>495</v>
      </c>
      <c r="D13" t="s">
        <v>89</v>
      </c>
      <c r="E13">
        <f>IFERROR(INDEX('AEO22 Table 21'!$E$8:$AJ$93,MATCH('Summary_Res Appliances'!$B13,'AEO22 Table 21'!$B$8:$B$93,0),MATCH('Summary_Res Appliances'!$E$3,'AEO22 Table 21'!$E$5:$AJ$5,0)),"")</f>
        <v>3.324872</v>
      </c>
      <c r="F13" s="67">
        <f t="shared" si="0"/>
        <v>2.7497444665402843E-2</v>
      </c>
      <c r="G13" s="37"/>
      <c r="H13" s="2"/>
      <c r="I13" t="str">
        <f>About!$B$21</f>
        <v>https://www.eia.gov/outlooks/aeo/data/browser/#/?id=30-AEO2021&amp;region=0-0&amp;cases=highogs&amp;start=2019&amp;end=2050&amp;f=A&amp;sourcekey=0</v>
      </c>
    </row>
    <row r="14" spans="1:9" x14ac:dyDescent="0.25">
      <c r="A14" t="s">
        <v>97</v>
      </c>
      <c r="B14" t="s">
        <v>496</v>
      </c>
      <c r="C14" t="s">
        <v>497</v>
      </c>
      <c r="D14" t="s">
        <v>89</v>
      </c>
      <c r="E14">
        <f>IFERROR(INDEX('AEO22 Table 21'!$E$8:$AJ$93,MATCH('Summary_Res Appliances'!$B14,'AEO22 Table 21'!$B$8:$B$93,0),MATCH('Summary_Res Appliances'!$E$3,'AEO22 Table 21'!$E$5:$AJ$5,0)),"")</f>
        <v>0.69181599999999999</v>
      </c>
      <c r="F14" s="67">
        <f t="shared" si="0"/>
        <v>5.7214750458484814E-3</v>
      </c>
      <c r="G14" s="37"/>
      <c r="H14" s="2"/>
      <c r="I14" t="str">
        <f>About!$B$21</f>
        <v>https://www.eia.gov/outlooks/aeo/data/browser/#/?id=30-AEO2021&amp;region=0-0&amp;cases=highogs&amp;start=2019&amp;end=2050&amp;f=A&amp;sourcekey=0</v>
      </c>
    </row>
    <row r="15" spans="1:9" x14ac:dyDescent="0.25">
      <c r="A15" t="s">
        <v>1</v>
      </c>
      <c r="B15" t="s">
        <v>498</v>
      </c>
      <c r="C15" t="s">
        <v>499</v>
      </c>
      <c r="D15" t="s">
        <v>89</v>
      </c>
      <c r="E15">
        <f>IFERROR(INDEX('AEO22 Table 21'!$E$8:$AJ$93,MATCH('Summary_Res Appliances'!$B15,'AEO22 Table 21'!$B$8:$B$93,0),MATCH('Summary_Res Appliances'!$E$3,'AEO22 Table 21'!$E$5:$AJ$5,0)),"")</f>
        <v>120.915672</v>
      </c>
      <c r="F15" s="67">
        <f t="shared" si="0"/>
        <v>1</v>
      </c>
      <c r="G15" s="65">
        <f>SUM(E6:E7,E9)</f>
        <v>104.83052499999999</v>
      </c>
      <c r="H15" s="2"/>
      <c r="I15" t="str">
        <f>About!$B$21</f>
        <v>https://www.eia.gov/outlooks/aeo/data/browser/#/?id=30-AEO2021&amp;region=0-0&amp;cases=highogs&amp;start=2019&amp;end=2050&amp;f=A&amp;sourcekey=0</v>
      </c>
    </row>
    <row r="16" spans="1:9" ht="15.75" x14ac:dyDescent="0.25">
      <c r="A16" s="70" t="s">
        <v>98</v>
      </c>
      <c r="E16" t="str">
        <f>IFERROR(INDEX('AEO22 Table 21'!$E$8:$AJ$93,MATCH('Summary_Res Appliances'!$B16,'AEO22 Table 21'!$B$8:$B$93,0),MATCH('Summary_Res Appliances'!$E$3,'AEO22 Table 21'!$E$5:$AJ$5,0)),"")</f>
        <v/>
      </c>
      <c r="F16" s="42"/>
      <c r="H16" s="2"/>
      <c r="I16" t="str">
        <f>About!$B$21</f>
        <v>https://www.eia.gov/outlooks/aeo/data/browser/#/?id=30-AEO2021&amp;region=0-0&amp;cases=highogs&amp;start=2019&amp;end=2050&amp;f=A&amp;sourcekey=0</v>
      </c>
    </row>
    <row r="17" spans="1:9" x14ac:dyDescent="0.25">
      <c r="A17" s="2" t="s">
        <v>88</v>
      </c>
      <c r="B17" t="s">
        <v>501</v>
      </c>
      <c r="C17" t="s">
        <v>502</v>
      </c>
      <c r="D17" s="2" t="s">
        <v>89</v>
      </c>
      <c r="E17" s="2">
        <f>IFERROR(INDEX('AEO22 Table 21'!$E$8:$AJ$93,MATCH('Summary_Res Appliances'!$B17,'AEO22 Table 21'!$B$8:$B$93,0),MATCH('Summary_Res Appliances'!$E$3,'AEO22 Table 21'!$E$5:$AJ$5,0)),"")</f>
        <v>12.939864999999999</v>
      </c>
      <c r="F17" s="66">
        <f t="shared" ref="F17:F22" si="1">E17/$E$22</f>
        <v>9.4341743846588513E-2</v>
      </c>
      <c r="G17" s="64">
        <f>E17/$G$22</f>
        <v>9.5743636000621996E-2</v>
      </c>
      <c r="H17" s="2"/>
      <c r="I17" t="str">
        <f>About!$B$21</f>
        <v>https://www.eia.gov/outlooks/aeo/data/browser/#/?id=30-AEO2021&amp;region=0-0&amp;cases=highogs&amp;start=2019&amp;end=2050&amp;f=A&amp;sourcekey=0</v>
      </c>
    </row>
    <row r="18" spans="1:9" x14ac:dyDescent="0.25">
      <c r="A18" t="s">
        <v>91</v>
      </c>
      <c r="B18" t="s">
        <v>503</v>
      </c>
      <c r="C18" t="s">
        <v>504</v>
      </c>
      <c r="D18" t="s">
        <v>89</v>
      </c>
      <c r="E18">
        <f>IFERROR(INDEX('AEO22 Table 21'!$E$8:$AJ$93,MATCH('Summary_Res Appliances'!$B18,'AEO22 Table 21'!$B$8:$B$93,0),MATCH('Summary_Res Appliances'!$E$3,'AEO22 Table 21'!$E$5:$AJ$5,0)),"")</f>
        <v>1.316486</v>
      </c>
      <c r="F18" s="67">
        <f t="shared" si="1"/>
        <v>9.5982133499553472E-3</v>
      </c>
      <c r="G18" s="64"/>
      <c r="H18" s="2"/>
      <c r="I18" t="str">
        <f>About!$B$21</f>
        <v>https://www.eia.gov/outlooks/aeo/data/browser/#/?id=30-AEO2021&amp;region=0-0&amp;cases=highogs&amp;start=2019&amp;end=2050&amp;f=A&amp;sourcekey=0</v>
      </c>
    </row>
    <row r="19" spans="1:9" x14ac:dyDescent="0.25">
      <c r="A19" t="s">
        <v>97</v>
      </c>
      <c r="B19" t="s">
        <v>505</v>
      </c>
      <c r="C19" t="s">
        <v>506</v>
      </c>
      <c r="D19" t="s">
        <v>89</v>
      </c>
      <c r="E19">
        <f>IFERROR(INDEX('AEO22 Table 21'!$E$8:$AJ$93,MATCH('Summary_Res Appliances'!$B19,'AEO22 Table 21'!$B$8:$B$93,0),MATCH('Summary_Res Appliances'!$E$3,'AEO22 Table 21'!$E$5:$AJ$5,0)),"")</f>
        <v>0.69181599999999999</v>
      </c>
      <c r="F19" s="67">
        <f t="shared" si="1"/>
        <v>5.0438801224720262E-3</v>
      </c>
      <c r="G19" s="64"/>
      <c r="H19" s="2"/>
      <c r="I19" t="str">
        <f>About!$B$21</f>
        <v>https://www.eia.gov/outlooks/aeo/data/browser/#/?id=30-AEO2021&amp;region=0-0&amp;cases=highogs&amp;start=2019&amp;end=2050&amp;f=A&amp;sourcekey=0</v>
      </c>
    </row>
    <row r="20" spans="1:9" x14ac:dyDescent="0.25">
      <c r="A20" s="2" t="s">
        <v>99</v>
      </c>
      <c r="B20" t="s">
        <v>507</v>
      </c>
      <c r="C20" t="s">
        <v>508</v>
      </c>
      <c r="D20" s="2" t="s">
        <v>89</v>
      </c>
      <c r="E20" s="2">
        <f>IFERROR(INDEX('AEO22 Table 21'!$E$8:$AJ$93,MATCH('Summary_Res Appliances'!$B20,'AEO22 Table 21'!$B$8:$B$93,0),MATCH('Summary_Res Appliances'!$E$3,'AEO22 Table 21'!$E$5:$AJ$5,0)),"")</f>
        <v>64.167404000000005</v>
      </c>
      <c r="F20" s="66">
        <f t="shared" si="1"/>
        <v>0.4678305988098454</v>
      </c>
      <c r="G20" s="64">
        <f>E20/$G$22</f>
        <v>0.47478243178586926</v>
      </c>
      <c r="H20" s="2"/>
      <c r="I20" t="str">
        <f>About!$B$21</f>
        <v>https://www.eia.gov/outlooks/aeo/data/browser/#/?id=30-AEO2021&amp;region=0-0&amp;cases=highogs&amp;start=2019&amp;end=2050&amp;f=A&amp;sourcekey=0</v>
      </c>
    </row>
    <row r="21" spans="1:9" x14ac:dyDescent="0.25">
      <c r="A21" s="2" t="s">
        <v>100</v>
      </c>
      <c r="B21" t="s">
        <v>509</v>
      </c>
      <c r="C21" t="s">
        <v>510</v>
      </c>
      <c r="D21" s="2" t="s">
        <v>89</v>
      </c>
      <c r="E21" s="2">
        <f>IFERROR(INDEX('AEO22 Table 21'!$E$8:$AJ$93,MATCH('Summary_Res Appliances'!$B21,'AEO22 Table 21'!$B$8:$B$93,0),MATCH('Summary_Res Appliances'!$E$3,'AEO22 Table 21'!$E$5:$AJ$5,0)),"")</f>
        <v>58.043906999999997</v>
      </c>
      <c r="F21" s="66">
        <f t="shared" si="1"/>
        <v>0.42318551283565992</v>
      </c>
      <c r="G21" s="64">
        <f>E21/$G$22</f>
        <v>0.42947393221350882</v>
      </c>
      <c r="H21" s="2"/>
      <c r="I21" t="str">
        <f>About!$B$21</f>
        <v>https://www.eia.gov/outlooks/aeo/data/browser/#/?id=30-AEO2021&amp;region=0-0&amp;cases=highogs&amp;start=2019&amp;end=2050&amp;f=A&amp;sourcekey=0</v>
      </c>
    </row>
    <row r="22" spans="1:9" x14ac:dyDescent="0.25">
      <c r="A22" t="s">
        <v>1</v>
      </c>
      <c r="B22" t="s">
        <v>511</v>
      </c>
      <c r="C22" t="s">
        <v>512</v>
      </c>
      <c r="D22" t="s">
        <v>89</v>
      </c>
      <c r="E22">
        <f>IFERROR(INDEX('AEO22 Table 21'!$E$8:$AJ$93,MATCH('Summary_Res Appliances'!$B22,'AEO22 Table 21'!$B$8:$B$93,0),MATCH('Summary_Res Appliances'!$E$3,'AEO22 Table 21'!$E$5:$AJ$5,0)),"")</f>
        <v>137.15948499999999</v>
      </c>
      <c r="F22" s="67">
        <f t="shared" si="1"/>
        <v>1</v>
      </c>
      <c r="G22" s="65">
        <f>SUM(E17,E20:E21)</f>
        <v>135.15117599999999</v>
      </c>
      <c r="H22" s="2"/>
      <c r="I22" t="str">
        <f>About!$B$21</f>
        <v>https://www.eia.gov/outlooks/aeo/data/browser/#/?id=30-AEO2021&amp;region=0-0&amp;cases=highogs&amp;start=2019&amp;end=2050&amp;f=A&amp;sourcekey=0</v>
      </c>
    </row>
    <row r="23" spans="1:9" ht="18.75" x14ac:dyDescent="0.3">
      <c r="A23" s="70" t="s">
        <v>101</v>
      </c>
      <c r="E23" s="68" t="str">
        <f>IFERROR(INDEX('AEO22 Table 21'!$E$8:$AJ$93,MATCH('Summary_Res Appliances'!$B23,'AEO22 Table 21'!$B$8:$B$93,0),MATCH('Summary_Res Appliances'!$E$3,'AEO22 Table 21'!$E$5:$AJ$5,0)),"")</f>
        <v/>
      </c>
      <c r="F23" s="69"/>
      <c r="H23" s="2"/>
      <c r="I23" t="str">
        <f>About!$B$21</f>
        <v>https://www.eia.gov/outlooks/aeo/data/browser/#/?id=30-AEO2021&amp;region=0-0&amp;cases=highogs&amp;start=2019&amp;end=2050&amp;f=A&amp;sourcekey=0</v>
      </c>
    </row>
    <row r="24" spans="1:9" x14ac:dyDescent="0.25">
      <c r="A24" s="2" t="s">
        <v>102</v>
      </c>
      <c r="B24" t="s">
        <v>514</v>
      </c>
      <c r="C24" t="s">
        <v>515</v>
      </c>
      <c r="D24" s="2" t="s">
        <v>89</v>
      </c>
      <c r="E24" s="2">
        <f>IFERROR(INDEX('AEO22 Table 21'!$E$8:$AJ$93,MATCH('Summary_Res Appliances'!$B24,'AEO22 Table 21'!$B$8:$B$93,0),MATCH('Summary_Res Appliances'!$E$3,'AEO22 Table 21'!$E$5:$AJ$5,0)),"")</f>
        <v>59.829864999999998</v>
      </c>
      <c r="F24" s="66">
        <f t="shared" ref="F24:F29" si="2">E24/$E$29</f>
        <v>0.46376624448030301</v>
      </c>
      <c r="G24" s="64">
        <f>E24/$G$29</f>
        <v>0.4963730133720437</v>
      </c>
      <c r="H24" s="2"/>
      <c r="I24" t="str">
        <f>About!$B$21</f>
        <v>https://www.eia.gov/outlooks/aeo/data/browser/#/?id=30-AEO2021&amp;region=0-0&amp;cases=highogs&amp;start=2019&amp;end=2050&amp;f=A&amp;sourcekey=0</v>
      </c>
    </row>
    <row r="25" spans="1:9" x14ac:dyDescent="0.25">
      <c r="A25" s="2" t="s">
        <v>103</v>
      </c>
      <c r="B25" t="s">
        <v>516</v>
      </c>
      <c r="C25" t="s">
        <v>517</v>
      </c>
      <c r="D25" s="2" t="s">
        <v>89</v>
      </c>
      <c r="E25" s="2">
        <f>IFERROR(INDEX('AEO22 Table 21'!$E$8:$AJ$93,MATCH('Summary_Res Appliances'!$B25,'AEO22 Table 21'!$B$8:$B$93,0),MATCH('Summary_Res Appliances'!$E$3,'AEO22 Table 21'!$E$5:$AJ$5,0)),"")</f>
        <v>60.704216000000002</v>
      </c>
      <c r="F25" s="66">
        <f t="shared" si="2"/>
        <v>0.4705437038582842</v>
      </c>
      <c r="G25" s="64">
        <f>E25/$G$29</f>
        <v>0.50362698662795635</v>
      </c>
      <c r="H25" s="2"/>
      <c r="I25" t="str">
        <f>About!$B$21</f>
        <v>https://www.eia.gov/outlooks/aeo/data/browser/#/?id=30-AEO2021&amp;region=0-0&amp;cases=highogs&amp;start=2019&amp;end=2050&amp;f=A&amp;sourcekey=0</v>
      </c>
    </row>
    <row r="26" spans="1:9" x14ac:dyDescent="0.25">
      <c r="A26" t="s">
        <v>93</v>
      </c>
      <c r="B26" t="s">
        <v>518</v>
      </c>
      <c r="C26" t="s">
        <v>519</v>
      </c>
      <c r="D26" t="s">
        <v>89</v>
      </c>
      <c r="E26">
        <f>IFERROR(INDEX('AEO22 Table 21'!$E$8:$AJ$93,MATCH('Summary_Res Appliances'!$B26,'AEO22 Table 21'!$B$8:$B$93,0),MATCH('Summary_Res Appliances'!$E$3,'AEO22 Table 21'!$E$5:$AJ$5,0)),"")</f>
        <v>2.6025719999999999</v>
      </c>
      <c r="F26" s="67">
        <f t="shared" si="2"/>
        <v>2.0173621358323159E-2</v>
      </c>
      <c r="G26" s="37"/>
      <c r="H26" s="2"/>
      <c r="I26" t="str">
        <f>About!$B$21</f>
        <v>https://www.eia.gov/outlooks/aeo/data/browser/#/?id=30-AEO2021&amp;region=0-0&amp;cases=highogs&amp;start=2019&amp;end=2050&amp;f=A&amp;sourcekey=0</v>
      </c>
    </row>
    <row r="27" spans="1:9" x14ac:dyDescent="0.25">
      <c r="A27" t="s">
        <v>94</v>
      </c>
      <c r="B27" t="s">
        <v>520</v>
      </c>
      <c r="C27" t="s">
        <v>521</v>
      </c>
      <c r="D27" t="s">
        <v>89</v>
      </c>
      <c r="E27">
        <f>IFERROR(INDEX('AEO22 Table 21'!$E$8:$AJ$93,MATCH('Summary_Res Appliances'!$B27,'AEO22 Table 21'!$B$8:$B$93,0),MATCH('Summary_Res Appliances'!$E$3,'AEO22 Table 21'!$E$5:$AJ$5,0)),"")</f>
        <v>3.9986820000000001</v>
      </c>
      <c r="F27" s="67">
        <f t="shared" si="2"/>
        <v>3.0995452421812869E-2</v>
      </c>
      <c r="G27" s="37"/>
      <c r="H27" s="2"/>
      <c r="I27" t="str">
        <f>About!$B$21</f>
        <v>https://www.eia.gov/outlooks/aeo/data/browser/#/?id=30-AEO2021&amp;region=0-0&amp;cases=highogs&amp;start=2019&amp;end=2050&amp;f=A&amp;sourcekey=0</v>
      </c>
    </row>
    <row r="28" spans="1:9" x14ac:dyDescent="0.25">
      <c r="A28" t="s">
        <v>70</v>
      </c>
      <c r="B28" t="s">
        <v>522</v>
      </c>
      <c r="C28" t="s">
        <v>523</v>
      </c>
      <c r="D28" t="s">
        <v>89</v>
      </c>
      <c r="E28">
        <f>IFERROR(INDEX('AEO22 Table 21'!$E$8:$AJ$93,MATCH('Summary_Res Appliances'!$B28,'AEO22 Table 21'!$B$8:$B$93,0),MATCH('Summary_Res Appliances'!$E$3,'AEO22 Table 21'!$E$5:$AJ$5,0)),"")</f>
        <v>1.873337</v>
      </c>
      <c r="F28" s="67">
        <f t="shared" si="2"/>
        <v>1.4521016638362754E-2</v>
      </c>
      <c r="G28" s="37"/>
      <c r="H28" s="2"/>
      <c r="I28" t="str">
        <f>About!$B$21</f>
        <v>https://www.eia.gov/outlooks/aeo/data/browser/#/?id=30-AEO2021&amp;region=0-0&amp;cases=highogs&amp;start=2019&amp;end=2050&amp;f=A&amp;sourcekey=0</v>
      </c>
    </row>
    <row r="29" spans="1:9" x14ac:dyDescent="0.25">
      <c r="A29" t="s">
        <v>1</v>
      </c>
      <c r="B29" t="s">
        <v>524</v>
      </c>
      <c r="C29" t="s">
        <v>525</v>
      </c>
      <c r="D29" t="s">
        <v>89</v>
      </c>
      <c r="E29">
        <f>IFERROR(INDEX('AEO22 Table 21'!$E$8:$AJ$93,MATCH('Summary_Res Appliances'!$B29,'AEO22 Table 21'!$B$8:$B$93,0),MATCH('Summary_Res Appliances'!$E$3,'AEO22 Table 21'!$E$5:$AJ$5,0)),"")</f>
        <v>129.008667</v>
      </c>
      <c r="F29" s="67">
        <f t="shared" si="2"/>
        <v>1</v>
      </c>
      <c r="G29" s="65">
        <f>SUM(E24:E25)</f>
        <v>120.534081</v>
      </c>
      <c r="H29" s="2"/>
      <c r="I29" t="str">
        <f>About!$B$21</f>
        <v>https://www.eia.gov/outlooks/aeo/data/browser/#/?id=30-AEO2021&amp;region=0-0&amp;cases=highogs&amp;start=2019&amp;end=2050&amp;f=A&amp;sourcekey=0</v>
      </c>
    </row>
    <row r="30" spans="1:9" ht="15.75" x14ac:dyDescent="0.25">
      <c r="A30" s="70" t="s">
        <v>104</v>
      </c>
      <c r="E30" t="str">
        <f>IFERROR(INDEX('AEO22 Table 21'!$E$8:$AJ$93,MATCH('Summary_Res Appliances'!$B30,'AEO22 Table 21'!$B$8:$B$93,0),MATCH('Summary_Res Appliances'!$E$3,'AEO22 Table 21'!$E$5:$AJ$5,0)),"")</f>
        <v/>
      </c>
      <c r="F30" s="42"/>
      <c r="H30" s="2"/>
      <c r="I30" t="str">
        <f>About!$B$21</f>
        <v>https://www.eia.gov/outlooks/aeo/data/browser/#/?id=30-AEO2021&amp;region=0-0&amp;cases=highogs&amp;start=2019&amp;end=2050&amp;f=A&amp;sourcekey=0</v>
      </c>
    </row>
    <row r="31" spans="1:9" x14ac:dyDescent="0.25">
      <c r="A31" t="s">
        <v>102</v>
      </c>
      <c r="B31" t="s">
        <v>527</v>
      </c>
      <c r="C31" t="s">
        <v>528</v>
      </c>
      <c r="D31" t="s">
        <v>89</v>
      </c>
      <c r="E31">
        <f>IFERROR(INDEX('AEO22 Table 21'!$E$8:$AJ$93,MATCH('Summary_Res Appliances'!$B31,'AEO22 Table 21'!$B$8:$B$93,0),MATCH('Summary_Res Appliances'!$E$3,'AEO22 Table 21'!$E$5:$AJ$5,0)),"")</f>
        <v>97.282805999999994</v>
      </c>
      <c r="F31" s="67">
        <f>E31/$E$34</f>
        <v>0.63626911500076211</v>
      </c>
      <c r="G31" s="37"/>
      <c r="H31" s="2"/>
      <c r="I31" t="str">
        <f>About!$B$21</f>
        <v>https://www.eia.gov/outlooks/aeo/data/browser/#/?id=30-AEO2021&amp;region=0-0&amp;cases=highogs&amp;start=2019&amp;end=2050&amp;f=A&amp;sourcekey=0</v>
      </c>
    </row>
    <row r="32" spans="1:9" x14ac:dyDescent="0.25">
      <c r="A32" s="2" t="s">
        <v>103</v>
      </c>
      <c r="B32" t="s">
        <v>529</v>
      </c>
      <c r="C32" t="s">
        <v>530</v>
      </c>
      <c r="D32" s="2" t="s">
        <v>89</v>
      </c>
      <c r="E32" s="2">
        <f>IFERROR(INDEX('AEO22 Table 21'!$E$8:$AJ$93,MATCH('Summary_Res Appliances'!$B32,'AEO22 Table 21'!$B$8:$B$93,0),MATCH('Summary_Res Appliances'!$E$3,'AEO22 Table 21'!$E$5:$AJ$5,0)),"")</f>
        <v>48.396942000000003</v>
      </c>
      <c r="F32" s="66">
        <f>E32/$E$34</f>
        <v>0.31653568314099839</v>
      </c>
      <c r="G32" s="64">
        <v>1</v>
      </c>
      <c r="H32" s="2"/>
      <c r="I32" t="str">
        <f>About!$B$21</f>
        <v>https://www.eia.gov/outlooks/aeo/data/browser/#/?id=30-AEO2021&amp;region=0-0&amp;cases=highogs&amp;start=2019&amp;end=2050&amp;f=A&amp;sourcekey=0</v>
      </c>
    </row>
    <row r="33" spans="1:9" x14ac:dyDescent="0.25">
      <c r="A33" t="s">
        <v>94</v>
      </c>
      <c r="B33" t="s">
        <v>531</v>
      </c>
      <c r="C33" t="s">
        <v>532</v>
      </c>
      <c r="D33" t="s">
        <v>89</v>
      </c>
      <c r="E33">
        <f>IFERROR(INDEX('AEO22 Table 21'!$E$8:$AJ$93,MATCH('Summary_Res Appliances'!$B33,'AEO22 Table 21'!$B$8:$B$93,0),MATCH('Summary_Res Appliances'!$E$3,'AEO22 Table 21'!$E$5:$AJ$5,0)),"")</f>
        <v>7.2159370000000003</v>
      </c>
      <c r="F33" s="67">
        <f>E33/$E$34</f>
        <v>4.7195162615799292E-2</v>
      </c>
      <c r="G33" s="37"/>
      <c r="H33" s="2"/>
      <c r="I33" t="str">
        <f>About!$B$21</f>
        <v>https://www.eia.gov/outlooks/aeo/data/browser/#/?id=30-AEO2021&amp;region=0-0&amp;cases=highogs&amp;start=2019&amp;end=2050&amp;f=A&amp;sourcekey=0</v>
      </c>
    </row>
    <row r="34" spans="1:9" x14ac:dyDescent="0.25">
      <c r="A34" t="s">
        <v>1</v>
      </c>
      <c r="B34" t="s">
        <v>533</v>
      </c>
      <c r="C34" t="s">
        <v>534</v>
      </c>
      <c r="D34" t="s">
        <v>89</v>
      </c>
      <c r="E34">
        <f>IFERROR(INDEX('AEO22 Table 21'!$E$8:$AJ$93,MATCH('Summary_Res Appliances'!$B34,'AEO22 Table 21'!$B$8:$B$93,0),MATCH('Summary_Res Appliances'!$E$3,'AEO22 Table 21'!$E$5:$AJ$5,0)),"")</f>
        <v>152.895691</v>
      </c>
      <c r="F34" s="67">
        <f>E34/$E$34</f>
        <v>1</v>
      </c>
      <c r="G34" s="37"/>
      <c r="H34" s="2"/>
      <c r="I34" t="str">
        <f>About!$B$21</f>
        <v>https://www.eia.gov/outlooks/aeo/data/browser/#/?id=30-AEO2021&amp;region=0-0&amp;cases=highogs&amp;start=2019&amp;end=2050&amp;f=A&amp;sourcekey=0</v>
      </c>
    </row>
    <row r="35" spans="1:9" ht="15.75" x14ac:dyDescent="0.25">
      <c r="A35" s="70" t="s">
        <v>105</v>
      </c>
      <c r="E35" t="str">
        <f>IFERROR(INDEX('AEO22 Table 21'!$E$8:$AJ$93,MATCH('Summary_Res Appliances'!$B35,'AEO22 Table 21'!$B$8:$B$93,0),MATCH('Summary_Res Appliances'!$E$3,'AEO22 Table 21'!$E$5:$AJ$5,0)),"")</f>
        <v/>
      </c>
      <c r="F35" s="42"/>
      <c r="H35" s="2"/>
      <c r="I35" t="str">
        <f>About!$B$21</f>
        <v>https://www.eia.gov/outlooks/aeo/data/browser/#/?id=30-AEO2021&amp;region=0-0&amp;cases=highogs&amp;start=2019&amp;end=2050&amp;f=A&amp;sourcekey=0</v>
      </c>
    </row>
    <row r="36" spans="1:9" x14ac:dyDescent="0.25">
      <c r="A36" s="2" t="s">
        <v>102</v>
      </c>
      <c r="B36" t="s">
        <v>536</v>
      </c>
      <c r="C36" t="s">
        <v>537</v>
      </c>
      <c r="D36" s="2" t="s">
        <v>89</v>
      </c>
      <c r="E36" s="2">
        <f>IFERROR(INDEX('AEO22 Table 21'!$E$8:$AJ$93,MATCH('Summary_Res Appliances'!$B36,'AEO22 Table 21'!$B$8:$B$93,0),MATCH('Summary_Res Appliances'!$E$3,'AEO22 Table 21'!$E$5:$AJ$5,0)),"")</f>
        <v>84.746170000000006</v>
      </c>
      <c r="F36" s="66">
        <f>E36/$E$38</f>
        <v>0.81131156332060761</v>
      </c>
      <c r="G36" s="64">
        <f>F36</f>
        <v>0.81131156332060761</v>
      </c>
      <c r="H36" s="2"/>
      <c r="I36" t="str">
        <f>About!$B$21</f>
        <v>https://www.eia.gov/outlooks/aeo/data/browser/#/?id=30-AEO2021&amp;region=0-0&amp;cases=highogs&amp;start=2019&amp;end=2050&amp;f=A&amp;sourcekey=0</v>
      </c>
    </row>
    <row r="37" spans="1:9" x14ac:dyDescent="0.25">
      <c r="A37" s="2" t="s">
        <v>103</v>
      </c>
      <c r="B37" t="s">
        <v>538</v>
      </c>
      <c r="C37" t="s">
        <v>539</v>
      </c>
      <c r="D37" s="2" t="s">
        <v>89</v>
      </c>
      <c r="E37" s="2">
        <f>IFERROR(INDEX('AEO22 Table 21'!$E$8:$AJ$93,MATCH('Summary_Res Appliances'!$B37,'AEO22 Table 21'!$B$8:$B$93,0),MATCH('Summary_Res Appliances'!$E$3,'AEO22 Table 21'!$E$5:$AJ$5,0)),"")</f>
        <v>19.709596999999999</v>
      </c>
      <c r="F37" s="66">
        <f>E37/$E$38</f>
        <v>0.18868845582625332</v>
      </c>
      <c r="G37" s="64">
        <f>F37</f>
        <v>0.18868845582625332</v>
      </c>
      <c r="H37" s="2"/>
      <c r="I37" t="str">
        <f>About!$B$21</f>
        <v>https://www.eia.gov/outlooks/aeo/data/browser/#/?id=30-AEO2021&amp;region=0-0&amp;cases=highogs&amp;start=2019&amp;end=2050&amp;f=A&amp;sourcekey=0</v>
      </c>
    </row>
    <row r="38" spans="1:9" x14ac:dyDescent="0.25">
      <c r="A38" t="s">
        <v>1</v>
      </c>
      <c r="B38" t="s">
        <v>540</v>
      </c>
      <c r="C38" t="s">
        <v>541</v>
      </c>
      <c r="D38" t="s">
        <v>89</v>
      </c>
      <c r="E38">
        <f>IFERROR(INDEX('AEO22 Table 21'!$E$8:$AJ$93,MATCH('Summary_Res Appliances'!$B38,'AEO22 Table 21'!$B$8:$B$93,0),MATCH('Summary_Res Appliances'!$E$3,'AEO22 Table 21'!$E$5:$AJ$5,0)),"")</f>
        <v>104.455765</v>
      </c>
      <c r="F38" s="67">
        <f>E38/$E$38</f>
        <v>1</v>
      </c>
      <c r="G38" s="65">
        <f>SUM(E36:E37)</f>
        <v>104.45576700000001</v>
      </c>
      <c r="H38" s="2"/>
      <c r="I38" t="str">
        <f>About!$B$21</f>
        <v>https://www.eia.gov/outlooks/aeo/data/browser/#/?id=30-AEO2021&amp;region=0-0&amp;cases=highogs&amp;start=2019&amp;end=2050&amp;f=A&amp;sourcekey=0</v>
      </c>
    </row>
    <row r="39" spans="1:9" ht="15.75" x14ac:dyDescent="0.25">
      <c r="A39" s="70" t="s">
        <v>106</v>
      </c>
      <c r="E39" t="str">
        <f>IFERROR(INDEX('AEO22 Table 21'!$E$8:$AJ$93,MATCH('Summary_Res Appliances'!$B39,'AEO22 Table 21'!$B$8:$B$93,0),MATCH('Summary_Res Appliances'!$E$3,'AEO22 Table 21'!$E$5:$AJ$5,0)),"")</f>
        <v/>
      </c>
      <c r="H39" s="2"/>
      <c r="I39" t="str">
        <f>About!$B$21</f>
        <v>https://www.eia.gov/outlooks/aeo/data/browser/#/?id=30-AEO2021&amp;region=0-0&amp;cases=highogs&amp;start=2019&amp;end=2050&amp;f=A&amp;sourcekey=0</v>
      </c>
    </row>
    <row r="40" spans="1:9" x14ac:dyDescent="0.25">
      <c r="A40" t="s">
        <v>107</v>
      </c>
      <c r="B40" t="s">
        <v>543</v>
      </c>
      <c r="C40" t="s">
        <v>544</v>
      </c>
      <c r="D40" t="s">
        <v>89</v>
      </c>
      <c r="E40">
        <f>IFERROR(INDEX('AEO22 Table 21'!$E$8:$AJ$93,MATCH('Summary_Res Appliances'!$B40,'AEO22 Table 21'!$B$8:$B$93,0),MATCH('Summary_Res Appliances'!$E$3,'AEO22 Table 21'!$E$5:$AJ$5,0)),"")</f>
        <v>170.63339199999999</v>
      </c>
      <c r="H40" s="2"/>
      <c r="I40" t="str">
        <f>About!$B$21</f>
        <v>https://www.eia.gov/outlooks/aeo/data/browser/#/?id=30-AEO2021&amp;region=0-0&amp;cases=highogs&amp;start=2019&amp;end=2050&amp;f=A&amp;sourcekey=0</v>
      </c>
    </row>
    <row r="41" spans="1:9" x14ac:dyDescent="0.25">
      <c r="A41" t="s">
        <v>108</v>
      </c>
      <c r="B41" t="s">
        <v>545</v>
      </c>
      <c r="C41" t="s">
        <v>546</v>
      </c>
      <c r="D41" t="s">
        <v>89</v>
      </c>
      <c r="E41">
        <f>IFERROR(INDEX('AEO22 Table 21'!$E$8:$AJ$93,MATCH('Summary_Res Appliances'!$B41,'AEO22 Table 21'!$B$8:$B$93,0),MATCH('Summary_Res Appliances'!$E$3,'AEO22 Table 21'!$E$5:$AJ$5,0)),"")</f>
        <v>44.947986999999998</v>
      </c>
      <c r="H41" s="2"/>
      <c r="I41" t="str">
        <f>About!$B$21</f>
        <v>https://www.eia.gov/outlooks/aeo/data/browser/#/?id=30-AEO2021&amp;region=0-0&amp;cases=highogs&amp;start=2019&amp;end=2050&amp;f=A&amp;sourcekey=0</v>
      </c>
    </row>
  </sheetData>
  <mergeCells count="1">
    <mergeCell ref="A1:I1"/>
  </mergeCells>
  <conditionalFormatting sqref="C6:C15">
    <cfRule type="duplicateValues" dxfId="13" priority="12"/>
  </conditionalFormatting>
  <conditionalFormatting sqref="B6:B15">
    <cfRule type="duplicateValues" dxfId="12" priority="11"/>
  </conditionalFormatting>
  <conditionalFormatting sqref="C17:C22">
    <cfRule type="duplicateValues" dxfId="11" priority="10"/>
  </conditionalFormatting>
  <conditionalFormatting sqref="B17:B22">
    <cfRule type="duplicateValues" dxfId="10" priority="9"/>
  </conditionalFormatting>
  <conditionalFormatting sqref="C24:C29">
    <cfRule type="duplicateValues" dxfId="9" priority="8"/>
  </conditionalFormatting>
  <conditionalFormatting sqref="B24:B29">
    <cfRule type="duplicateValues" dxfId="8" priority="7"/>
  </conditionalFormatting>
  <conditionalFormatting sqref="C31:C34">
    <cfRule type="duplicateValues" dxfId="7" priority="6"/>
  </conditionalFormatting>
  <conditionalFormatting sqref="B31:B34">
    <cfRule type="duplicateValues" dxfId="6" priority="5"/>
  </conditionalFormatting>
  <conditionalFormatting sqref="C36:C38">
    <cfRule type="duplicateValues" dxfId="5" priority="4"/>
  </conditionalFormatting>
  <conditionalFormatting sqref="B36:B38">
    <cfRule type="duplicateValues" dxfId="4" priority="3"/>
  </conditionalFormatting>
  <conditionalFormatting sqref="C40:C41">
    <cfRule type="duplicateValues" dxfId="3" priority="2"/>
  </conditionalFormatting>
  <conditionalFormatting sqref="B40:B41">
    <cfRule type="duplicateValues" dxfId="2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49"/>
  <sheetViews>
    <sheetView zoomScale="80" zoomScaleNormal="80" workbookViewId="0">
      <selection activeCell="D3" sqref="D3"/>
    </sheetView>
  </sheetViews>
  <sheetFormatPr defaultColWidth="9" defaultRowHeight="15" x14ac:dyDescent="0.25"/>
  <cols>
    <col min="1" max="1" width="11.42578125" style="105" bestFit="1" customWidth="1"/>
    <col min="2" max="2" width="11.42578125" style="105" customWidth="1"/>
    <col min="3" max="3" width="17.42578125" style="104" bestFit="1" customWidth="1"/>
    <col min="4" max="4" width="16.5703125" style="104" bestFit="1" customWidth="1"/>
    <col min="5" max="5" width="11.7109375" style="104" bestFit="1" customWidth="1"/>
    <col min="6" max="6" width="12.28515625" style="105" bestFit="1" customWidth="1"/>
    <col min="7" max="7" width="38.5703125" style="105" customWidth="1"/>
    <col min="8" max="16384" width="9" style="105"/>
  </cols>
  <sheetData>
    <row r="1" spans="1:7" s="39" customFormat="1" x14ac:dyDescent="0.25">
      <c r="A1" s="124" t="s">
        <v>433</v>
      </c>
      <c r="B1" s="110"/>
      <c r="C1" s="123" t="s">
        <v>434</v>
      </c>
      <c r="D1" s="123"/>
      <c r="E1" s="123"/>
      <c r="F1" s="124" t="s">
        <v>68</v>
      </c>
      <c r="G1" s="40" t="s">
        <v>0</v>
      </c>
    </row>
    <row r="2" spans="1:7" s="39" customFormat="1" x14ac:dyDescent="0.25">
      <c r="A2" s="124"/>
      <c r="B2" s="110"/>
      <c r="C2" s="101" t="s">
        <v>430</v>
      </c>
      <c r="D2" s="107" t="s">
        <v>431</v>
      </c>
      <c r="E2" s="107" t="s">
        <v>432</v>
      </c>
      <c r="F2" s="124"/>
      <c r="G2" s="102"/>
    </row>
    <row r="3" spans="1:7" x14ac:dyDescent="0.25">
      <c r="A3" s="103" t="s">
        <v>324</v>
      </c>
      <c r="B3" s="106" t="s">
        <v>2</v>
      </c>
      <c r="C3" s="104">
        <f>'Cost Summary New'!E$4</f>
        <v>0.5463411054462467</v>
      </c>
      <c r="D3" s="104">
        <f>'Cost Summary New'!E$4</f>
        <v>0.5463411054462467</v>
      </c>
      <c r="E3" s="104">
        <f>'Cost Summary New'!E45</f>
        <v>0.70398750275034405</v>
      </c>
      <c r="F3" s="105" t="str">
        <f>'ISIC Code Mapping'!B2</f>
        <v>ISIC 28</v>
      </c>
    </row>
    <row r="4" spans="1:7" x14ac:dyDescent="0.25">
      <c r="A4" s="103" t="s">
        <v>324</v>
      </c>
      <c r="B4" s="106" t="s">
        <v>3</v>
      </c>
      <c r="C4" s="104">
        <f>'Cost Summary New'!F$4</f>
        <v>0.4536588945537533</v>
      </c>
      <c r="D4" s="104">
        <f>'Cost Summary New'!F$4</f>
        <v>0.4536588945537533</v>
      </c>
      <c r="E4" s="104">
        <f>'Cost Summary New'!F45</f>
        <v>0.29601249724965595</v>
      </c>
      <c r="F4" s="105" t="str">
        <f>'ISIC Code Mapping'!B3</f>
        <v>ISIC 41T43</v>
      </c>
    </row>
    <row r="5" spans="1:7" x14ac:dyDescent="0.25">
      <c r="A5" s="103" t="s">
        <v>325</v>
      </c>
      <c r="B5" s="106" t="s">
        <v>2</v>
      </c>
      <c r="C5" s="104">
        <f>'Cost Summary New'!$E$14</f>
        <v>0.75970240041880843</v>
      </c>
      <c r="D5" s="104">
        <f>'Cost Summary New'!$E$14</f>
        <v>0.75970240041880843</v>
      </c>
      <c r="E5" s="104">
        <f>'Cost Summary New'!E95</f>
        <v>0.5798301102469372</v>
      </c>
      <c r="F5" s="105" t="str">
        <f>'ISIC Code Mapping'!C2</f>
        <v>ISIC 28</v>
      </c>
    </row>
    <row r="6" spans="1:7" x14ac:dyDescent="0.25">
      <c r="A6" s="103" t="s">
        <v>325</v>
      </c>
      <c r="B6" s="106" t="s">
        <v>3</v>
      </c>
      <c r="C6" s="104">
        <f>'Cost Summary New'!$F$14</f>
        <v>0.24029759958119157</v>
      </c>
      <c r="D6" s="104">
        <f>'Cost Summary New'!$F$14</f>
        <v>0.24029759958119157</v>
      </c>
      <c r="E6" s="104">
        <f>'Cost Summary New'!F95</f>
        <v>0.4201698897530628</v>
      </c>
      <c r="F6" s="105" t="str">
        <f>'ISIC Code Mapping'!C3</f>
        <v>ISIC 41T43</v>
      </c>
    </row>
    <row r="7" spans="1:7" x14ac:dyDescent="0.25">
      <c r="A7" s="103" t="s">
        <v>331</v>
      </c>
      <c r="B7" s="106" t="s">
        <v>2</v>
      </c>
      <c r="C7" s="104">
        <f>'Cost Summary New'!$E$39</f>
        <v>1</v>
      </c>
      <c r="D7" s="104">
        <f>'Cost Summary New'!$E$39</f>
        <v>1</v>
      </c>
      <c r="E7" s="104">
        <f>'Cost Summary New'!E100</f>
        <v>0.40766894664785691</v>
      </c>
      <c r="F7" s="105" t="str">
        <f>'ISIC Code Mapping'!E2</f>
        <v>ISIC 27</v>
      </c>
    </row>
    <row r="8" spans="1:7" x14ac:dyDescent="0.25">
      <c r="A8" s="103" t="s">
        <v>331</v>
      </c>
      <c r="B8" s="106" t="s">
        <v>3</v>
      </c>
      <c r="C8" s="104">
        <f>'Cost Summary New'!$F$39</f>
        <v>0</v>
      </c>
      <c r="D8" s="104">
        <f>'Cost Summary New'!$F$39</f>
        <v>0</v>
      </c>
      <c r="E8" s="104">
        <f>'Cost Summary New'!F100</f>
        <v>0.59233105335214309</v>
      </c>
      <c r="F8" s="105" t="str">
        <f>'ISIC Code Mapping'!E3</f>
        <v>ISIC 41T43</v>
      </c>
    </row>
    <row r="9" spans="1:7" x14ac:dyDescent="0.25">
      <c r="A9" s="103" t="s">
        <v>393</v>
      </c>
      <c r="B9" s="106" t="s">
        <v>2</v>
      </c>
      <c r="C9" s="104">
        <f>'Cost Summary New'!$E$41</f>
        <v>0.75422538138000661</v>
      </c>
      <c r="D9" s="104">
        <f>'Cost Summary New'!$E$41</f>
        <v>0.75422538138000661</v>
      </c>
      <c r="E9" s="104">
        <f>'Cost Summary New'!E88</f>
        <v>0.75439886948727197</v>
      </c>
      <c r="F9" s="105" t="str">
        <f>'ISIC Code Mapping'!F2</f>
        <v>ISIC 27</v>
      </c>
    </row>
    <row r="10" spans="1:7" x14ac:dyDescent="0.25">
      <c r="A10" s="103" t="s">
        <v>393</v>
      </c>
      <c r="B10" s="106" t="s">
        <v>3</v>
      </c>
      <c r="C10" s="104">
        <f>'Cost Summary New'!$F$41</f>
        <v>0.24577461861999339</v>
      </c>
      <c r="D10" s="104">
        <f>'Cost Summary New'!$F$41</f>
        <v>0.24577461861999339</v>
      </c>
      <c r="E10" s="104">
        <f>'Cost Summary New'!F88</f>
        <v>0.24560113051272803</v>
      </c>
      <c r="F10" s="105" t="str">
        <f>'ISIC Code Mapping'!F3</f>
        <v>ISIC 41T43</v>
      </c>
    </row>
    <row r="11" spans="1:7" x14ac:dyDescent="0.25">
      <c r="A11" s="103" t="s">
        <v>72</v>
      </c>
      <c r="B11" s="106" t="s">
        <v>2</v>
      </c>
      <c r="C11" s="104">
        <f>C9</f>
        <v>0.75422538138000661</v>
      </c>
      <c r="D11" s="104">
        <f t="shared" ref="D11:E11" si="0">D9</f>
        <v>0.75422538138000661</v>
      </c>
      <c r="E11" s="104">
        <f t="shared" si="0"/>
        <v>0.75439886948727197</v>
      </c>
      <c r="F11" s="105" t="str">
        <f>'ISIC Code Mapping'!G2</f>
        <v>ISIC 27</v>
      </c>
      <c r="G11" s="105" t="s">
        <v>450</v>
      </c>
    </row>
    <row r="12" spans="1:7" x14ac:dyDescent="0.25">
      <c r="A12" s="103" t="s">
        <v>72</v>
      </c>
      <c r="B12" s="106" t="s">
        <v>3</v>
      </c>
      <c r="C12" s="104">
        <f>C10</f>
        <v>0.24577461861999339</v>
      </c>
      <c r="D12" s="104">
        <f t="shared" ref="D12:E12" si="1">D10</f>
        <v>0.24577461861999339</v>
      </c>
      <c r="E12" s="104">
        <f t="shared" si="1"/>
        <v>0.24560113051272803</v>
      </c>
      <c r="F12" s="105" t="str">
        <f>'ISIC Code Mapping'!G3</f>
        <v>ISIC 41T43</v>
      </c>
      <c r="G12" s="105" t="s">
        <v>451</v>
      </c>
    </row>
    <row r="13" spans="1:7" x14ac:dyDescent="0.25">
      <c r="B13" s="106"/>
      <c r="C13"/>
      <c r="D13"/>
      <c r="E13"/>
      <c r="F13"/>
      <c r="G13"/>
    </row>
    <row r="14" spans="1:7" x14ac:dyDescent="0.25">
      <c r="A14"/>
      <c r="B14"/>
      <c r="C14"/>
      <c r="D14"/>
      <c r="E14"/>
      <c r="F14"/>
      <c r="G14"/>
    </row>
    <row r="15" spans="1:7" x14ac:dyDescent="0.25">
      <c r="A15"/>
      <c r="B15"/>
      <c r="C15"/>
      <c r="D15"/>
      <c r="E15"/>
      <c r="F15"/>
      <c r="G15"/>
    </row>
    <row r="16" spans="1:7" x14ac:dyDescent="0.25">
      <c r="A16"/>
      <c r="B16"/>
      <c r="C16"/>
      <c r="D16"/>
      <c r="E16"/>
      <c r="F16"/>
      <c r="G16"/>
    </row>
    <row r="17" spans="1:7" x14ac:dyDescent="0.25">
      <c r="A17"/>
      <c r="B17"/>
      <c r="C17"/>
      <c r="D17"/>
      <c r="E17"/>
      <c r="F17"/>
      <c r="G17"/>
    </row>
    <row r="18" spans="1:7" customFormat="1" x14ac:dyDescent="0.25"/>
    <row r="19" spans="1:7" customFormat="1" x14ac:dyDescent="0.25"/>
    <row r="20" spans="1:7" customFormat="1" x14ac:dyDescent="0.25"/>
    <row r="21" spans="1:7" customFormat="1" x14ac:dyDescent="0.25"/>
    <row r="22" spans="1:7" customFormat="1" x14ac:dyDescent="0.25"/>
    <row r="23" spans="1:7" customFormat="1" x14ac:dyDescent="0.25"/>
    <row r="24" spans="1:7" customFormat="1" x14ac:dyDescent="0.25"/>
    <row r="25" spans="1:7" customFormat="1" x14ac:dyDescent="0.25"/>
    <row r="26" spans="1:7" customFormat="1" x14ac:dyDescent="0.25"/>
    <row r="27" spans="1:7" customFormat="1" x14ac:dyDescent="0.25"/>
    <row r="28" spans="1:7" customFormat="1" x14ac:dyDescent="0.25"/>
    <row r="29" spans="1:7" customFormat="1" x14ac:dyDescent="0.25"/>
    <row r="30" spans="1:7" customFormat="1" x14ac:dyDescent="0.25"/>
    <row r="31" spans="1:7" customFormat="1" x14ac:dyDescent="0.25"/>
    <row r="32" spans="1:7" customFormat="1" x14ac:dyDescent="0.25"/>
    <row r="33" spans="1:7" customFormat="1" x14ac:dyDescent="0.25"/>
    <row r="34" spans="1:7" customFormat="1" x14ac:dyDescent="0.25"/>
    <row r="35" spans="1:7" customFormat="1" x14ac:dyDescent="0.25"/>
    <row r="36" spans="1:7" customFormat="1" x14ac:dyDescent="0.25"/>
    <row r="37" spans="1:7" customFormat="1" x14ac:dyDescent="0.25"/>
    <row r="38" spans="1:7" customFormat="1" x14ac:dyDescent="0.25"/>
    <row r="39" spans="1:7" customFormat="1" x14ac:dyDescent="0.25"/>
    <row r="40" spans="1:7" customFormat="1" x14ac:dyDescent="0.25"/>
    <row r="41" spans="1:7" customFormat="1" x14ac:dyDescent="0.25"/>
    <row r="42" spans="1:7" customFormat="1" x14ac:dyDescent="0.25"/>
    <row r="43" spans="1:7" customFormat="1" x14ac:dyDescent="0.25"/>
    <row r="44" spans="1:7" customFormat="1" x14ac:dyDescent="0.25"/>
    <row r="45" spans="1:7" customFormat="1" x14ac:dyDescent="0.25">
      <c r="C45" s="104"/>
      <c r="D45" s="104"/>
      <c r="E45" s="104"/>
      <c r="F45" s="105"/>
      <c r="G45" s="105"/>
    </row>
    <row r="46" spans="1:7" customFormat="1" x14ac:dyDescent="0.25">
      <c r="A46" s="105"/>
      <c r="B46" s="105"/>
      <c r="C46" s="104"/>
      <c r="D46" s="104"/>
      <c r="E46" s="104"/>
      <c r="F46" s="105"/>
      <c r="G46" s="105"/>
    </row>
    <row r="47" spans="1:7" customFormat="1" x14ac:dyDescent="0.25">
      <c r="A47" s="105"/>
      <c r="B47" s="105"/>
      <c r="C47" s="104"/>
      <c r="D47" s="104"/>
      <c r="E47" s="104"/>
      <c r="F47" s="105"/>
      <c r="G47" s="105"/>
    </row>
    <row r="48" spans="1:7" customFormat="1" x14ac:dyDescent="0.25">
      <c r="A48" s="105"/>
      <c r="B48" s="105"/>
      <c r="C48" s="104"/>
      <c r="D48" s="104"/>
      <c r="E48" s="104"/>
      <c r="F48" s="105"/>
      <c r="G48" s="105"/>
    </row>
    <row r="49" spans="1:7" customFormat="1" x14ac:dyDescent="0.25">
      <c r="A49" s="105"/>
      <c r="B49" s="105"/>
      <c r="C49" s="104"/>
      <c r="D49" s="104"/>
      <c r="E49" s="104"/>
      <c r="F49" s="105"/>
      <c r="G49" s="105"/>
    </row>
  </sheetData>
  <mergeCells count="3">
    <mergeCell ref="C1:E1"/>
    <mergeCell ref="A1:A2"/>
    <mergeCell ref="F1:F2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K93"/>
  <sheetViews>
    <sheetView workbookViewId="0">
      <selection activeCell="B8" sqref="B8"/>
    </sheetView>
  </sheetViews>
  <sheetFormatPr defaultColWidth="38" defaultRowHeight="15" x14ac:dyDescent="0.25"/>
  <cols>
    <col min="2" max="2" width="75.42578125" customWidth="1"/>
  </cols>
  <sheetData>
    <row r="1" spans="1:37" x14ac:dyDescent="0.25">
      <c r="A1" t="s">
        <v>81</v>
      </c>
    </row>
    <row r="2" spans="1:37" x14ac:dyDescent="0.25">
      <c r="A2" t="s">
        <v>475</v>
      </c>
    </row>
    <row r="3" spans="1:37" x14ac:dyDescent="0.25">
      <c r="A3" t="s">
        <v>476</v>
      </c>
    </row>
    <row r="4" spans="1:37" x14ac:dyDescent="0.25">
      <c r="A4" t="s">
        <v>82</v>
      </c>
    </row>
    <row r="5" spans="1:37" x14ac:dyDescent="0.25">
      <c r="B5" t="s">
        <v>83</v>
      </c>
      <c r="C5" t="s">
        <v>84</v>
      </c>
      <c r="D5" t="s">
        <v>85</v>
      </c>
      <c r="E5">
        <v>2020</v>
      </c>
      <c r="F5">
        <v>2021</v>
      </c>
      <c r="G5">
        <v>2022</v>
      </c>
      <c r="H5">
        <v>2023</v>
      </c>
      <c r="I5">
        <v>2024</v>
      </c>
      <c r="J5">
        <v>2025</v>
      </c>
      <c r="K5">
        <v>2026</v>
      </c>
      <c r="L5">
        <v>2027</v>
      </c>
      <c r="M5">
        <v>2028</v>
      </c>
      <c r="N5">
        <v>2029</v>
      </c>
      <c r="O5">
        <v>2030</v>
      </c>
      <c r="P5">
        <v>2031</v>
      </c>
      <c r="Q5">
        <v>2032</v>
      </c>
      <c r="R5">
        <v>2033</v>
      </c>
      <c r="S5">
        <v>2034</v>
      </c>
      <c r="T5">
        <v>2035</v>
      </c>
      <c r="U5">
        <v>2036</v>
      </c>
      <c r="V5">
        <v>2037</v>
      </c>
      <c r="W5">
        <v>2038</v>
      </c>
      <c r="X5">
        <v>2039</v>
      </c>
      <c r="Y5">
        <v>2040</v>
      </c>
      <c r="Z5">
        <v>2041</v>
      </c>
      <c r="AA5">
        <v>2042</v>
      </c>
      <c r="AB5">
        <v>2043</v>
      </c>
      <c r="AC5">
        <v>2044</v>
      </c>
      <c r="AD5">
        <v>2045</v>
      </c>
      <c r="AE5">
        <v>2046</v>
      </c>
      <c r="AF5">
        <v>2047</v>
      </c>
      <c r="AG5">
        <v>2048</v>
      </c>
      <c r="AH5">
        <v>2049</v>
      </c>
      <c r="AI5">
        <v>2050</v>
      </c>
      <c r="AJ5" t="s">
        <v>477</v>
      </c>
    </row>
    <row r="6" spans="1:37" x14ac:dyDescent="0.25">
      <c r="A6" t="s">
        <v>86</v>
      </c>
      <c r="C6" t="s">
        <v>478</v>
      </c>
    </row>
    <row r="7" spans="1:37" x14ac:dyDescent="0.25">
      <c r="A7" t="s">
        <v>87</v>
      </c>
      <c r="C7" t="s">
        <v>479</v>
      </c>
    </row>
    <row r="8" spans="1:37" x14ac:dyDescent="0.25">
      <c r="A8" t="s">
        <v>88</v>
      </c>
      <c r="B8" t="s">
        <v>480</v>
      </c>
      <c r="C8" t="s">
        <v>481</v>
      </c>
      <c r="D8" t="s">
        <v>89</v>
      </c>
      <c r="F8">
        <v>12.939867</v>
      </c>
      <c r="G8">
        <v>13.152194</v>
      </c>
      <c r="H8">
        <v>13.342212</v>
      </c>
      <c r="I8">
        <v>13.532937</v>
      </c>
      <c r="J8">
        <v>13.721615999999999</v>
      </c>
      <c r="K8">
        <v>13.903945999999999</v>
      </c>
      <c r="L8">
        <v>14.084396999999999</v>
      </c>
      <c r="M8">
        <v>14.269409</v>
      </c>
      <c r="N8">
        <v>14.454908</v>
      </c>
      <c r="O8">
        <v>14.636996999999999</v>
      </c>
      <c r="P8">
        <v>14.814411</v>
      </c>
      <c r="Q8">
        <v>14.999154000000001</v>
      </c>
      <c r="R8">
        <v>15.181839</v>
      </c>
      <c r="S8">
        <v>15.356400000000001</v>
      </c>
      <c r="T8">
        <v>15.527476</v>
      </c>
      <c r="U8">
        <v>15.696768</v>
      </c>
      <c r="V8">
        <v>15.868364</v>
      </c>
      <c r="W8">
        <v>16.039974000000001</v>
      </c>
      <c r="X8">
        <v>16.212418</v>
      </c>
      <c r="Y8">
        <v>16.385061</v>
      </c>
      <c r="Z8">
        <v>16.555987999999999</v>
      </c>
      <c r="AA8">
        <v>16.724229999999999</v>
      </c>
      <c r="AB8">
        <v>16.890961000000001</v>
      </c>
      <c r="AC8">
        <v>17.056512999999999</v>
      </c>
      <c r="AD8">
        <v>17.221209999999999</v>
      </c>
      <c r="AE8">
        <v>17.385035999999999</v>
      </c>
      <c r="AF8">
        <v>17.548895000000002</v>
      </c>
      <c r="AG8">
        <v>17.710915</v>
      </c>
      <c r="AH8">
        <v>17.872004</v>
      </c>
      <c r="AI8">
        <v>18.031734</v>
      </c>
      <c r="AJ8">
        <v>1.2E-2</v>
      </c>
      <c r="AK8" s="7"/>
    </row>
    <row r="9" spans="1:37" x14ac:dyDescent="0.25">
      <c r="A9" t="s">
        <v>90</v>
      </c>
      <c r="B9" t="s">
        <v>482</v>
      </c>
      <c r="C9" t="s">
        <v>483</v>
      </c>
      <c r="D9" t="s">
        <v>89</v>
      </c>
      <c r="F9">
        <v>30.553937999999999</v>
      </c>
      <c r="G9">
        <v>30.675936</v>
      </c>
      <c r="H9">
        <v>30.782753</v>
      </c>
      <c r="I9">
        <v>30.885431000000001</v>
      </c>
      <c r="J9">
        <v>30.986736000000001</v>
      </c>
      <c r="K9">
        <v>31.084375000000001</v>
      </c>
      <c r="L9">
        <v>31.182482</v>
      </c>
      <c r="M9">
        <v>31.286263000000002</v>
      </c>
      <c r="N9">
        <v>31.391994</v>
      </c>
      <c r="O9">
        <v>31.495815</v>
      </c>
      <c r="P9">
        <v>31.596684</v>
      </c>
      <c r="Q9">
        <v>31.703641999999999</v>
      </c>
      <c r="R9">
        <v>31.809694</v>
      </c>
      <c r="S9">
        <v>31.908785000000002</v>
      </c>
      <c r="T9">
        <v>32.005138000000002</v>
      </c>
      <c r="U9">
        <v>32.098762999999998</v>
      </c>
      <c r="V9">
        <v>32.194690999999999</v>
      </c>
      <c r="W9">
        <v>32.291415999999998</v>
      </c>
      <c r="X9">
        <v>32.390796999999999</v>
      </c>
      <c r="Y9">
        <v>32.491833</v>
      </c>
      <c r="Z9">
        <v>32.590778</v>
      </c>
      <c r="AA9">
        <v>32.687199</v>
      </c>
      <c r="AB9">
        <v>32.782111999999998</v>
      </c>
      <c r="AC9">
        <v>32.876044999999998</v>
      </c>
      <c r="AD9">
        <v>32.970554</v>
      </c>
      <c r="AE9">
        <v>33.064605999999998</v>
      </c>
      <c r="AF9">
        <v>33.159756000000002</v>
      </c>
      <c r="AG9">
        <v>33.253028999999998</v>
      </c>
      <c r="AH9">
        <v>33.345913000000003</v>
      </c>
      <c r="AI9">
        <v>33.438988000000002</v>
      </c>
      <c r="AJ9">
        <v>3.0000000000000001E-3</v>
      </c>
      <c r="AK9" s="7"/>
    </row>
    <row r="10" spans="1:37" x14ac:dyDescent="0.25">
      <c r="A10" t="s">
        <v>91</v>
      </c>
      <c r="B10" t="s">
        <v>484</v>
      </c>
      <c r="C10" t="s">
        <v>485</v>
      </c>
      <c r="D10" t="s">
        <v>89</v>
      </c>
      <c r="F10">
        <v>1.316486</v>
      </c>
      <c r="G10">
        <v>1.3145690000000001</v>
      </c>
      <c r="H10">
        <v>1.312659</v>
      </c>
      <c r="I10">
        <v>1.310759</v>
      </c>
      <c r="J10">
        <v>1.3088660000000001</v>
      </c>
      <c r="K10">
        <v>1.30698</v>
      </c>
      <c r="L10">
        <v>1.305104</v>
      </c>
      <c r="M10">
        <v>1.3032330000000001</v>
      </c>
      <c r="N10">
        <v>1.3013710000000001</v>
      </c>
      <c r="O10">
        <v>1.299515</v>
      </c>
      <c r="P10">
        <v>1.2976669999999999</v>
      </c>
      <c r="Q10">
        <v>1.2958270000000001</v>
      </c>
      <c r="R10">
        <v>1.2939929999999999</v>
      </c>
      <c r="S10">
        <v>1.2921670000000001</v>
      </c>
      <c r="T10">
        <v>1.2903469999999999</v>
      </c>
      <c r="U10">
        <v>1.288535</v>
      </c>
      <c r="V10">
        <v>1.286729</v>
      </c>
      <c r="W10">
        <v>1.2849299999999999</v>
      </c>
      <c r="X10">
        <v>1.2831379999999999</v>
      </c>
      <c r="Y10">
        <v>1.281352</v>
      </c>
      <c r="Z10">
        <v>1.2795730000000001</v>
      </c>
      <c r="AA10">
        <v>1.2778</v>
      </c>
      <c r="AB10">
        <v>1.2760339999999999</v>
      </c>
      <c r="AC10">
        <v>1.274273</v>
      </c>
      <c r="AD10">
        <v>1.272519</v>
      </c>
      <c r="AE10">
        <v>1.270772</v>
      </c>
      <c r="AF10">
        <v>1.2690300000000001</v>
      </c>
      <c r="AG10">
        <v>1.2672939999999999</v>
      </c>
      <c r="AH10">
        <v>1.2655639999999999</v>
      </c>
      <c r="AI10">
        <v>1.263841</v>
      </c>
      <c r="AJ10">
        <v>-1E-3</v>
      </c>
      <c r="AK10" s="7"/>
    </row>
    <row r="11" spans="1:37" x14ac:dyDescent="0.25">
      <c r="A11" t="s">
        <v>92</v>
      </c>
      <c r="B11" t="s">
        <v>486</v>
      </c>
      <c r="C11" t="s">
        <v>487</v>
      </c>
      <c r="D11" t="s">
        <v>89</v>
      </c>
      <c r="F11">
        <v>61.33672</v>
      </c>
      <c r="G11">
        <v>62.030872000000002</v>
      </c>
      <c r="H11">
        <v>62.670054999999998</v>
      </c>
      <c r="I11">
        <v>63.315551999999997</v>
      </c>
      <c r="J11">
        <v>63.953544999999998</v>
      </c>
      <c r="K11">
        <v>64.569389000000001</v>
      </c>
      <c r="L11">
        <v>65.174591000000007</v>
      </c>
      <c r="M11">
        <v>65.787826999999993</v>
      </c>
      <c r="N11">
        <v>66.398574999999994</v>
      </c>
      <c r="O11">
        <v>66.995452999999998</v>
      </c>
      <c r="P11">
        <v>67.574905000000001</v>
      </c>
      <c r="Q11">
        <v>68.175156000000001</v>
      </c>
      <c r="R11">
        <v>68.765227999999993</v>
      </c>
      <c r="S11">
        <v>69.327278000000007</v>
      </c>
      <c r="T11">
        <v>69.872078000000002</v>
      </c>
      <c r="U11">
        <v>70.404387999999997</v>
      </c>
      <c r="V11">
        <v>70.934273000000005</v>
      </c>
      <c r="W11">
        <v>71.465973000000005</v>
      </c>
      <c r="X11">
        <v>71.999747999999997</v>
      </c>
      <c r="Y11">
        <v>72.535377999999994</v>
      </c>
      <c r="Z11">
        <v>73.065192999999994</v>
      </c>
      <c r="AA11">
        <v>73.586014000000006</v>
      </c>
      <c r="AB11">
        <v>74.100395000000006</v>
      </c>
      <c r="AC11">
        <v>74.608742000000007</v>
      </c>
      <c r="AD11">
        <v>75.111382000000006</v>
      </c>
      <c r="AE11">
        <v>75.607239000000007</v>
      </c>
      <c r="AF11">
        <v>76.097046000000006</v>
      </c>
      <c r="AG11">
        <v>76.576888999999994</v>
      </c>
      <c r="AH11">
        <v>77.048858999999993</v>
      </c>
      <c r="AI11">
        <v>77.510254000000003</v>
      </c>
      <c r="AJ11">
        <v>8.0000000000000002E-3</v>
      </c>
      <c r="AK11" s="7"/>
    </row>
    <row r="12" spans="1:37" x14ac:dyDescent="0.25">
      <c r="A12" t="s">
        <v>93</v>
      </c>
      <c r="B12" t="s">
        <v>488</v>
      </c>
      <c r="C12" t="s">
        <v>489</v>
      </c>
      <c r="D12" t="s">
        <v>89</v>
      </c>
      <c r="F12">
        <v>5.5030679999999998</v>
      </c>
      <c r="G12">
        <v>5.4526849999999998</v>
      </c>
      <c r="H12">
        <v>5.4032239999999998</v>
      </c>
      <c r="I12">
        <v>5.3546199999999997</v>
      </c>
      <c r="J12">
        <v>5.3063570000000002</v>
      </c>
      <c r="K12">
        <v>5.2583820000000001</v>
      </c>
      <c r="L12">
        <v>5.212059</v>
      </c>
      <c r="M12">
        <v>5.1677419999999996</v>
      </c>
      <c r="N12">
        <v>5.1257320000000002</v>
      </c>
      <c r="O12">
        <v>5.0860649999999996</v>
      </c>
      <c r="P12">
        <v>5.0479989999999999</v>
      </c>
      <c r="Q12">
        <v>5.0117200000000004</v>
      </c>
      <c r="R12">
        <v>4.9768169999999996</v>
      </c>
      <c r="S12">
        <v>4.9429259999999999</v>
      </c>
      <c r="T12">
        <v>4.9099630000000003</v>
      </c>
      <c r="U12">
        <v>4.8776929999999998</v>
      </c>
      <c r="V12">
        <v>4.8467859999999998</v>
      </c>
      <c r="W12">
        <v>4.8169969999999998</v>
      </c>
      <c r="X12">
        <v>4.7880190000000002</v>
      </c>
      <c r="Y12">
        <v>4.7598130000000003</v>
      </c>
      <c r="Z12">
        <v>4.7317330000000002</v>
      </c>
      <c r="AA12">
        <v>4.7021059999999997</v>
      </c>
      <c r="AB12">
        <v>4.6710000000000003</v>
      </c>
      <c r="AC12">
        <v>4.6386349999999998</v>
      </c>
      <c r="AD12">
        <v>4.6052799999999996</v>
      </c>
      <c r="AE12">
        <v>4.571091</v>
      </c>
      <c r="AF12">
        <v>4.5354780000000003</v>
      </c>
      <c r="AG12">
        <v>4.4988289999999997</v>
      </c>
      <c r="AH12">
        <v>4.4615580000000001</v>
      </c>
      <c r="AI12">
        <v>4.4240649999999997</v>
      </c>
      <c r="AJ12">
        <v>-7.0000000000000001E-3</v>
      </c>
      <c r="AK12" s="7"/>
    </row>
    <row r="13" spans="1:37" x14ac:dyDescent="0.25">
      <c r="A13" t="s">
        <v>94</v>
      </c>
      <c r="B13" t="s">
        <v>490</v>
      </c>
      <c r="C13" t="s">
        <v>491</v>
      </c>
      <c r="D13" t="s">
        <v>89</v>
      </c>
      <c r="F13">
        <v>5.2455569999999998</v>
      </c>
      <c r="G13">
        <v>5.2454549999999998</v>
      </c>
      <c r="H13">
        <v>5.243608</v>
      </c>
      <c r="I13">
        <v>5.2403820000000003</v>
      </c>
      <c r="J13">
        <v>5.236936</v>
      </c>
      <c r="K13">
        <v>5.2333239999999996</v>
      </c>
      <c r="L13">
        <v>5.2293669999999999</v>
      </c>
      <c r="M13">
        <v>5.225949</v>
      </c>
      <c r="N13">
        <v>5.2230210000000001</v>
      </c>
      <c r="O13">
        <v>5.2198409999999997</v>
      </c>
      <c r="P13">
        <v>5.2165520000000001</v>
      </c>
      <c r="Q13">
        <v>5.2144709999999996</v>
      </c>
      <c r="R13">
        <v>5.2127080000000001</v>
      </c>
      <c r="S13">
        <v>5.2107320000000001</v>
      </c>
      <c r="T13">
        <v>5.2089049999999997</v>
      </c>
      <c r="U13">
        <v>5.206887</v>
      </c>
      <c r="V13">
        <v>5.2041870000000001</v>
      </c>
      <c r="W13">
        <v>5.2006899999999998</v>
      </c>
      <c r="X13">
        <v>5.19686</v>
      </c>
      <c r="Y13">
        <v>5.1929069999999999</v>
      </c>
      <c r="Z13">
        <v>5.1886830000000002</v>
      </c>
      <c r="AA13">
        <v>5.1827800000000002</v>
      </c>
      <c r="AB13">
        <v>5.1753260000000001</v>
      </c>
      <c r="AC13">
        <v>5.1669070000000001</v>
      </c>
      <c r="AD13">
        <v>5.1582319999999999</v>
      </c>
      <c r="AE13">
        <v>5.1495879999999996</v>
      </c>
      <c r="AF13">
        <v>5.1413000000000002</v>
      </c>
      <c r="AG13">
        <v>5.1330910000000003</v>
      </c>
      <c r="AH13">
        <v>5.1251259999999998</v>
      </c>
      <c r="AI13">
        <v>5.1175750000000004</v>
      </c>
      <c r="AJ13">
        <v>-1E-3</v>
      </c>
      <c r="AK13" s="7"/>
    </row>
    <row r="14" spans="1:37" x14ac:dyDescent="0.25">
      <c r="A14" t="s">
        <v>95</v>
      </c>
      <c r="B14" t="s">
        <v>492</v>
      </c>
      <c r="C14" t="s">
        <v>493</v>
      </c>
      <c r="D14" t="s">
        <v>89</v>
      </c>
      <c r="F14">
        <v>3.3449999999999999E-3</v>
      </c>
      <c r="G14">
        <v>6.0419999999999996E-3</v>
      </c>
      <c r="H14">
        <v>8.4989999999999996E-3</v>
      </c>
      <c r="I14">
        <v>1.0799E-2</v>
      </c>
      <c r="J14">
        <v>1.3122E-2</v>
      </c>
      <c r="K14">
        <v>1.5544000000000001E-2</v>
      </c>
      <c r="L14">
        <v>1.7829000000000001E-2</v>
      </c>
      <c r="M14">
        <v>2.0043999999999999E-2</v>
      </c>
      <c r="N14">
        <v>2.2209E-2</v>
      </c>
      <c r="O14">
        <v>2.4265999999999999E-2</v>
      </c>
      <c r="P14">
        <v>2.6259999999999999E-2</v>
      </c>
      <c r="Q14">
        <v>2.8254999999999999E-2</v>
      </c>
      <c r="R14">
        <v>3.0242999999999999E-2</v>
      </c>
      <c r="S14">
        <v>3.2189000000000002E-2</v>
      </c>
      <c r="T14">
        <v>3.4111000000000002E-2</v>
      </c>
      <c r="U14">
        <v>3.5971000000000003E-2</v>
      </c>
      <c r="V14">
        <v>3.7733999999999997E-2</v>
      </c>
      <c r="W14">
        <v>3.9376000000000001E-2</v>
      </c>
      <c r="X14">
        <v>4.0966000000000002E-2</v>
      </c>
      <c r="Y14">
        <v>4.2535000000000003E-2</v>
      </c>
      <c r="Z14">
        <v>4.4012000000000003E-2</v>
      </c>
      <c r="AA14">
        <v>4.5418E-2</v>
      </c>
      <c r="AB14">
        <v>4.6762999999999999E-2</v>
      </c>
      <c r="AC14">
        <v>4.8073999999999999E-2</v>
      </c>
      <c r="AD14">
        <v>4.9373E-2</v>
      </c>
      <c r="AE14">
        <v>5.0626999999999998E-2</v>
      </c>
      <c r="AF14">
        <v>5.1852000000000002E-2</v>
      </c>
      <c r="AG14">
        <v>5.3008E-2</v>
      </c>
      <c r="AH14">
        <v>5.4101999999999997E-2</v>
      </c>
      <c r="AI14">
        <v>5.5149999999999998E-2</v>
      </c>
      <c r="AJ14">
        <v>0.10100000000000001</v>
      </c>
      <c r="AK14" s="7"/>
    </row>
    <row r="15" spans="1:37" x14ac:dyDescent="0.25">
      <c r="A15" t="s">
        <v>96</v>
      </c>
      <c r="B15" t="s">
        <v>494</v>
      </c>
      <c r="C15" t="s">
        <v>495</v>
      </c>
      <c r="D15" t="s">
        <v>89</v>
      </c>
      <c r="F15">
        <v>3.324872</v>
      </c>
      <c r="G15">
        <v>3.2964319999999998</v>
      </c>
      <c r="H15">
        <v>3.2699129999999998</v>
      </c>
      <c r="I15">
        <v>3.244488</v>
      </c>
      <c r="J15">
        <v>3.2199460000000002</v>
      </c>
      <c r="K15">
        <v>3.1962470000000001</v>
      </c>
      <c r="L15">
        <v>3.1728730000000001</v>
      </c>
      <c r="M15">
        <v>3.149143</v>
      </c>
      <c r="N15">
        <v>3.1249910000000001</v>
      </c>
      <c r="O15">
        <v>3.1006659999999999</v>
      </c>
      <c r="P15">
        <v>3.0757780000000001</v>
      </c>
      <c r="Q15">
        <v>3.0499580000000002</v>
      </c>
      <c r="R15">
        <v>3.023234</v>
      </c>
      <c r="S15">
        <v>2.9958320000000001</v>
      </c>
      <c r="T15">
        <v>2.9677449999999999</v>
      </c>
      <c r="U15">
        <v>2.9390010000000002</v>
      </c>
      <c r="V15">
        <v>2.9111760000000002</v>
      </c>
      <c r="W15">
        <v>2.8841290000000002</v>
      </c>
      <c r="X15">
        <v>2.8578220000000001</v>
      </c>
      <c r="Y15">
        <v>2.8317230000000002</v>
      </c>
      <c r="Z15">
        <v>2.8066439999999999</v>
      </c>
      <c r="AA15">
        <v>2.7830750000000002</v>
      </c>
      <c r="AB15">
        <v>2.7609050000000002</v>
      </c>
      <c r="AC15">
        <v>2.7401529999999998</v>
      </c>
      <c r="AD15">
        <v>2.7208999999999999</v>
      </c>
      <c r="AE15">
        <v>2.7029269999999999</v>
      </c>
      <c r="AF15">
        <v>2.6848359999999998</v>
      </c>
      <c r="AG15">
        <v>2.666614</v>
      </c>
      <c r="AH15">
        <v>2.6482130000000002</v>
      </c>
      <c r="AI15">
        <v>2.629575</v>
      </c>
      <c r="AJ15">
        <v>-8.0000000000000002E-3</v>
      </c>
      <c r="AK15" s="7"/>
    </row>
    <row r="16" spans="1:37" x14ac:dyDescent="0.25">
      <c r="A16" t="s">
        <v>97</v>
      </c>
      <c r="B16" t="s">
        <v>496</v>
      </c>
      <c r="C16" t="s">
        <v>497</v>
      </c>
      <c r="D16" t="s">
        <v>89</v>
      </c>
      <c r="F16">
        <v>0.69181599999999999</v>
      </c>
      <c r="G16">
        <v>0.74820200000000003</v>
      </c>
      <c r="H16">
        <v>0.80043699999999995</v>
      </c>
      <c r="I16">
        <v>0.85279099999999997</v>
      </c>
      <c r="J16">
        <v>0.90398599999999996</v>
      </c>
      <c r="K16">
        <v>0.953071</v>
      </c>
      <c r="L16">
        <v>1.0011140000000001</v>
      </c>
      <c r="M16">
        <v>1.050052</v>
      </c>
      <c r="N16">
        <v>1.0995349999999999</v>
      </c>
      <c r="O16">
        <v>1.148657</v>
      </c>
      <c r="P16">
        <v>1.1975880000000001</v>
      </c>
      <c r="Q16">
        <v>1.2491300000000001</v>
      </c>
      <c r="R16">
        <v>1.301267</v>
      </c>
      <c r="S16">
        <v>1.3528279999999999</v>
      </c>
      <c r="T16">
        <v>1.404353</v>
      </c>
      <c r="U16">
        <v>1.456145</v>
      </c>
      <c r="V16">
        <v>1.5069300000000001</v>
      </c>
      <c r="W16">
        <v>1.557102</v>
      </c>
      <c r="X16">
        <v>1.6066320000000001</v>
      </c>
      <c r="Y16">
        <v>1.6561349999999999</v>
      </c>
      <c r="Z16">
        <v>1.704539</v>
      </c>
      <c r="AA16">
        <v>1.75091</v>
      </c>
      <c r="AB16">
        <v>1.7955000000000001</v>
      </c>
      <c r="AC16">
        <v>1.8383620000000001</v>
      </c>
      <c r="AD16">
        <v>1.8793439999999999</v>
      </c>
      <c r="AE16">
        <v>1.9187209999999999</v>
      </c>
      <c r="AF16">
        <v>1.9577910000000001</v>
      </c>
      <c r="AG16">
        <v>1.9964900000000001</v>
      </c>
      <c r="AH16">
        <v>2.0349370000000002</v>
      </c>
      <c r="AI16">
        <v>2.0729860000000002</v>
      </c>
      <c r="AJ16">
        <v>3.9E-2</v>
      </c>
      <c r="AK16" s="7"/>
    </row>
    <row r="17" spans="1:37" x14ac:dyDescent="0.25">
      <c r="A17" t="s">
        <v>1</v>
      </c>
      <c r="B17" t="s">
        <v>498</v>
      </c>
      <c r="C17" t="s">
        <v>499</v>
      </c>
      <c r="D17" t="s">
        <v>89</v>
      </c>
      <c r="F17">
        <v>120.915672</v>
      </c>
      <c r="G17">
        <v>121.92237900000001</v>
      </c>
      <c r="H17">
        <v>122.833359</v>
      </c>
      <c r="I17">
        <v>123.74775700000001</v>
      </c>
      <c r="J17">
        <v>124.651115</v>
      </c>
      <c r="K17">
        <v>125.521248</v>
      </c>
      <c r="L17">
        <v>126.379822</v>
      </c>
      <c r="M17">
        <v>127.259659</v>
      </c>
      <c r="N17">
        <v>128.14233400000001</v>
      </c>
      <c r="O17">
        <v>129.00727800000001</v>
      </c>
      <c r="P17">
        <v>129.84783899999999</v>
      </c>
      <c r="Q17">
        <v>130.72730999999999</v>
      </c>
      <c r="R17">
        <v>131.59501599999999</v>
      </c>
      <c r="S17">
        <v>132.41914399999999</v>
      </c>
      <c r="T17">
        <v>133.22010800000001</v>
      </c>
      <c r="U17">
        <v>134.00415000000001</v>
      </c>
      <c r="V17">
        <v>134.79087799999999</v>
      </c>
      <c r="W17">
        <v>135.58058199999999</v>
      </c>
      <c r="X17">
        <v>136.37638899999999</v>
      </c>
      <c r="Y17">
        <v>137.176727</v>
      </c>
      <c r="Z17">
        <v>137.96714800000001</v>
      </c>
      <c r="AA17">
        <v>138.739563</v>
      </c>
      <c r="AB17">
        <v>139.499008</v>
      </c>
      <c r="AC17">
        <v>140.24771100000001</v>
      </c>
      <c r="AD17">
        <v>140.98881499999999</v>
      </c>
      <c r="AE17">
        <v>141.720596</v>
      </c>
      <c r="AF17">
        <v>142.44596899999999</v>
      </c>
      <c r="AG17">
        <v>143.156158</v>
      </c>
      <c r="AH17">
        <v>143.85629299999999</v>
      </c>
      <c r="AI17">
        <v>144.54415900000001</v>
      </c>
      <c r="AJ17">
        <v>6.0000000000000001E-3</v>
      </c>
      <c r="AK17" s="7"/>
    </row>
    <row r="18" spans="1:37" x14ac:dyDescent="0.25">
      <c r="A18" t="s">
        <v>98</v>
      </c>
      <c r="C18" t="s">
        <v>500</v>
      </c>
    </row>
    <row r="19" spans="1:37" x14ac:dyDescent="0.25">
      <c r="A19" t="s">
        <v>88</v>
      </c>
      <c r="B19" t="s">
        <v>501</v>
      </c>
      <c r="C19" t="s">
        <v>502</v>
      </c>
      <c r="D19" t="s">
        <v>89</v>
      </c>
      <c r="F19">
        <v>12.939864999999999</v>
      </c>
      <c r="G19">
        <v>13.152193</v>
      </c>
      <c r="H19">
        <v>13.342216000000001</v>
      </c>
      <c r="I19">
        <v>13.53294</v>
      </c>
      <c r="J19">
        <v>13.721614000000001</v>
      </c>
      <c r="K19">
        <v>13.903945999999999</v>
      </c>
      <c r="L19">
        <v>14.0844</v>
      </c>
      <c r="M19">
        <v>14.269408</v>
      </c>
      <c r="N19">
        <v>14.454908</v>
      </c>
      <c r="O19">
        <v>14.637002000000001</v>
      </c>
      <c r="P19">
        <v>14.814411</v>
      </c>
      <c r="Q19">
        <v>14.999155999999999</v>
      </c>
      <c r="R19">
        <v>15.181841</v>
      </c>
      <c r="S19">
        <v>15.356396</v>
      </c>
      <c r="T19">
        <v>15.527485</v>
      </c>
      <c r="U19">
        <v>15.696770000000001</v>
      </c>
      <c r="V19">
        <v>15.868359</v>
      </c>
      <c r="W19">
        <v>16.039975999999999</v>
      </c>
      <c r="X19">
        <v>16.212420000000002</v>
      </c>
      <c r="Y19">
        <v>16.385062999999999</v>
      </c>
      <c r="Z19">
        <v>16.555987999999999</v>
      </c>
      <c r="AA19">
        <v>16.724229999999999</v>
      </c>
      <c r="AB19">
        <v>16.890958999999999</v>
      </c>
      <c r="AC19">
        <v>17.056512999999999</v>
      </c>
      <c r="AD19">
        <v>17.221212000000001</v>
      </c>
      <c r="AE19">
        <v>17.38504</v>
      </c>
      <c r="AF19">
        <v>17.548897</v>
      </c>
      <c r="AG19">
        <v>17.710916999999998</v>
      </c>
      <c r="AH19">
        <v>17.872008999999998</v>
      </c>
      <c r="AI19">
        <v>18.031742000000001</v>
      </c>
      <c r="AJ19">
        <v>1.2E-2</v>
      </c>
      <c r="AK19" s="7"/>
    </row>
    <row r="20" spans="1:37" x14ac:dyDescent="0.25">
      <c r="A20" t="s">
        <v>91</v>
      </c>
      <c r="B20" t="s">
        <v>503</v>
      </c>
      <c r="C20" t="s">
        <v>504</v>
      </c>
      <c r="D20" t="s">
        <v>89</v>
      </c>
      <c r="F20">
        <v>1.316486</v>
      </c>
      <c r="G20">
        <v>1.3145690000000001</v>
      </c>
      <c r="H20">
        <v>1.3126599999999999</v>
      </c>
      <c r="I20">
        <v>1.310759</v>
      </c>
      <c r="J20">
        <v>1.3088660000000001</v>
      </c>
      <c r="K20">
        <v>1.3069809999999999</v>
      </c>
      <c r="L20">
        <v>1.3051029999999999</v>
      </c>
      <c r="M20">
        <v>1.3032330000000001</v>
      </c>
      <c r="N20">
        <v>1.3013710000000001</v>
      </c>
      <c r="O20">
        <v>1.299515</v>
      </c>
      <c r="P20">
        <v>1.297668</v>
      </c>
      <c r="Q20">
        <v>1.2958270000000001</v>
      </c>
      <c r="R20">
        <v>1.2939940000000001</v>
      </c>
      <c r="S20">
        <v>1.2921670000000001</v>
      </c>
      <c r="T20">
        <v>1.2903480000000001</v>
      </c>
      <c r="U20">
        <v>1.288535</v>
      </c>
      <c r="V20">
        <v>1.286729</v>
      </c>
      <c r="W20">
        <v>1.2849299999999999</v>
      </c>
      <c r="X20">
        <v>1.2831379999999999</v>
      </c>
      <c r="Y20">
        <v>1.281352</v>
      </c>
      <c r="Z20">
        <v>1.2795730000000001</v>
      </c>
      <c r="AA20">
        <v>1.2778</v>
      </c>
      <c r="AB20">
        <v>1.2760339999999999</v>
      </c>
      <c r="AC20">
        <v>1.2742739999999999</v>
      </c>
      <c r="AD20">
        <v>1.272519</v>
      </c>
      <c r="AE20">
        <v>1.270772</v>
      </c>
      <c r="AF20">
        <v>1.2690300000000001</v>
      </c>
      <c r="AG20">
        <v>1.2672939999999999</v>
      </c>
      <c r="AH20">
        <v>1.2655639999999999</v>
      </c>
      <c r="AI20">
        <v>1.263841</v>
      </c>
      <c r="AJ20">
        <v>-1E-3</v>
      </c>
      <c r="AK20" s="7"/>
    </row>
    <row r="21" spans="1:37" x14ac:dyDescent="0.25">
      <c r="A21" t="s">
        <v>97</v>
      </c>
      <c r="B21" t="s">
        <v>505</v>
      </c>
      <c r="C21" t="s">
        <v>506</v>
      </c>
      <c r="D21" t="s">
        <v>89</v>
      </c>
      <c r="F21">
        <v>0.69181599999999999</v>
      </c>
      <c r="G21">
        <v>0.74820200000000003</v>
      </c>
      <c r="H21">
        <v>0.80043699999999995</v>
      </c>
      <c r="I21">
        <v>0.85279099999999997</v>
      </c>
      <c r="J21">
        <v>0.90398599999999996</v>
      </c>
      <c r="K21">
        <v>0.953071</v>
      </c>
      <c r="L21">
        <v>1.001115</v>
      </c>
      <c r="M21">
        <v>1.050052</v>
      </c>
      <c r="N21">
        <v>1.099534</v>
      </c>
      <c r="O21">
        <v>1.148657</v>
      </c>
      <c r="P21">
        <v>1.1975880000000001</v>
      </c>
      <c r="Q21">
        <v>1.249131</v>
      </c>
      <c r="R21">
        <v>1.301267</v>
      </c>
      <c r="S21">
        <v>1.3528279999999999</v>
      </c>
      <c r="T21">
        <v>1.404353</v>
      </c>
      <c r="U21">
        <v>1.4561459999999999</v>
      </c>
      <c r="V21">
        <v>1.5069300000000001</v>
      </c>
      <c r="W21">
        <v>1.557102</v>
      </c>
      <c r="X21">
        <v>1.6066320000000001</v>
      </c>
      <c r="Y21">
        <v>1.6561349999999999</v>
      </c>
      <c r="Z21">
        <v>1.7045399999999999</v>
      </c>
      <c r="AA21">
        <v>1.75091</v>
      </c>
      <c r="AB21">
        <v>1.795501</v>
      </c>
      <c r="AC21">
        <v>1.8383620000000001</v>
      </c>
      <c r="AD21">
        <v>1.8793439999999999</v>
      </c>
      <c r="AE21">
        <v>1.9187209999999999</v>
      </c>
      <c r="AF21">
        <v>1.9577910000000001</v>
      </c>
      <c r="AG21">
        <v>1.9964900000000001</v>
      </c>
      <c r="AH21">
        <v>2.0349370000000002</v>
      </c>
      <c r="AI21">
        <v>2.0729860000000002</v>
      </c>
      <c r="AJ21">
        <v>3.9E-2</v>
      </c>
      <c r="AK21" s="7"/>
    </row>
    <row r="22" spans="1:37" x14ac:dyDescent="0.25">
      <c r="A22" t="s">
        <v>99</v>
      </c>
      <c r="B22" t="s">
        <v>507</v>
      </c>
      <c r="C22" t="s">
        <v>508</v>
      </c>
      <c r="D22" t="s">
        <v>89</v>
      </c>
      <c r="F22">
        <v>64.167404000000005</v>
      </c>
      <c r="G22">
        <v>65.628074999999995</v>
      </c>
      <c r="H22">
        <v>67.026932000000002</v>
      </c>
      <c r="I22">
        <v>68.427588999999998</v>
      </c>
      <c r="J22">
        <v>69.819655999999995</v>
      </c>
      <c r="K22">
        <v>71.188896</v>
      </c>
      <c r="L22">
        <v>72.548157000000003</v>
      </c>
      <c r="M22">
        <v>73.918555999999995</v>
      </c>
      <c r="N22">
        <v>75.288826</v>
      </c>
      <c r="O22">
        <v>76.645781999999997</v>
      </c>
      <c r="P22">
        <v>77.985336000000004</v>
      </c>
      <c r="Q22">
        <v>79.348358000000005</v>
      </c>
      <c r="R22">
        <v>80.702156000000002</v>
      </c>
      <c r="S22">
        <v>82.026725999999996</v>
      </c>
      <c r="T22">
        <v>83.334877000000006</v>
      </c>
      <c r="U22">
        <v>84.630607999999995</v>
      </c>
      <c r="V22">
        <v>85.925674000000001</v>
      </c>
      <c r="W22">
        <v>87.220566000000005</v>
      </c>
      <c r="X22">
        <v>88.517241999999996</v>
      </c>
      <c r="Y22">
        <v>89.814919000000003</v>
      </c>
      <c r="Z22">
        <v>91.104797000000005</v>
      </c>
      <c r="AA22">
        <v>92.381446999999994</v>
      </c>
      <c r="AB22">
        <v>93.648139999999998</v>
      </c>
      <c r="AC22">
        <v>94.906357</v>
      </c>
      <c r="AD22">
        <v>96.157784000000007</v>
      </c>
      <c r="AE22">
        <v>97.401618999999997</v>
      </c>
      <c r="AF22">
        <v>98.639374000000004</v>
      </c>
      <c r="AG22">
        <v>99.865723000000003</v>
      </c>
      <c r="AH22">
        <v>101.083763</v>
      </c>
      <c r="AI22">
        <v>102.29199199999999</v>
      </c>
      <c r="AJ22">
        <v>1.6E-2</v>
      </c>
      <c r="AK22" s="7"/>
    </row>
    <row r="23" spans="1:37" x14ac:dyDescent="0.25">
      <c r="A23" t="s">
        <v>100</v>
      </c>
      <c r="B23" t="s">
        <v>509</v>
      </c>
      <c r="C23" t="s">
        <v>510</v>
      </c>
      <c r="D23" t="s">
        <v>89</v>
      </c>
      <c r="F23">
        <v>58.043906999999997</v>
      </c>
      <c r="G23">
        <v>58.031306999999998</v>
      </c>
      <c r="H23">
        <v>58.008541000000001</v>
      </c>
      <c r="I23">
        <v>57.986195000000002</v>
      </c>
      <c r="J23">
        <v>57.964832000000001</v>
      </c>
      <c r="K23">
        <v>57.943119000000003</v>
      </c>
      <c r="L23">
        <v>57.920296</v>
      </c>
      <c r="M23">
        <v>57.900295</v>
      </c>
      <c r="N23">
        <v>57.881512000000001</v>
      </c>
      <c r="O23">
        <v>57.861091999999999</v>
      </c>
      <c r="P23">
        <v>57.838935999999997</v>
      </c>
      <c r="Q23">
        <v>57.822066999999997</v>
      </c>
      <c r="R23">
        <v>57.805351000000002</v>
      </c>
      <c r="S23">
        <v>57.785151999999997</v>
      </c>
      <c r="T23">
        <v>57.763770999999998</v>
      </c>
      <c r="U23">
        <v>57.741295000000001</v>
      </c>
      <c r="V23">
        <v>57.719054999999997</v>
      </c>
      <c r="W23">
        <v>57.696807999999997</v>
      </c>
      <c r="X23">
        <v>57.675690000000003</v>
      </c>
      <c r="Y23">
        <v>57.655997999999997</v>
      </c>
      <c r="Z23">
        <v>57.635544000000003</v>
      </c>
      <c r="AA23">
        <v>57.613773000000002</v>
      </c>
      <c r="AB23">
        <v>57.591301000000001</v>
      </c>
      <c r="AC23">
        <v>57.568767999999999</v>
      </c>
      <c r="AD23">
        <v>57.546726</v>
      </c>
      <c r="AE23">
        <v>57.524543999999999</v>
      </c>
      <c r="AF23">
        <v>57.502636000000003</v>
      </c>
      <c r="AG23">
        <v>57.479495999999997</v>
      </c>
      <c r="AH23">
        <v>57.455703999999997</v>
      </c>
      <c r="AI23">
        <v>57.431247999999997</v>
      </c>
      <c r="AJ23">
        <v>0</v>
      </c>
      <c r="AK23" s="7"/>
    </row>
    <row r="24" spans="1:37" x14ac:dyDescent="0.25">
      <c r="A24" t="s">
        <v>1</v>
      </c>
      <c r="B24" t="s">
        <v>511</v>
      </c>
      <c r="C24" t="s">
        <v>512</v>
      </c>
      <c r="D24" t="s">
        <v>89</v>
      </c>
      <c r="F24">
        <v>137.15948499999999</v>
      </c>
      <c r="G24">
        <v>138.87434400000001</v>
      </c>
      <c r="H24">
        <v>140.49078399999999</v>
      </c>
      <c r="I24">
        <v>142.110275</v>
      </c>
      <c r="J24">
        <v>143.71894800000001</v>
      </c>
      <c r="K24">
        <v>145.29600500000001</v>
      </c>
      <c r="L24">
        <v>146.85907</v>
      </c>
      <c r="M24">
        <v>148.44154399999999</v>
      </c>
      <c r="N24">
        <v>150.02615399999999</v>
      </c>
      <c r="O24">
        <v>151.59204099999999</v>
      </c>
      <c r="P24">
        <v>153.13394199999999</v>
      </c>
      <c r="Q24">
        <v>154.714539</v>
      </c>
      <c r="R24">
        <v>156.28460699999999</v>
      </c>
      <c r="S24">
        <v>157.81326300000001</v>
      </c>
      <c r="T24">
        <v>159.320831</v>
      </c>
      <c r="U24">
        <v>160.813354</v>
      </c>
      <c r="V24">
        <v>162.306747</v>
      </c>
      <c r="W24">
        <v>163.79937699999999</v>
      </c>
      <c r="X24">
        <v>165.29512</v>
      </c>
      <c r="Y24">
        <v>166.79345699999999</v>
      </c>
      <c r="Z24">
        <v>168.280441</v>
      </c>
      <c r="AA24">
        <v>169.748154</v>
      </c>
      <c r="AB24">
        <v>171.20193499999999</v>
      </c>
      <c r="AC24">
        <v>172.644272</v>
      </c>
      <c r="AD24">
        <v>174.07759100000001</v>
      </c>
      <c r="AE24">
        <v>175.50070199999999</v>
      </c>
      <c r="AF24">
        <v>176.91772499999999</v>
      </c>
      <c r="AG24">
        <v>178.31991600000001</v>
      </c>
      <c r="AH24">
        <v>179.711975</v>
      </c>
      <c r="AI24">
        <v>181.091812</v>
      </c>
      <c r="AJ24">
        <v>0.01</v>
      </c>
      <c r="AK24" s="7"/>
    </row>
    <row r="25" spans="1:37" x14ac:dyDescent="0.25">
      <c r="A25" t="s">
        <v>101</v>
      </c>
      <c r="C25" t="s">
        <v>513</v>
      </c>
    </row>
    <row r="26" spans="1:37" x14ac:dyDescent="0.25">
      <c r="A26" t="s">
        <v>102</v>
      </c>
      <c r="B26" t="s">
        <v>514</v>
      </c>
      <c r="C26" t="s">
        <v>515</v>
      </c>
      <c r="D26" t="s">
        <v>89</v>
      </c>
      <c r="F26">
        <v>59.829864999999998</v>
      </c>
      <c r="G26">
        <v>60.213782999999999</v>
      </c>
      <c r="H26">
        <v>60.580871999999999</v>
      </c>
      <c r="I26">
        <v>61.036349999999999</v>
      </c>
      <c r="J26">
        <v>61.449547000000003</v>
      </c>
      <c r="K26">
        <v>61.813381</v>
      </c>
      <c r="L26">
        <v>62.155467999999999</v>
      </c>
      <c r="M26">
        <v>62.490932000000001</v>
      </c>
      <c r="N26">
        <v>62.812950000000001</v>
      </c>
      <c r="O26">
        <v>63.113571</v>
      </c>
      <c r="P26">
        <v>63.422279000000003</v>
      </c>
      <c r="Q26">
        <v>63.766238999999999</v>
      </c>
      <c r="R26">
        <v>64.118187000000006</v>
      </c>
      <c r="S26">
        <v>64.462592999999998</v>
      </c>
      <c r="T26">
        <v>64.813332000000003</v>
      </c>
      <c r="U26">
        <v>65.166488999999999</v>
      </c>
      <c r="V26">
        <v>65.528687000000005</v>
      </c>
      <c r="W26">
        <v>65.899276999999998</v>
      </c>
      <c r="X26">
        <v>66.268958999999995</v>
      </c>
      <c r="Y26">
        <v>66.632171999999997</v>
      </c>
      <c r="Z26">
        <v>66.986678999999995</v>
      </c>
      <c r="AA26">
        <v>67.326194999999998</v>
      </c>
      <c r="AB26">
        <v>67.657355999999993</v>
      </c>
      <c r="AC26">
        <v>67.981658999999993</v>
      </c>
      <c r="AD26">
        <v>68.299132999999998</v>
      </c>
      <c r="AE26">
        <v>68.614402999999996</v>
      </c>
      <c r="AF26">
        <v>68.928023999999994</v>
      </c>
      <c r="AG26">
        <v>69.236953999999997</v>
      </c>
      <c r="AH26">
        <v>69.544441000000006</v>
      </c>
      <c r="AI26">
        <v>69.853415999999996</v>
      </c>
      <c r="AJ26">
        <v>5.0000000000000001E-3</v>
      </c>
      <c r="AK26" s="7"/>
    </row>
    <row r="27" spans="1:37" x14ac:dyDescent="0.25">
      <c r="A27" t="s">
        <v>103</v>
      </c>
      <c r="B27" t="s">
        <v>516</v>
      </c>
      <c r="C27" t="s">
        <v>517</v>
      </c>
      <c r="D27" t="s">
        <v>89</v>
      </c>
      <c r="F27">
        <v>60.704216000000002</v>
      </c>
      <c r="G27">
        <v>61.224212999999999</v>
      </c>
      <c r="H27">
        <v>61.727145999999998</v>
      </c>
      <c r="I27">
        <v>62.283768000000002</v>
      </c>
      <c r="J27">
        <v>62.855930000000001</v>
      </c>
      <c r="K27">
        <v>63.432217000000001</v>
      </c>
      <c r="L27">
        <v>64.010368</v>
      </c>
      <c r="M27">
        <v>64.605727999999999</v>
      </c>
      <c r="N27">
        <v>65.206588999999994</v>
      </c>
      <c r="O27">
        <v>65.800719999999998</v>
      </c>
      <c r="P27">
        <v>66.369591</v>
      </c>
      <c r="Q27">
        <v>66.945937999999998</v>
      </c>
      <c r="R27">
        <v>67.506172000000007</v>
      </c>
      <c r="S27">
        <v>68.033278999999993</v>
      </c>
      <c r="T27">
        <v>68.533332999999999</v>
      </c>
      <c r="U27">
        <v>69.014731999999995</v>
      </c>
      <c r="V27">
        <v>69.489388000000005</v>
      </c>
      <c r="W27">
        <v>69.957626000000005</v>
      </c>
      <c r="X27">
        <v>70.430130000000005</v>
      </c>
      <c r="Y27">
        <v>70.910094999999998</v>
      </c>
      <c r="Z27">
        <v>71.386016999999995</v>
      </c>
      <c r="AA27">
        <v>71.855698000000004</v>
      </c>
      <c r="AB27">
        <v>72.318618999999998</v>
      </c>
      <c r="AC27">
        <v>72.775092999999998</v>
      </c>
      <c r="AD27">
        <v>73.227836999999994</v>
      </c>
      <c r="AE27">
        <v>73.671576999999999</v>
      </c>
      <c r="AF27">
        <v>74.108504999999994</v>
      </c>
      <c r="AG27">
        <v>74.533339999999995</v>
      </c>
      <c r="AH27">
        <v>74.948402000000002</v>
      </c>
      <c r="AI27">
        <v>75.348823999999993</v>
      </c>
      <c r="AJ27">
        <v>7.0000000000000001E-3</v>
      </c>
      <c r="AK27" s="7"/>
    </row>
    <row r="28" spans="1:37" x14ac:dyDescent="0.25">
      <c r="A28" t="s">
        <v>93</v>
      </c>
      <c r="B28" t="s">
        <v>518</v>
      </c>
      <c r="C28" t="s">
        <v>519</v>
      </c>
      <c r="D28" t="s">
        <v>89</v>
      </c>
      <c r="F28">
        <v>2.6025719999999999</v>
      </c>
      <c r="G28">
        <v>2.554386</v>
      </c>
      <c r="H28">
        <v>2.5109530000000002</v>
      </c>
      <c r="I28">
        <v>2.4688330000000001</v>
      </c>
      <c r="J28">
        <v>2.429554</v>
      </c>
      <c r="K28">
        <v>2.393059</v>
      </c>
      <c r="L28">
        <v>2.359057</v>
      </c>
      <c r="M28">
        <v>2.3285689999999999</v>
      </c>
      <c r="N28">
        <v>2.3015110000000001</v>
      </c>
      <c r="O28">
        <v>2.2775599999999998</v>
      </c>
      <c r="P28">
        <v>2.251528</v>
      </c>
      <c r="Q28">
        <v>2.2243240000000002</v>
      </c>
      <c r="R28">
        <v>2.1961789999999999</v>
      </c>
      <c r="S28">
        <v>2.167443</v>
      </c>
      <c r="T28">
        <v>2.1378119999999998</v>
      </c>
      <c r="U28">
        <v>2.107999</v>
      </c>
      <c r="V28">
        <v>2.0786410000000002</v>
      </c>
      <c r="W28">
        <v>2.0497779999999999</v>
      </c>
      <c r="X28">
        <v>2.0216229999999999</v>
      </c>
      <c r="Y28">
        <v>1.9943759999999999</v>
      </c>
      <c r="Z28">
        <v>1.9679580000000001</v>
      </c>
      <c r="AA28">
        <v>1.942628</v>
      </c>
      <c r="AB28">
        <v>1.917783</v>
      </c>
      <c r="AC28">
        <v>1.893621</v>
      </c>
      <c r="AD28">
        <v>1.8702799999999999</v>
      </c>
      <c r="AE28">
        <v>1.84734</v>
      </c>
      <c r="AF28">
        <v>1.82491</v>
      </c>
      <c r="AG28">
        <v>1.8029729999999999</v>
      </c>
      <c r="AH28">
        <v>1.781409</v>
      </c>
      <c r="AI28">
        <v>1.7601260000000001</v>
      </c>
      <c r="AJ28">
        <v>-1.2999999999999999E-2</v>
      </c>
      <c r="AK28" s="7"/>
    </row>
    <row r="29" spans="1:37" x14ac:dyDescent="0.25">
      <c r="A29" t="s">
        <v>94</v>
      </c>
      <c r="B29" t="s">
        <v>520</v>
      </c>
      <c r="C29" t="s">
        <v>521</v>
      </c>
      <c r="D29" t="s">
        <v>89</v>
      </c>
      <c r="F29">
        <v>3.9986820000000001</v>
      </c>
      <c r="G29">
        <v>3.897122</v>
      </c>
      <c r="H29">
        <v>3.8046039999999999</v>
      </c>
      <c r="I29">
        <v>3.72221</v>
      </c>
      <c r="J29">
        <v>3.649823</v>
      </c>
      <c r="K29">
        <v>3.5863239999999998</v>
      </c>
      <c r="L29">
        <v>3.5291579999999998</v>
      </c>
      <c r="M29">
        <v>3.4794999999999998</v>
      </c>
      <c r="N29">
        <v>3.437484</v>
      </c>
      <c r="O29">
        <v>3.4029799999999999</v>
      </c>
      <c r="P29">
        <v>3.3632949999999999</v>
      </c>
      <c r="Q29">
        <v>3.3204929999999999</v>
      </c>
      <c r="R29">
        <v>3.2749790000000001</v>
      </c>
      <c r="S29">
        <v>3.2272349999999999</v>
      </c>
      <c r="T29">
        <v>3.1784439999999998</v>
      </c>
      <c r="U29">
        <v>3.1296539999999999</v>
      </c>
      <c r="V29">
        <v>3.0814520000000001</v>
      </c>
      <c r="W29">
        <v>3.0343339999999999</v>
      </c>
      <c r="X29">
        <v>2.9891909999999999</v>
      </c>
      <c r="Y29">
        <v>2.9465349999999999</v>
      </c>
      <c r="Z29">
        <v>2.9059059999999999</v>
      </c>
      <c r="AA29">
        <v>2.867353</v>
      </c>
      <c r="AB29">
        <v>2.8306079999999998</v>
      </c>
      <c r="AC29">
        <v>2.795922</v>
      </c>
      <c r="AD29">
        <v>2.7634029999999998</v>
      </c>
      <c r="AE29">
        <v>2.7326250000000001</v>
      </c>
      <c r="AF29">
        <v>2.7035589999999998</v>
      </c>
      <c r="AG29">
        <v>2.6756099999999998</v>
      </c>
      <c r="AH29">
        <v>2.6486999999999998</v>
      </c>
      <c r="AI29">
        <v>2.6227290000000001</v>
      </c>
      <c r="AJ29">
        <v>-1.4E-2</v>
      </c>
      <c r="AK29" s="7"/>
    </row>
    <row r="30" spans="1:37" x14ac:dyDescent="0.25">
      <c r="A30" t="s">
        <v>70</v>
      </c>
      <c r="B30" t="s">
        <v>522</v>
      </c>
      <c r="C30" t="s">
        <v>523</v>
      </c>
      <c r="D30" t="s">
        <v>89</v>
      </c>
      <c r="F30">
        <v>1.873337</v>
      </c>
      <c r="G30">
        <v>2.1068470000000001</v>
      </c>
      <c r="H30">
        <v>2.264974</v>
      </c>
      <c r="I30">
        <v>2.272993</v>
      </c>
      <c r="J30">
        <v>2.2840500000000001</v>
      </c>
      <c r="K30">
        <v>2.2956349999999999</v>
      </c>
      <c r="L30">
        <v>2.306829</v>
      </c>
      <c r="M30">
        <v>2.317815</v>
      </c>
      <c r="N30">
        <v>2.3286609999999999</v>
      </c>
      <c r="O30">
        <v>2.3393890000000002</v>
      </c>
      <c r="P30">
        <v>2.3503069999999999</v>
      </c>
      <c r="Q30">
        <v>2.3618290000000002</v>
      </c>
      <c r="R30">
        <v>2.3735210000000002</v>
      </c>
      <c r="S30">
        <v>2.385176</v>
      </c>
      <c r="T30">
        <v>2.396525</v>
      </c>
      <c r="U30">
        <v>2.407451</v>
      </c>
      <c r="V30">
        <v>2.4178660000000001</v>
      </c>
      <c r="W30">
        <v>2.4277730000000002</v>
      </c>
      <c r="X30">
        <v>2.4379050000000002</v>
      </c>
      <c r="Y30">
        <v>2.4482680000000001</v>
      </c>
      <c r="Z30">
        <v>2.458755</v>
      </c>
      <c r="AA30">
        <v>2.469354</v>
      </c>
      <c r="AB30">
        <v>2.4799190000000002</v>
      </c>
      <c r="AC30">
        <v>2.4904929999999998</v>
      </c>
      <c r="AD30">
        <v>2.5010910000000002</v>
      </c>
      <c r="AE30">
        <v>2.5115590000000001</v>
      </c>
      <c r="AF30">
        <v>2.5220379999999998</v>
      </c>
      <c r="AG30">
        <v>2.5324170000000001</v>
      </c>
      <c r="AH30">
        <v>2.5427179999999998</v>
      </c>
      <c r="AI30">
        <v>2.5528919999999999</v>
      </c>
      <c r="AJ30">
        <v>1.0999999999999999E-2</v>
      </c>
      <c r="AK30" s="7"/>
    </row>
    <row r="31" spans="1:37" x14ac:dyDescent="0.25">
      <c r="A31" t="s">
        <v>1</v>
      </c>
      <c r="B31" t="s">
        <v>524</v>
      </c>
      <c r="C31" t="s">
        <v>525</v>
      </c>
      <c r="D31" t="s">
        <v>89</v>
      </c>
      <c r="F31">
        <v>129.008667</v>
      </c>
      <c r="G31">
        <v>129.996353</v>
      </c>
      <c r="H31">
        <v>130.88855000000001</v>
      </c>
      <c r="I31">
        <v>131.78414900000001</v>
      </c>
      <c r="J31">
        <v>132.668915</v>
      </c>
      <c r="K31">
        <v>133.52061499999999</v>
      </c>
      <c r="L31">
        <v>134.36087000000001</v>
      </c>
      <c r="M31">
        <v>135.222534</v>
      </c>
      <c r="N31">
        <v>136.087189</v>
      </c>
      <c r="O31">
        <v>136.93421900000001</v>
      </c>
      <c r="P31">
        <v>137.75700399999999</v>
      </c>
      <c r="Q31">
        <v>138.61882</v>
      </c>
      <c r="R31">
        <v>139.46904000000001</v>
      </c>
      <c r="S31">
        <v>140.27574200000001</v>
      </c>
      <c r="T31">
        <v>141.05946399999999</v>
      </c>
      <c r="U31">
        <v>141.826324</v>
      </c>
      <c r="V31">
        <v>142.596024</v>
      </c>
      <c r="W31">
        <v>143.36878999999999</v>
      </c>
      <c r="X31">
        <v>144.14782700000001</v>
      </c>
      <c r="Y31">
        <v>144.931442</v>
      </c>
      <c r="Z31">
        <v>145.705307</v>
      </c>
      <c r="AA31">
        <v>146.46122700000001</v>
      </c>
      <c r="AB31">
        <v>147.20429999999999</v>
      </c>
      <c r="AC31">
        <v>147.93678299999999</v>
      </c>
      <c r="AD31">
        <v>148.66175799999999</v>
      </c>
      <c r="AE31">
        <v>149.37750199999999</v>
      </c>
      <c r="AF31">
        <v>150.08702099999999</v>
      </c>
      <c r="AG31">
        <v>150.781296</v>
      </c>
      <c r="AH31">
        <v>151.46566799999999</v>
      </c>
      <c r="AI31">
        <v>152.13798499999999</v>
      </c>
      <c r="AJ31">
        <v>6.0000000000000001E-3</v>
      </c>
      <c r="AK31" s="7"/>
    </row>
    <row r="32" spans="1:37" x14ac:dyDescent="0.25">
      <c r="A32" t="s">
        <v>104</v>
      </c>
      <c r="C32" t="s">
        <v>526</v>
      </c>
    </row>
    <row r="33" spans="1:37" x14ac:dyDescent="0.25">
      <c r="A33" t="s">
        <v>102</v>
      </c>
      <c r="B33" t="s">
        <v>527</v>
      </c>
      <c r="C33" t="s">
        <v>528</v>
      </c>
      <c r="D33" t="s">
        <v>89</v>
      </c>
      <c r="F33">
        <v>97.282805999999994</v>
      </c>
      <c r="G33">
        <v>97.787353999999993</v>
      </c>
      <c r="H33">
        <v>98.215041999999997</v>
      </c>
      <c r="I33">
        <v>98.632728999999998</v>
      </c>
      <c r="J33">
        <v>99.032143000000005</v>
      </c>
      <c r="K33">
        <v>99.396202000000002</v>
      </c>
      <c r="L33">
        <v>99.739356999999998</v>
      </c>
      <c r="M33">
        <v>100.082947</v>
      </c>
      <c r="N33">
        <v>100.388443</v>
      </c>
      <c r="O33">
        <v>100.639343</v>
      </c>
      <c r="P33">
        <v>100.822762</v>
      </c>
      <c r="Q33">
        <v>100.97788199999999</v>
      </c>
      <c r="R33">
        <v>101.154274</v>
      </c>
      <c r="S33">
        <v>101.35496500000001</v>
      </c>
      <c r="T33">
        <v>101.59815999999999</v>
      </c>
      <c r="U33">
        <v>101.897423</v>
      </c>
      <c r="V33">
        <v>102.27224</v>
      </c>
      <c r="W33">
        <v>102.638313</v>
      </c>
      <c r="X33">
        <v>102.997772</v>
      </c>
      <c r="Y33">
        <v>103.34813699999999</v>
      </c>
      <c r="Z33">
        <v>103.67842899999999</v>
      </c>
      <c r="AA33">
        <v>103.982529</v>
      </c>
      <c r="AB33">
        <v>104.263802</v>
      </c>
      <c r="AC33">
        <v>104.524124</v>
      </c>
      <c r="AD33">
        <v>104.76752500000001</v>
      </c>
      <c r="AE33">
        <v>104.99548299999999</v>
      </c>
      <c r="AF33">
        <v>105.214249</v>
      </c>
      <c r="AG33">
        <v>105.421913</v>
      </c>
      <c r="AH33">
        <v>105.62771600000001</v>
      </c>
      <c r="AI33">
        <v>105.83530399999999</v>
      </c>
      <c r="AJ33">
        <v>3.0000000000000001E-3</v>
      </c>
      <c r="AK33" s="7"/>
    </row>
    <row r="34" spans="1:37" x14ac:dyDescent="0.25">
      <c r="A34" t="s">
        <v>103</v>
      </c>
      <c r="B34" t="s">
        <v>529</v>
      </c>
      <c r="C34" t="s">
        <v>530</v>
      </c>
      <c r="D34" t="s">
        <v>89</v>
      </c>
      <c r="F34">
        <v>48.396942000000003</v>
      </c>
      <c r="G34">
        <v>48.864845000000003</v>
      </c>
      <c r="H34">
        <v>49.317436000000001</v>
      </c>
      <c r="I34">
        <v>49.785069</v>
      </c>
      <c r="J34">
        <v>50.261313999999999</v>
      </c>
      <c r="K34">
        <v>50.742012000000003</v>
      </c>
      <c r="L34">
        <v>51.236865999999999</v>
      </c>
      <c r="M34">
        <v>51.756042000000001</v>
      </c>
      <c r="N34">
        <v>52.320065</v>
      </c>
      <c r="O34">
        <v>52.924976000000001</v>
      </c>
      <c r="P34">
        <v>53.576504</v>
      </c>
      <c r="Q34">
        <v>54.296326000000001</v>
      </c>
      <c r="R34">
        <v>54.979056999999997</v>
      </c>
      <c r="S34">
        <v>55.590328</v>
      </c>
      <c r="T34">
        <v>56.132182999999998</v>
      </c>
      <c r="U34">
        <v>56.597126000000003</v>
      </c>
      <c r="V34">
        <v>56.985869999999998</v>
      </c>
      <c r="W34">
        <v>57.389172000000002</v>
      </c>
      <c r="X34">
        <v>57.807803999999997</v>
      </c>
      <c r="Y34">
        <v>58.242534999999997</v>
      </c>
      <c r="Z34">
        <v>58.690311000000001</v>
      </c>
      <c r="AA34">
        <v>59.148795999999997</v>
      </c>
      <c r="AB34">
        <v>59.618918999999998</v>
      </c>
      <c r="AC34">
        <v>60.099831000000002</v>
      </c>
      <c r="AD34">
        <v>60.589511999999999</v>
      </c>
      <c r="AE34">
        <v>61.083973</v>
      </c>
      <c r="AF34">
        <v>61.579158999999997</v>
      </c>
      <c r="AG34">
        <v>62.068328999999999</v>
      </c>
      <c r="AH34">
        <v>62.547977000000003</v>
      </c>
      <c r="AI34">
        <v>63.01305</v>
      </c>
      <c r="AJ34">
        <v>8.9999999999999993E-3</v>
      </c>
      <c r="AK34" s="7"/>
    </row>
    <row r="35" spans="1:37" x14ac:dyDescent="0.25">
      <c r="A35" t="s">
        <v>94</v>
      </c>
      <c r="B35" t="s">
        <v>531</v>
      </c>
      <c r="C35" t="s">
        <v>532</v>
      </c>
      <c r="D35" t="s">
        <v>89</v>
      </c>
      <c r="F35">
        <v>7.2159370000000003</v>
      </c>
      <c r="G35">
        <v>7.1989869999999998</v>
      </c>
      <c r="H35">
        <v>7.1787840000000003</v>
      </c>
      <c r="I35">
        <v>7.1571439999999997</v>
      </c>
      <c r="J35">
        <v>7.1345010000000002</v>
      </c>
      <c r="K35">
        <v>7.1098059999999998</v>
      </c>
      <c r="L35">
        <v>7.0806550000000001</v>
      </c>
      <c r="M35">
        <v>7.0481860000000003</v>
      </c>
      <c r="N35">
        <v>7.0122790000000004</v>
      </c>
      <c r="O35">
        <v>6.9723980000000001</v>
      </c>
      <c r="P35">
        <v>6.929494</v>
      </c>
      <c r="Q35">
        <v>6.8856950000000001</v>
      </c>
      <c r="R35">
        <v>6.8462370000000004</v>
      </c>
      <c r="S35">
        <v>6.8105039999999999</v>
      </c>
      <c r="T35">
        <v>6.778969</v>
      </c>
      <c r="U35">
        <v>6.751493</v>
      </c>
      <c r="V35">
        <v>6.7276939999999996</v>
      </c>
      <c r="W35">
        <v>6.7012729999999996</v>
      </c>
      <c r="X35">
        <v>6.6724949999999996</v>
      </c>
      <c r="Y35">
        <v>6.6414689999999998</v>
      </c>
      <c r="Z35">
        <v>6.6077760000000003</v>
      </c>
      <c r="AA35">
        <v>6.5718139999999998</v>
      </c>
      <c r="AB35">
        <v>6.5343140000000002</v>
      </c>
      <c r="AC35">
        <v>6.4964389999999996</v>
      </c>
      <c r="AD35">
        <v>6.4594129999999996</v>
      </c>
      <c r="AE35">
        <v>6.4239769999999998</v>
      </c>
      <c r="AF35">
        <v>6.3908209999999999</v>
      </c>
      <c r="AG35">
        <v>6.3596640000000004</v>
      </c>
      <c r="AH35">
        <v>6.3301319999999999</v>
      </c>
      <c r="AI35">
        <v>6.301469</v>
      </c>
      <c r="AJ35">
        <v>-5.0000000000000001E-3</v>
      </c>
      <c r="AK35" s="7"/>
    </row>
    <row r="36" spans="1:37" x14ac:dyDescent="0.25">
      <c r="A36" t="s">
        <v>1</v>
      </c>
      <c r="B36" t="s">
        <v>533</v>
      </c>
      <c r="C36" t="s">
        <v>534</v>
      </c>
      <c r="D36" t="s">
        <v>89</v>
      </c>
      <c r="F36">
        <v>152.895691</v>
      </c>
      <c r="G36">
        <v>153.851181</v>
      </c>
      <c r="H36">
        <v>154.71125799999999</v>
      </c>
      <c r="I36">
        <v>155.574951</v>
      </c>
      <c r="J36">
        <v>156.42796300000001</v>
      </c>
      <c r="K36">
        <v>157.24801600000001</v>
      </c>
      <c r="L36">
        <v>158.05688499999999</v>
      </c>
      <c r="M36">
        <v>158.88717700000001</v>
      </c>
      <c r="N36">
        <v>159.72079500000001</v>
      </c>
      <c r="O36">
        <v>160.53671299999999</v>
      </c>
      <c r="P36">
        <v>161.32875100000001</v>
      </c>
      <c r="Q36">
        <v>162.159897</v>
      </c>
      <c r="R36">
        <v>162.979568</v>
      </c>
      <c r="S36">
        <v>163.755798</v>
      </c>
      <c r="T36">
        <v>164.509308</v>
      </c>
      <c r="U36">
        <v>165.246048</v>
      </c>
      <c r="V36">
        <v>165.98580899999999</v>
      </c>
      <c r="W36">
        <v>166.72875999999999</v>
      </c>
      <c r="X36">
        <v>167.47807299999999</v>
      </c>
      <c r="Y36">
        <v>168.23213200000001</v>
      </c>
      <c r="Z36">
        <v>168.976517</v>
      </c>
      <c r="AA36">
        <v>169.703125</v>
      </c>
      <c r="AB36">
        <v>170.41703799999999</v>
      </c>
      <c r="AC36">
        <v>171.120407</v>
      </c>
      <c r="AD36">
        <v>171.816452</v>
      </c>
      <c r="AE36">
        <v>172.503433</v>
      </c>
      <c r="AF36">
        <v>173.184235</v>
      </c>
      <c r="AG36">
        <v>173.84989899999999</v>
      </c>
      <c r="AH36">
        <v>174.50582900000001</v>
      </c>
      <c r="AI36">
        <v>175.14982599999999</v>
      </c>
      <c r="AJ36">
        <v>5.0000000000000001E-3</v>
      </c>
      <c r="AK36" s="7"/>
    </row>
    <row r="37" spans="1:37" x14ac:dyDescent="0.25">
      <c r="A37" t="s">
        <v>105</v>
      </c>
      <c r="C37" t="s">
        <v>535</v>
      </c>
    </row>
    <row r="38" spans="1:37" x14ac:dyDescent="0.25">
      <c r="A38" t="s">
        <v>102</v>
      </c>
      <c r="B38" t="s">
        <v>536</v>
      </c>
      <c r="C38" t="s">
        <v>537</v>
      </c>
      <c r="D38" t="s">
        <v>89</v>
      </c>
      <c r="F38">
        <v>84.746170000000006</v>
      </c>
      <c r="G38">
        <v>86.235473999999996</v>
      </c>
      <c r="H38">
        <v>87.634345999999994</v>
      </c>
      <c r="I38">
        <v>89.025756999999999</v>
      </c>
      <c r="J38">
        <v>90.409912000000006</v>
      </c>
      <c r="K38">
        <v>91.740775999999997</v>
      </c>
      <c r="L38">
        <v>93.044623999999999</v>
      </c>
      <c r="M38">
        <v>94.368133999999998</v>
      </c>
      <c r="N38">
        <v>95.694359000000006</v>
      </c>
      <c r="O38">
        <v>97.005806000000007</v>
      </c>
      <c r="P38">
        <v>98.296959000000001</v>
      </c>
      <c r="Q38">
        <v>99.628151000000003</v>
      </c>
      <c r="R38">
        <v>100.95462000000001</v>
      </c>
      <c r="S38">
        <v>102.286011</v>
      </c>
      <c r="T38">
        <v>103.60919199999999</v>
      </c>
      <c r="U38">
        <v>104.931602</v>
      </c>
      <c r="V38">
        <v>106.24234</v>
      </c>
      <c r="W38">
        <v>107.54413599999999</v>
      </c>
      <c r="X38">
        <v>108.84335299999999</v>
      </c>
      <c r="Y38">
        <v>110.137047</v>
      </c>
      <c r="Z38">
        <v>111.41454299999999</v>
      </c>
      <c r="AA38">
        <v>112.66831999999999</v>
      </c>
      <c r="AB38">
        <v>113.905731</v>
      </c>
      <c r="AC38">
        <v>115.130562</v>
      </c>
      <c r="AD38">
        <v>116.34580200000001</v>
      </c>
      <c r="AE38">
        <v>117.55255099999999</v>
      </c>
      <c r="AF38">
        <v>118.752441</v>
      </c>
      <c r="AG38">
        <v>119.93815600000001</v>
      </c>
      <c r="AH38">
        <v>121.113731</v>
      </c>
      <c r="AI38">
        <v>122.27639000000001</v>
      </c>
      <c r="AJ38">
        <v>1.2999999999999999E-2</v>
      </c>
      <c r="AK38" s="7"/>
    </row>
    <row r="39" spans="1:37" x14ac:dyDescent="0.25">
      <c r="A39" t="s">
        <v>103</v>
      </c>
      <c r="B39" t="s">
        <v>538</v>
      </c>
      <c r="C39" t="s">
        <v>539</v>
      </c>
      <c r="D39" t="s">
        <v>89</v>
      </c>
      <c r="F39">
        <v>19.709596999999999</v>
      </c>
      <c r="G39">
        <v>20.023541999999999</v>
      </c>
      <c r="H39">
        <v>20.338560000000001</v>
      </c>
      <c r="I39">
        <v>20.669288999999999</v>
      </c>
      <c r="J39">
        <v>21.015242000000001</v>
      </c>
      <c r="K39">
        <v>21.379358</v>
      </c>
      <c r="L39">
        <v>21.76585</v>
      </c>
      <c r="M39">
        <v>22.150590999999999</v>
      </c>
      <c r="N39">
        <v>22.533481999999999</v>
      </c>
      <c r="O39">
        <v>22.910875000000001</v>
      </c>
      <c r="P39">
        <v>23.281893</v>
      </c>
      <c r="Q39">
        <v>23.653245999999999</v>
      </c>
      <c r="R39">
        <v>24.015889999999999</v>
      </c>
      <c r="S39">
        <v>24.363271999999998</v>
      </c>
      <c r="T39">
        <v>24.692194000000001</v>
      </c>
      <c r="U39">
        <v>25.002323000000001</v>
      </c>
      <c r="V39">
        <v>25.322683000000001</v>
      </c>
      <c r="W39">
        <v>25.652546000000001</v>
      </c>
      <c r="X39">
        <v>25.990679</v>
      </c>
      <c r="Y39">
        <v>26.336732999999999</v>
      </c>
      <c r="Z39">
        <v>26.687059000000001</v>
      </c>
      <c r="AA39">
        <v>27.039303</v>
      </c>
      <c r="AB39">
        <v>27.391558</v>
      </c>
      <c r="AC39">
        <v>27.742498000000001</v>
      </c>
      <c r="AD39">
        <v>28.091401999999999</v>
      </c>
      <c r="AE39">
        <v>28.436264000000001</v>
      </c>
      <c r="AF39">
        <v>28.777365</v>
      </c>
      <c r="AG39">
        <v>29.113682000000001</v>
      </c>
      <c r="AH39">
        <v>29.446186000000001</v>
      </c>
      <c r="AI39">
        <v>29.77441</v>
      </c>
      <c r="AJ39">
        <v>1.4E-2</v>
      </c>
      <c r="AK39" s="7"/>
    </row>
    <row r="40" spans="1:37" x14ac:dyDescent="0.25">
      <c r="A40" t="s">
        <v>1</v>
      </c>
      <c r="B40" t="s">
        <v>540</v>
      </c>
      <c r="C40" t="s">
        <v>541</v>
      </c>
      <c r="D40" t="s">
        <v>89</v>
      </c>
      <c r="F40">
        <v>104.455765</v>
      </c>
      <c r="G40">
        <v>106.259018</v>
      </c>
      <c r="H40">
        <v>107.972908</v>
      </c>
      <c r="I40">
        <v>109.69504499999999</v>
      </c>
      <c r="J40">
        <v>111.425156</v>
      </c>
      <c r="K40">
        <v>113.120132</v>
      </c>
      <c r="L40">
        <v>114.81047100000001</v>
      </c>
      <c r="M40">
        <v>116.51872299999999</v>
      </c>
      <c r="N40">
        <v>118.227844</v>
      </c>
      <c r="O40">
        <v>119.916679</v>
      </c>
      <c r="P40">
        <v>121.57885</v>
      </c>
      <c r="Q40">
        <v>123.281395</v>
      </c>
      <c r="R40">
        <v>124.970512</v>
      </c>
      <c r="S40">
        <v>126.64928399999999</v>
      </c>
      <c r="T40">
        <v>128.30139199999999</v>
      </c>
      <c r="U40">
        <v>129.93392900000001</v>
      </c>
      <c r="V40">
        <v>131.56501800000001</v>
      </c>
      <c r="W40">
        <v>133.196686</v>
      </c>
      <c r="X40">
        <v>134.83403000000001</v>
      </c>
      <c r="Y40">
        <v>136.47378499999999</v>
      </c>
      <c r="Z40">
        <v>138.101608</v>
      </c>
      <c r="AA40">
        <v>139.707626</v>
      </c>
      <c r="AB40">
        <v>141.29728700000001</v>
      </c>
      <c r="AC40">
        <v>142.873062</v>
      </c>
      <c r="AD40">
        <v>144.43720999999999</v>
      </c>
      <c r="AE40">
        <v>145.98881499999999</v>
      </c>
      <c r="AF40">
        <v>147.52979999999999</v>
      </c>
      <c r="AG40">
        <v>149.05183400000001</v>
      </c>
      <c r="AH40">
        <v>150.559921</v>
      </c>
      <c r="AI40">
        <v>152.05079699999999</v>
      </c>
      <c r="AJ40">
        <v>1.2999999999999999E-2</v>
      </c>
      <c r="AK40" s="7"/>
    </row>
    <row r="41" spans="1:37" x14ac:dyDescent="0.25">
      <c r="A41" t="s">
        <v>106</v>
      </c>
      <c r="C41" t="s">
        <v>542</v>
      </c>
    </row>
    <row r="42" spans="1:37" x14ac:dyDescent="0.25">
      <c r="A42" t="s">
        <v>107</v>
      </c>
      <c r="B42" t="s">
        <v>543</v>
      </c>
      <c r="C42" t="s">
        <v>544</v>
      </c>
      <c r="D42" t="s">
        <v>89</v>
      </c>
      <c r="F42">
        <v>170.63339199999999</v>
      </c>
      <c r="G42">
        <v>172.104568</v>
      </c>
      <c r="H42">
        <v>173.44502299999999</v>
      </c>
      <c r="I42">
        <v>174.80096399999999</v>
      </c>
      <c r="J42">
        <v>176.14250200000001</v>
      </c>
      <c r="K42">
        <v>177.43580600000001</v>
      </c>
      <c r="L42">
        <v>178.70770300000001</v>
      </c>
      <c r="M42">
        <v>180.007553</v>
      </c>
      <c r="N42">
        <v>181.311249</v>
      </c>
      <c r="O42">
        <v>182.588593</v>
      </c>
      <c r="P42">
        <v>183.830322</v>
      </c>
      <c r="Q42">
        <v>185.13275100000001</v>
      </c>
      <c r="R42">
        <v>186.41868600000001</v>
      </c>
      <c r="S42">
        <v>187.64331100000001</v>
      </c>
      <c r="T42">
        <v>188.83479299999999</v>
      </c>
      <c r="U42">
        <v>190.00289900000001</v>
      </c>
      <c r="V42">
        <v>191.17137099999999</v>
      </c>
      <c r="W42">
        <v>192.343155</v>
      </c>
      <c r="X42">
        <v>193.52160599999999</v>
      </c>
      <c r="Y42">
        <v>194.70668000000001</v>
      </c>
      <c r="Z42">
        <v>195.87918099999999</v>
      </c>
      <c r="AA42">
        <v>197.02565000000001</v>
      </c>
      <c r="AB42">
        <v>198.153244</v>
      </c>
      <c r="AC42">
        <v>199.26563999999999</v>
      </c>
      <c r="AD42">
        <v>200.365509</v>
      </c>
      <c r="AE42">
        <v>201.45138499999999</v>
      </c>
      <c r="AF42">
        <v>202.52565000000001</v>
      </c>
      <c r="AG42">
        <v>203.577179</v>
      </c>
      <c r="AH42">
        <v>204.612549</v>
      </c>
      <c r="AI42">
        <v>205.62712099999999</v>
      </c>
      <c r="AJ42">
        <v>6.0000000000000001E-3</v>
      </c>
      <c r="AK42" s="7"/>
    </row>
    <row r="43" spans="1:37" x14ac:dyDescent="0.25">
      <c r="A43" t="s">
        <v>108</v>
      </c>
      <c r="B43" t="s">
        <v>545</v>
      </c>
      <c r="C43" t="s">
        <v>546</v>
      </c>
      <c r="D43" t="s">
        <v>89</v>
      </c>
      <c r="F43">
        <v>44.947986999999998</v>
      </c>
      <c r="G43">
        <v>45.289402000000003</v>
      </c>
      <c r="H43">
        <v>45.602820999999999</v>
      </c>
      <c r="I43">
        <v>45.922535000000003</v>
      </c>
      <c r="J43">
        <v>46.241211</v>
      </c>
      <c r="K43">
        <v>46.551991000000001</v>
      </c>
      <c r="L43">
        <v>46.854709999999997</v>
      </c>
      <c r="M43">
        <v>47.162128000000003</v>
      </c>
      <c r="N43">
        <v>47.470244999999998</v>
      </c>
      <c r="O43">
        <v>47.771068999999997</v>
      </c>
      <c r="P43">
        <v>48.063628999999999</v>
      </c>
      <c r="Q43">
        <v>48.372039999999998</v>
      </c>
      <c r="R43">
        <v>48.677734000000001</v>
      </c>
      <c r="S43">
        <v>48.970444000000001</v>
      </c>
      <c r="T43">
        <v>49.256191000000001</v>
      </c>
      <c r="U43">
        <v>49.536830999999999</v>
      </c>
      <c r="V43">
        <v>49.814934000000001</v>
      </c>
      <c r="W43">
        <v>50.091827000000002</v>
      </c>
      <c r="X43">
        <v>50.368972999999997</v>
      </c>
      <c r="Y43">
        <v>50.647869</v>
      </c>
      <c r="Z43">
        <v>50.923865999999997</v>
      </c>
      <c r="AA43">
        <v>51.193691000000001</v>
      </c>
      <c r="AB43">
        <v>51.459049</v>
      </c>
      <c r="AC43">
        <v>51.721454999999999</v>
      </c>
      <c r="AD43">
        <v>51.981228000000002</v>
      </c>
      <c r="AE43">
        <v>52.237853999999999</v>
      </c>
      <c r="AF43">
        <v>52.491165000000002</v>
      </c>
      <c r="AG43">
        <v>52.738608999999997</v>
      </c>
      <c r="AH43">
        <v>52.981316</v>
      </c>
      <c r="AI43">
        <v>53.217987000000001</v>
      </c>
      <c r="AJ43">
        <v>6.0000000000000001E-3</v>
      </c>
      <c r="AK43" s="7"/>
    </row>
    <row r="44" spans="1:37" x14ac:dyDescent="0.25">
      <c r="A44" t="s">
        <v>109</v>
      </c>
      <c r="C44" t="s">
        <v>547</v>
      </c>
    </row>
    <row r="45" spans="1:37" x14ac:dyDescent="0.25">
      <c r="A45" t="s">
        <v>87</v>
      </c>
      <c r="C45" t="s">
        <v>548</v>
      </c>
    </row>
    <row r="46" spans="1:37" x14ac:dyDescent="0.25">
      <c r="A46" t="s">
        <v>110</v>
      </c>
      <c r="B46" t="s">
        <v>549</v>
      </c>
      <c r="C46" t="s">
        <v>550</v>
      </c>
      <c r="D46" t="s">
        <v>111</v>
      </c>
      <c r="F46">
        <v>8.1520740000000007</v>
      </c>
      <c r="G46">
        <v>8.1961180000000002</v>
      </c>
      <c r="H46">
        <v>8.2870659999999994</v>
      </c>
      <c r="I46">
        <v>8.3699680000000001</v>
      </c>
      <c r="J46">
        <v>8.4489809999999999</v>
      </c>
      <c r="K46">
        <v>8.5237669999999994</v>
      </c>
      <c r="L46">
        <v>8.5948499999999992</v>
      </c>
      <c r="M46">
        <v>8.6621629999999996</v>
      </c>
      <c r="N46">
        <v>8.7258829999999996</v>
      </c>
      <c r="O46">
        <v>8.7855760000000007</v>
      </c>
      <c r="P46">
        <v>8.8411969999999993</v>
      </c>
      <c r="Q46">
        <v>8.8925889999999992</v>
      </c>
      <c r="R46">
        <v>8.9390719999999995</v>
      </c>
      <c r="S46">
        <v>8.9801970000000004</v>
      </c>
      <c r="T46">
        <v>9.0152149999999995</v>
      </c>
      <c r="U46">
        <v>9.0429250000000003</v>
      </c>
      <c r="V46">
        <v>9.0621709999999993</v>
      </c>
      <c r="W46">
        <v>9.0798550000000002</v>
      </c>
      <c r="X46">
        <v>9.0956109999999999</v>
      </c>
      <c r="Y46">
        <v>9.1092370000000003</v>
      </c>
      <c r="Z46">
        <v>9.1206569999999996</v>
      </c>
      <c r="AA46">
        <v>9.1299399999999995</v>
      </c>
      <c r="AB46">
        <v>9.1372339999999994</v>
      </c>
      <c r="AC46">
        <v>9.1427680000000002</v>
      </c>
      <c r="AD46">
        <v>9.1468240000000005</v>
      </c>
      <c r="AE46">
        <v>9.1496840000000006</v>
      </c>
      <c r="AF46">
        <v>9.1516330000000004</v>
      </c>
      <c r="AG46">
        <v>9.152927</v>
      </c>
      <c r="AH46">
        <v>9.1537509999999997</v>
      </c>
      <c r="AI46">
        <v>9.1542680000000001</v>
      </c>
      <c r="AJ46">
        <v>4.0000000000000001E-3</v>
      </c>
      <c r="AK46" s="7"/>
    </row>
    <row r="47" spans="1:37" x14ac:dyDescent="0.25">
      <c r="A47" t="s">
        <v>112</v>
      </c>
      <c r="B47" t="s">
        <v>551</v>
      </c>
      <c r="C47" t="s">
        <v>552</v>
      </c>
      <c r="D47" t="s">
        <v>113</v>
      </c>
      <c r="F47">
        <v>1.3</v>
      </c>
      <c r="G47">
        <v>1.3</v>
      </c>
      <c r="H47">
        <v>1.3</v>
      </c>
      <c r="I47">
        <v>1.3</v>
      </c>
      <c r="J47">
        <v>1.3</v>
      </c>
      <c r="K47">
        <v>1.3</v>
      </c>
      <c r="L47">
        <v>1.3</v>
      </c>
      <c r="M47">
        <v>1.3</v>
      </c>
      <c r="N47">
        <v>1.3</v>
      </c>
      <c r="O47">
        <v>1.3</v>
      </c>
      <c r="P47">
        <v>1.3</v>
      </c>
      <c r="Q47">
        <v>1.3</v>
      </c>
      <c r="R47">
        <v>1.3</v>
      </c>
      <c r="S47">
        <v>1.3</v>
      </c>
      <c r="T47">
        <v>1.3</v>
      </c>
      <c r="U47">
        <v>1.3</v>
      </c>
      <c r="V47">
        <v>1.3</v>
      </c>
      <c r="W47">
        <v>1.3</v>
      </c>
      <c r="X47">
        <v>1.3</v>
      </c>
      <c r="Y47">
        <v>1.3</v>
      </c>
      <c r="Z47">
        <v>1.3</v>
      </c>
      <c r="AA47">
        <v>1.3</v>
      </c>
      <c r="AB47">
        <v>1.3</v>
      </c>
      <c r="AC47">
        <v>1.3</v>
      </c>
      <c r="AD47">
        <v>1.3</v>
      </c>
      <c r="AE47">
        <v>1.3</v>
      </c>
      <c r="AF47">
        <v>1.3</v>
      </c>
      <c r="AG47">
        <v>1.3</v>
      </c>
      <c r="AH47">
        <v>1.3</v>
      </c>
      <c r="AI47">
        <v>1.3</v>
      </c>
      <c r="AJ47">
        <v>0</v>
      </c>
      <c r="AK47" s="7"/>
    </row>
    <row r="48" spans="1:37" x14ac:dyDescent="0.25">
      <c r="A48" t="s">
        <v>114</v>
      </c>
      <c r="B48" t="s">
        <v>553</v>
      </c>
      <c r="C48" t="s">
        <v>554</v>
      </c>
      <c r="D48" t="s">
        <v>115</v>
      </c>
      <c r="F48">
        <v>3.4527899999999998</v>
      </c>
      <c r="G48">
        <v>3.5014449999999999</v>
      </c>
      <c r="H48">
        <v>3.5417770000000002</v>
      </c>
      <c r="I48">
        <v>3.559523</v>
      </c>
      <c r="J48">
        <v>3.574398</v>
      </c>
      <c r="K48">
        <v>3.588524</v>
      </c>
      <c r="L48">
        <v>3.6006369999999999</v>
      </c>
      <c r="M48">
        <v>3.610833</v>
      </c>
      <c r="N48">
        <v>3.619402</v>
      </c>
      <c r="O48">
        <v>3.6265800000000001</v>
      </c>
      <c r="P48">
        <v>3.6327660000000002</v>
      </c>
      <c r="Q48">
        <v>3.6379190000000001</v>
      </c>
      <c r="R48">
        <v>3.6424289999999999</v>
      </c>
      <c r="S48">
        <v>3.6466059999999998</v>
      </c>
      <c r="T48">
        <v>3.650417</v>
      </c>
      <c r="U48">
        <v>3.6537760000000001</v>
      </c>
      <c r="V48">
        <v>3.6568100000000001</v>
      </c>
      <c r="W48">
        <v>3.6594259999999998</v>
      </c>
      <c r="X48">
        <v>3.6617630000000001</v>
      </c>
      <c r="Y48">
        <v>3.663834</v>
      </c>
      <c r="Z48">
        <v>3.6656879999999998</v>
      </c>
      <c r="AA48">
        <v>3.6673309999999999</v>
      </c>
      <c r="AB48">
        <v>3.6686209999999999</v>
      </c>
      <c r="AC48">
        <v>3.6696140000000002</v>
      </c>
      <c r="AD48">
        <v>3.670264</v>
      </c>
      <c r="AE48">
        <v>3.6704819999999998</v>
      </c>
      <c r="AF48">
        <v>3.6708370000000001</v>
      </c>
      <c r="AG48">
        <v>3.6712639999999999</v>
      </c>
      <c r="AH48">
        <v>3.6717240000000002</v>
      </c>
      <c r="AI48">
        <v>3.6721590000000002</v>
      </c>
      <c r="AJ48">
        <v>2E-3</v>
      </c>
      <c r="AK48" s="7"/>
    </row>
    <row r="49" spans="1:37" x14ac:dyDescent="0.25">
      <c r="A49" t="s">
        <v>116</v>
      </c>
      <c r="B49" t="s">
        <v>555</v>
      </c>
      <c r="C49" t="s">
        <v>556</v>
      </c>
      <c r="D49" t="s">
        <v>117</v>
      </c>
      <c r="F49">
        <v>0.82572800000000002</v>
      </c>
      <c r="G49">
        <v>0.82994400000000002</v>
      </c>
      <c r="H49">
        <v>0.83406100000000005</v>
      </c>
      <c r="I49">
        <v>0.83813300000000002</v>
      </c>
      <c r="J49">
        <v>0.84218000000000004</v>
      </c>
      <c r="K49">
        <v>0.84625600000000001</v>
      </c>
      <c r="L49">
        <v>0.85001599999999999</v>
      </c>
      <c r="M49">
        <v>0.85349299999999995</v>
      </c>
      <c r="N49">
        <v>0.85665999999999998</v>
      </c>
      <c r="O49">
        <v>0.85949900000000001</v>
      </c>
      <c r="P49">
        <v>0.86205100000000001</v>
      </c>
      <c r="Q49">
        <v>0.86429599999999995</v>
      </c>
      <c r="R49">
        <v>0.86625200000000002</v>
      </c>
      <c r="S49">
        <v>0.86791200000000002</v>
      </c>
      <c r="T49">
        <v>0.86928099999999997</v>
      </c>
      <c r="U49">
        <v>0.87035099999999999</v>
      </c>
      <c r="V49">
        <v>0.87114800000000003</v>
      </c>
      <c r="W49">
        <v>0.87166299999999997</v>
      </c>
      <c r="X49">
        <v>0.87190100000000004</v>
      </c>
      <c r="Y49">
        <v>0.87185800000000002</v>
      </c>
      <c r="Z49">
        <v>0.87155400000000005</v>
      </c>
      <c r="AA49">
        <v>0.87127399999999999</v>
      </c>
      <c r="AB49">
        <v>0.87101399999999995</v>
      </c>
      <c r="AC49">
        <v>0.87077800000000005</v>
      </c>
      <c r="AD49">
        <v>0.87056500000000003</v>
      </c>
      <c r="AE49">
        <v>0.87037799999999999</v>
      </c>
      <c r="AF49">
        <v>0.87021599999999999</v>
      </c>
      <c r="AG49">
        <v>0.87007999999999996</v>
      </c>
      <c r="AH49">
        <v>0.86996700000000005</v>
      </c>
      <c r="AI49">
        <v>0.86987400000000004</v>
      </c>
      <c r="AJ49">
        <v>2E-3</v>
      </c>
      <c r="AK49" s="7"/>
    </row>
    <row r="50" spans="1:37" x14ac:dyDescent="0.25">
      <c r="A50" t="s">
        <v>118</v>
      </c>
      <c r="B50" t="s">
        <v>557</v>
      </c>
      <c r="C50" t="s">
        <v>558</v>
      </c>
      <c r="D50" t="s">
        <v>117</v>
      </c>
      <c r="F50">
        <v>0.83468600000000004</v>
      </c>
      <c r="G50">
        <v>0.83559700000000003</v>
      </c>
      <c r="H50">
        <v>0.83641100000000002</v>
      </c>
      <c r="I50">
        <v>0.837252</v>
      </c>
      <c r="J50">
        <v>0.83810700000000005</v>
      </c>
      <c r="K50">
        <v>0.83897900000000003</v>
      </c>
      <c r="L50">
        <v>0.83982800000000002</v>
      </c>
      <c r="M50">
        <v>0.84061799999999998</v>
      </c>
      <c r="N50">
        <v>0.84134500000000001</v>
      </c>
      <c r="O50">
        <v>0.84199500000000005</v>
      </c>
      <c r="P50">
        <v>0.842588</v>
      </c>
      <c r="Q50">
        <v>0.843113</v>
      </c>
      <c r="R50">
        <v>0.84357899999999997</v>
      </c>
      <c r="S50">
        <v>0.84398399999999996</v>
      </c>
      <c r="T50">
        <v>0.844329</v>
      </c>
      <c r="U50">
        <v>0.84461600000000003</v>
      </c>
      <c r="V50">
        <v>0.84484700000000001</v>
      </c>
      <c r="W50">
        <v>0.84501999999999999</v>
      </c>
      <c r="X50">
        <v>0.84513099999999997</v>
      </c>
      <c r="Y50">
        <v>0.84518000000000004</v>
      </c>
      <c r="Z50">
        <v>0.84517399999999998</v>
      </c>
      <c r="AA50">
        <v>0.84516500000000006</v>
      </c>
      <c r="AB50">
        <v>0.84515499999999999</v>
      </c>
      <c r="AC50">
        <v>0.84514100000000003</v>
      </c>
      <c r="AD50">
        <v>0.84511999999999998</v>
      </c>
      <c r="AE50">
        <v>0.84509400000000001</v>
      </c>
      <c r="AF50">
        <v>0.84505699999999995</v>
      </c>
      <c r="AG50">
        <v>0.84501000000000004</v>
      </c>
      <c r="AH50">
        <v>0.84495299999999995</v>
      </c>
      <c r="AI50">
        <v>0.844885</v>
      </c>
      <c r="AJ50">
        <v>0</v>
      </c>
      <c r="AK50" s="7"/>
    </row>
    <row r="51" spans="1:37" x14ac:dyDescent="0.25">
      <c r="A51" t="s">
        <v>119</v>
      </c>
      <c r="C51" t="s">
        <v>559</v>
      </c>
    </row>
    <row r="52" spans="1:37" x14ac:dyDescent="0.25">
      <c r="A52" t="s">
        <v>120</v>
      </c>
      <c r="B52" t="s">
        <v>560</v>
      </c>
      <c r="C52" t="s">
        <v>561</v>
      </c>
      <c r="D52" t="s">
        <v>121</v>
      </c>
      <c r="F52">
        <v>13.942868000000001</v>
      </c>
      <c r="G52">
        <v>14.079188</v>
      </c>
      <c r="H52">
        <v>14.315822000000001</v>
      </c>
      <c r="I52">
        <v>14.532185999999999</v>
      </c>
      <c r="J52">
        <v>14.73676</v>
      </c>
      <c r="K52">
        <v>14.928680999999999</v>
      </c>
      <c r="L52">
        <v>15.109222000000001</v>
      </c>
      <c r="M52">
        <v>15.278121000000001</v>
      </c>
      <c r="N52">
        <v>15.435934</v>
      </c>
      <c r="O52">
        <v>15.581635</v>
      </c>
      <c r="P52">
        <v>15.715282</v>
      </c>
      <c r="Q52">
        <v>15.836614000000001</v>
      </c>
      <c r="R52">
        <v>15.944226</v>
      </c>
      <c r="S52">
        <v>16.037289000000001</v>
      </c>
      <c r="T52">
        <v>16.114222999999999</v>
      </c>
      <c r="U52">
        <v>16.172186</v>
      </c>
      <c r="V52">
        <v>16.208539999999999</v>
      </c>
      <c r="W52">
        <v>16.241852000000002</v>
      </c>
      <c r="X52">
        <v>16.271374000000002</v>
      </c>
      <c r="Y52">
        <v>16.296741000000001</v>
      </c>
      <c r="Z52">
        <v>16.317813999999998</v>
      </c>
      <c r="AA52">
        <v>16.33474</v>
      </c>
      <c r="AB52">
        <v>16.347798999999998</v>
      </c>
      <c r="AC52">
        <v>16.357451999999999</v>
      </c>
      <c r="AD52">
        <v>16.364263999999999</v>
      </c>
      <c r="AE52">
        <v>16.368787999999999</v>
      </c>
      <c r="AF52">
        <v>16.371586000000001</v>
      </c>
      <c r="AG52">
        <v>16.373158</v>
      </c>
      <c r="AH52">
        <v>16.373884</v>
      </c>
      <c r="AI52">
        <v>16.374081</v>
      </c>
      <c r="AJ52">
        <v>6.0000000000000001E-3</v>
      </c>
      <c r="AK52" s="7"/>
    </row>
    <row r="53" spans="1:37" x14ac:dyDescent="0.25">
      <c r="A53" t="s">
        <v>112</v>
      </c>
      <c r="B53" t="s">
        <v>562</v>
      </c>
      <c r="C53" t="s">
        <v>563</v>
      </c>
      <c r="D53" t="s">
        <v>113</v>
      </c>
      <c r="F53">
        <v>0.61139299999999996</v>
      </c>
      <c r="G53">
        <v>0.61732100000000001</v>
      </c>
      <c r="H53">
        <v>0.62387899999999996</v>
      </c>
      <c r="I53">
        <v>0.630243</v>
      </c>
      <c r="J53">
        <v>0.636405</v>
      </c>
      <c r="K53">
        <v>0.64234400000000003</v>
      </c>
      <c r="L53">
        <v>0.64812800000000004</v>
      </c>
      <c r="M53">
        <v>0.65382300000000004</v>
      </c>
      <c r="N53">
        <v>0.65959100000000004</v>
      </c>
      <c r="O53">
        <v>0.665547</v>
      </c>
      <c r="P53">
        <v>0.67179199999999994</v>
      </c>
      <c r="Q53">
        <v>0.67826600000000004</v>
      </c>
      <c r="R53">
        <v>0.68466000000000005</v>
      </c>
      <c r="S53">
        <v>0.69046200000000002</v>
      </c>
      <c r="T53">
        <v>0.69508000000000003</v>
      </c>
      <c r="U53">
        <v>0.69806299999999999</v>
      </c>
      <c r="V53">
        <v>0.69928999999999997</v>
      </c>
      <c r="W53">
        <v>0.69981300000000002</v>
      </c>
      <c r="X53">
        <v>0.69996800000000003</v>
      </c>
      <c r="Y53">
        <v>0.69999699999999998</v>
      </c>
      <c r="Z53">
        <v>0.7</v>
      </c>
      <c r="AA53">
        <v>0.7</v>
      </c>
      <c r="AB53">
        <v>0.7</v>
      </c>
      <c r="AC53">
        <v>0.7</v>
      </c>
      <c r="AD53">
        <v>0.7</v>
      </c>
      <c r="AE53">
        <v>0.7</v>
      </c>
      <c r="AF53">
        <v>0.7</v>
      </c>
      <c r="AG53">
        <v>0.7</v>
      </c>
      <c r="AH53">
        <v>0.7</v>
      </c>
      <c r="AI53">
        <v>0.7</v>
      </c>
      <c r="AJ53">
        <v>5.0000000000000001E-3</v>
      </c>
      <c r="AK53" s="7"/>
    </row>
    <row r="54" spans="1:37" x14ac:dyDescent="0.25">
      <c r="A54" t="s">
        <v>122</v>
      </c>
      <c r="B54" t="s">
        <v>564</v>
      </c>
      <c r="C54" t="s">
        <v>565</v>
      </c>
      <c r="D54" t="s">
        <v>123</v>
      </c>
      <c r="F54">
        <v>15.699868</v>
      </c>
      <c r="G54">
        <v>16.037779</v>
      </c>
      <c r="H54">
        <v>16.317791</v>
      </c>
      <c r="I54">
        <v>16.439041</v>
      </c>
      <c r="J54">
        <v>16.536536999999999</v>
      </c>
      <c r="K54">
        <v>16.630521999999999</v>
      </c>
      <c r="L54">
        <v>16.71191</v>
      </c>
      <c r="M54">
        <v>16.780961999999999</v>
      </c>
      <c r="N54">
        <v>16.839209</v>
      </c>
      <c r="O54">
        <v>16.888083000000002</v>
      </c>
      <c r="P54">
        <v>16.930128</v>
      </c>
      <c r="Q54">
        <v>16.965260000000001</v>
      </c>
      <c r="R54">
        <v>16.995778999999999</v>
      </c>
      <c r="S54">
        <v>17.023705</v>
      </c>
      <c r="T54">
        <v>17.048967000000001</v>
      </c>
      <c r="U54">
        <v>17.071047</v>
      </c>
      <c r="V54">
        <v>17.090841000000001</v>
      </c>
      <c r="W54">
        <v>17.107814999999999</v>
      </c>
      <c r="X54">
        <v>17.122906</v>
      </c>
      <c r="Y54">
        <v>17.136196000000002</v>
      </c>
      <c r="Z54">
        <v>17.148056</v>
      </c>
      <c r="AA54">
        <v>17.158498999999999</v>
      </c>
      <c r="AB54">
        <v>17.166633999999998</v>
      </c>
      <c r="AC54">
        <v>17.172841999999999</v>
      </c>
      <c r="AD54">
        <v>17.176811000000001</v>
      </c>
      <c r="AE54">
        <v>17.177924999999998</v>
      </c>
      <c r="AF54">
        <v>17.179966</v>
      </c>
      <c r="AG54">
        <v>17.182469999999999</v>
      </c>
      <c r="AH54">
        <v>17.185184</v>
      </c>
      <c r="AI54">
        <v>17.187729000000001</v>
      </c>
      <c r="AJ54">
        <v>3.0000000000000001E-3</v>
      </c>
      <c r="AK54" s="7"/>
    </row>
    <row r="55" spans="1:37" x14ac:dyDescent="0.25">
      <c r="A55" t="s">
        <v>124</v>
      </c>
      <c r="B55" t="s">
        <v>566</v>
      </c>
      <c r="C55" t="s">
        <v>567</v>
      </c>
      <c r="D55" t="s">
        <v>121</v>
      </c>
      <c r="F55">
        <v>13.350917000000001</v>
      </c>
      <c r="G55">
        <v>13.482215</v>
      </c>
      <c r="H55">
        <v>13.698518999999999</v>
      </c>
      <c r="I55">
        <v>13.900107999999999</v>
      </c>
      <c r="J55">
        <v>14.087223</v>
      </c>
      <c r="K55">
        <v>14.259071</v>
      </c>
      <c r="L55">
        <v>14.416427000000001</v>
      </c>
      <c r="M55">
        <v>14.559613000000001</v>
      </c>
      <c r="N55">
        <v>14.690548</v>
      </c>
      <c r="O55">
        <v>14.808434</v>
      </c>
      <c r="P55">
        <v>14.913205</v>
      </c>
      <c r="Q55">
        <v>15.006129</v>
      </c>
      <c r="R55">
        <v>15.08869</v>
      </c>
      <c r="S55">
        <v>15.160207</v>
      </c>
      <c r="T55">
        <v>15.221270000000001</v>
      </c>
      <c r="U55">
        <v>15.270899</v>
      </c>
      <c r="V55">
        <v>15.307233999999999</v>
      </c>
      <c r="W55">
        <v>15.343105</v>
      </c>
      <c r="X55">
        <v>15.377698000000001</v>
      </c>
      <c r="Y55">
        <v>15.410213000000001</v>
      </c>
      <c r="Z55">
        <v>15.439958000000001</v>
      </c>
      <c r="AA55">
        <v>15.466483</v>
      </c>
      <c r="AB55">
        <v>15.489461</v>
      </c>
      <c r="AC55">
        <v>15.508827</v>
      </c>
      <c r="AD55">
        <v>15.524755000000001</v>
      </c>
      <c r="AE55">
        <v>15.537507</v>
      </c>
      <c r="AF55">
        <v>15.547526</v>
      </c>
      <c r="AG55">
        <v>15.555306</v>
      </c>
      <c r="AH55">
        <v>15.561322000000001</v>
      </c>
      <c r="AI55">
        <v>15.565972</v>
      </c>
      <c r="AJ55">
        <v>5.0000000000000001E-3</v>
      </c>
      <c r="AK55" s="7"/>
    </row>
    <row r="56" spans="1:37" x14ac:dyDescent="0.25">
      <c r="A56" t="s">
        <v>125</v>
      </c>
      <c r="B56" t="s">
        <v>568</v>
      </c>
      <c r="C56" t="s">
        <v>569</v>
      </c>
      <c r="D56" t="s">
        <v>123</v>
      </c>
      <c r="F56">
        <v>11.214135000000001</v>
      </c>
      <c r="G56">
        <v>11.293177</v>
      </c>
      <c r="H56">
        <v>11.378102999999999</v>
      </c>
      <c r="I56">
        <v>11.469821</v>
      </c>
      <c r="J56">
        <v>11.554790000000001</v>
      </c>
      <c r="K56">
        <v>11.630031000000001</v>
      </c>
      <c r="L56">
        <v>11.695104000000001</v>
      </c>
      <c r="M56">
        <v>11.751246</v>
      </c>
      <c r="N56">
        <v>11.797316</v>
      </c>
      <c r="O56">
        <v>11.850436</v>
      </c>
      <c r="P56">
        <v>11.887784999999999</v>
      </c>
      <c r="Q56">
        <v>11.909636000000001</v>
      </c>
      <c r="R56">
        <v>11.931602</v>
      </c>
      <c r="S56">
        <v>11.953343</v>
      </c>
      <c r="T56">
        <v>11.974455000000001</v>
      </c>
      <c r="U56">
        <v>11.99447</v>
      </c>
      <c r="V56">
        <v>12.012794</v>
      </c>
      <c r="W56">
        <v>12.028731000000001</v>
      </c>
      <c r="X56">
        <v>12.041741999999999</v>
      </c>
      <c r="Y56">
        <v>12.06344</v>
      </c>
      <c r="Z56">
        <v>12.081763</v>
      </c>
      <c r="AA56">
        <v>12.097495</v>
      </c>
      <c r="AB56">
        <v>12.1113</v>
      </c>
      <c r="AC56">
        <v>12.123844</v>
      </c>
      <c r="AD56">
        <v>12.135592000000001</v>
      </c>
      <c r="AE56">
        <v>12.146557</v>
      </c>
      <c r="AF56">
        <v>12.156594999999999</v>
      </c>
      <c r="AG56">
        <v>12.165376999999999</v>
      </c>
      <c r="AH56">
        <v>12.172610000000001</v>
      </c>
      <c r="AI56">
        <v>12.178070999999999</v>
      </c>
      <c r="AJ56">
        <v>3.0000000000000001E-3</v>
      </c>
      <c r="AK56" s="7"/>
    </row>
    <row r="57" spans="1:37" x14ac:dyDescent="0.25">
      <c r="A57" t="s">
        <v>126</v>
      </c>
      <c r="C57" t="s">
        <v>570</v>
      </c>
    </row>
    <row r="58" spans="1:37" x14ac:dyDescent="0.25">
      <c r="A58" t="s">
        <v>127</v>
      </c>
      <c r="B58" t="s">
        <v>571</v>
      </c>
      <c r="C58" t="s">
        <v>572</v>
      </c>
      <c r="D58" t="s">
        <v>128</v>
      </c>
      <c r="F58">
        <v>0.92347100000000004</v>
      </c>
      <c r="G58">
        <v>0.92952699999999999</v>
      </c>
      <c r="H58">
        <v>0.93479699999999999</v>
      </c>
      <c r="I58">
        <v>0.94042199999999998</v>
      </c>
      <c r="J58">
        <v>0.94617300000000004</v>
      </c>
      <c r="K58">
        <v>0.95200399999999996</v>
      </c>
      <c r="L58">
        <v>0.95734799999999998</v>
      </c>
      <c r="M58">
        <v>0.96221199999999996</v>
      </c>
      <c r="N58">
        <v>0.966561</v>
      </c>
      <c r="O58">
        <v>0.97040899999999997</v>
      </c>
      <c r="P58">
        <v>0.97375500000000004</v>
      </c>
      <c r="Q58">
        <v>0.97660000000000002</v>
      </c>
      <c r="R58">
        <v>0.97895699999999997</v>
      </c>
      <c r="S58">
        <v>0.980819</v>
      </c>
      <c r="T58">
        <v>0.98218899999999998</v>
      </c>
      <c r="U58">
        <v>0.98308499999999999</v>
      </c>
      <c r="V58">
        <v>0.983491</v>
      </c>
      <c r="W58">
        <v>0.98342799999999997</v>
      </c>
      <c r="X58">
        <v>0.98337600000000003</v>
      </c>
      <c r="Y58">
        <v>0.98333499999999996</v>
      </c>
      <c r="Z58">
        <v>0.98330300000000004</v>
      </c>
      <c r="AA58">
        <v>0.98327900000000001</v>
      </c>
      <c r="AB58">
        <v>0.98326000000000002</v>
      </c>
      <c r="AC58">
        <v>0.98324699999999998</v>
      </c>
      <c r="AD58">
        <v>0.98323700000000003</v>
      </c>
      <c r="AE58">
        <v>0.98322900000000002</v>
      </c>
      <c r="AF58">
        <v>0.98322399999999999</v>
      </c>
      <c r="AG58">
        <v>0.98321999999999998</v>
      </c>
      <c r="AH58">
        <v>0.98321700000000001</v>
      </c>
      <c r="AI58">
        <v>0.98321400000000003</v>
      </c>
      <c r="AJ58">
        <v>2E-3</v>
      </c>
      <c r="AK58" s="7"/>
    </row>
    <row r="59" spans="1:37" x14ac:dyDescent="0.25">
      <c r="A59" t="s">
        <v>129</v>
      </c>
      <c r="B59" t="s">
        <v>573</v>
      </c>
      <c r="C59" t="s">
        <v>574</v>
      </c>
      <c r="D59" t="s">
        <v>128</v>
      </c>
      <c r="F59">
        <v>0.61574399999999996</v>
      </c>
      <c r="G59">
        <v>0.61889499999999997</v>
      </c>
      <c r="H59">
        <v>0.62148499999999995</v>
      </c>
      <c r="I59">
        <v>0.62356599999999995</v>
      </c>
      <c r="J59">
        <v>0.62514800000000004</v>
      </c>
      <c r="K59">
        <v>0.62624000000000002</v>
      </c>
      <c r="L59">
        <v>0.62686500000000001</v>
      </c>
      <c r="M59">
        <v>0.62699899999999997</v>
      </c>
      <c r="N59">
        <v>0.62668100000000004</v>
      </c>
      <c r="O59">
        <v>0.62597199999999997</v>
      </c>
      <c r="P59">
        <v>0.62526400000000004</v>
      </c>
      <c r="Q59">
        <v>0.62457399999999996</v>
      </c>
      <c r="R59">
        <v>0.62391799999999997</v>
      </c>
      <c r="S59">
        <v>0.623309</v>
      </c>
      <c r="T59">
        <v>0.62275599999999998</v>
      </c>
      <c r="U59">
        <v>0.62226599999999999</v>
      </c>
      <c r="V59">
        <v>0.62184200000000001</v>
      </c>
      <c r="W59">
        <v>0.62148499999999995</v>
      </c>
      <c r="X59">
        <v>0.62119199999999997</v>
      </c>
      <c r="Y59">
        <v>0.62095800000000001</v>
      </c>
      <c r="Z59">
        <v>0.62077700000000002</v>
      </c>
      <c r="AA59">
        <v>0.62064200000000003</v>
      </c>
      <c r="AB59">
        <v>0.62054299999999996</v>
      </c>
      <c r="AC59">
        <v>0.62047200000000002</v>
      </c>
      <c r="AD59">
        <v>0.620425</v>
      </c>
      <c r="AE59">
        <v>0.620394</v>
      </c>
      <c r="AF59">
        <v>0.62037500000000001</v>
      </c>
      <c r="AG59">
        <v>0.62036400000000003</v>
      </c>
      <c r="AH59">
        <v>0.62035899999999999</v>
      </c>
      <c r="AI59">
        <v>0.62035700000000005</v>
      </c>
      <c r="AJ59">
        <v>0</v>
      </c>
      <c r="AK59" s="7"/>
    </row>
    <row r="60" spans="1:37" x14ac:dyDescent="0.25">
      <c r="A60" t="s">
        <v>130</v>
      </c>
      <c r="B60" t="s">
        <v>575</v>
      </c>
      <c r="C60" t="s">
        <v>576</v>
      </c>
      <c r="D60" t="s">
        <v>128</v>
      </c>
      <c r="F60">
        <v>0.59797800000000001</v>
      </c>
      <c r="G60">
        <v>0.61212500000000003</v>
      </c>
      <c r="H60">
        <v>0.62499000000000005</v>
      </c>
      <c r="I60">
        <v>0.63619599999999998</v>
      </c>
      <c r="J60">
        <v>0.64564900000000003</v>
      </c>
      <c r="K60">
        <v>0.65342100000000003</v>
      </c>
      <c r="L60">
        <v>0.65937999999999997</v>
      </c>
      <c r="M60">
        <v>0.66344899999999996</v>
      </c>
      <c r="N60">
        <v>0.66552500000000003</v>
      </c>
      <c r="O60">
        <v>0.66555600000000004</v>
      </c>
      <c r="P60">
        <v>0.66559000000000001</v>
      </c>
      <c r="Q60">
        <v>0.66562600000000005</v>
      </c>
      <c r="R60">
        <v>0.66566400000000003</v>
      </c>
      <c r="S60">
        <v>0.66570200000000002</v>
      </c>
      <c r="T60">
        <v>0.66574</v>
      </c>
      <c r="U60">
        <v>0.66577600000000003</v>
      </c>
      <c r="V60">
        <v>0.66581100000000004</v>
      </c>
      <c r="W60">
        <v>0.66584500000000002</v>
      </c>
      <c r="X60">
        <v>0.66587600000000002</v>
      </c>
      <c r="Y60">
        <v>0.665906</v>
      </c>
      <c r="Z60">
        <v>0.66593500000000005</v>
      </c>
      <c r="AA60">
        <v>0.66596100000000003</v>
      </c>
      <c r="AB60">
        <v>0.66598599999999997</v>
      </c>
      <c r="AC60">
        <v>0.66601200000000005</v>
      </c>
      <c r="AD60">
        <v>0.66603500000000004</v>
      </c>
      <c r="AE60">
        <v>0.66605700000000001</v>
      </c>
      <c r="AF60">
        <v>0.66607700000000003</v>
      </c>
      <c r="AG60">
        <v>0.66609499999999999</v>
      </c>
      <c r="AH60">
        <v>0.66611200000000004</v>
      </c>
      <c r="AI60">
        <v>0.666126</v>
      </c>
      <c r="AJ60">
        <v>4.0000000000000001E-3</v>
      </c>
      <c r="AK60" s="7"/>
    </row>
    <row r="61" spans="1:37" x14ac:dyDescent="0.25">
      <c r="A61" t="s">
        <v>131</v>
      </c>
      <c r="B61" t="s">
        <v>577</v>
      </c>
      <c r="C61" t="s">
        <v>578</v>
      </c>
      <c r="D61" t="s">
        <v>128</v>
      </c>
      <c r="F61">
        <v>0.60339100000000001</v>
      </c>
      <c r="G61">
        <v>0.60644299999999995</v>
      </c>
      <c r="H61">
        <v>0.60917699999999997</v>
      </c>
      <c r="I61">
        <v>0.61153100000000005</v>
      </c>
      <c r="J61">
        <v>0.61349900000000002</v>
      </c>
      <c r="K61">
        <v>0.61508200000000002</v>
      </c>
      <c r="L61">
        <v>0.61626400000000003</v>
      </c>
      <c r="M61">
        <v>0.61701700000000004</v>
      </c>
      <c r="N61">
        <v>0.61733000000000005</v>
      </c>
      <c r="O61">
        <v>0.61719000000000002</v>
      </c>
      <c r="P61">
        <v>0.61705100000000002</v>
      </c>
      <c r="Q61">
        <v>0.61692100000000005</v>
      </c>
      <c r="R61">
        <v>0.61679899999999999</v>
      </c>
      <c r="S61">
        <v>0.61668999999999996</v>
      </c>
      <c r="T61">
        <v>0.61659200000000003</v>
      </c>
      <c r="U61">
        <v>0.61650899999999997</v>
      </c>
      <c r="V61">
        <v>0.61644100000000002</v>
      </c>
      <c r="W61">
        <v>0.61638999999999999</v>
      </c>
      <c r="X61">
        <v>0.61635499999999999</v>
      </c>
      <c r="Y61">
        <v>0.61633599999999999</v>
      </c>
      <c r="Z61">
        <v>0.61633199999999999</v>
      </c>
      <c r="AA61">
        <v>0.61634100000000003</v>
      </c>
      <c r="AB61">
        <v>0.61636000000000002</v>
      </c>
      <c r="AC61">
        <v>0.61638899999999996</v>
      </c>
      <c r="AD61">
        <v>0.61642200000000003</v>
      </c>
      <c r="AE61">
        <v>0.616456</v>
      </c>
      <c r="AF61">
        <v>0.61648899999999995</v>
      </c>
      <c r="AG61">
        <v>0.61651900000000004</v>
      </c>
      <c r="AH61">
        <v>0.61654799999999998</v>
      </c>
      <c r="AI61">
        <v>0.61657300000000004</v>
      </c>
      <c r="AJ61">
        <v>1E-3</v>
      </c>
      <c r="AK61" s="7"/>
    </row>
    <row r="62" spans="1:37" x14ac:dyDescent="0.25">
      <c r="A62" t="s">
        <v>132</v>
      </c>
      <c r="C62" t="s">
        <v>579</v>
      </c>
    </row>
    <row r="63" spans="1:37" x14ac:dyDescent="0.25">
      <c r="A63" t="s">
        <v>107</v>
      </c>
      <c r="B63" t="s">
        <v>580</v>
      </c>
      <c r="C63" t="s">
        <v>581</v>
      </c>
      <c r="D63" t="s">
        <v>133</v>
      </c>
      <c r="F63">
        <v>611.68988000000002</v>
      </c>
      <c r="G63">
        <v>602.07061799999997</v>
      </c>
      <c r="H63">
        <v>592.40869099999998</v>
      </c>
      <c r="I63">
        <v>583.24224900000002</v>
      </c>
      <c r="J63">
        <v>574.59338400000001</v>
      </c>
      <c r="K63">
        <v>566.45446800000002</v>
      </c>
      <c r="L63">
        <v>558.79931599999998</v>
      </c>
      <c r="M63">
        <v>551.60076900000001</v>
      </c>
      <c r="N63">
        <v>544.85504200000003</v>
      </c>
      <c r="O63">
        <v>538.59954800000003</v>
      </c>
      <c r="P63">
        <v>532.915527</v>
      </c>
      <c r="Q63">
        <v>527.75848399999995</v>
      </c>
      <c r="R63">
        <v>523.14086899999995</v>
      </c>
      <c r="S63">
        <v>519.06561299999998</v>
      </c>
      <c r="T63">
        <v>515.50518799999998</v>
      </c>
      <c r="U63">
        <v>512.45703100000003</v>
      </c>
      <c r="V63">
        <v>509.89144900000002</v>
      </c>
      <c r="W63">
        <v>507.83685300000002</v>
      </c>
      <c r="X63">
        <v>506.26800500000002</v>
      </c>
      <c r="Y63">
        <v>505.20886200000001</v>
      </c>
      <c r="Z63">
        <v>504.68804899999998</v>
      </c>
      <c r="AA63">
        <v>504.69116200000002</v>
      </c>
      <c r="AB63">
        <v>504.69424400000003</v>
      </c>
      <c r="AC63">
        <v>504.69714399999998</v>
      </c>
      <c r="AD63">
        <v>504.69869999999997</v>
      </c>
      <c r="AE63">
        <v>504.70248400000003</v>
      </c>
      <c r="AF63">
        <v>504.70706200000001</v>
      </c>
      <c r="AG63">
        <v>504.71304300000003</v>
      </c>
      <c r="AH63">
        <v>504.72058099999998</v>
      </c>
      <c r="AI63">
        <v>504.731201</v>
      </c>
      <c r="AJ63">
        <v>-7.0000000000000001E-3</v>
      </c>
      <c r="AK63" s="7"/>
    </row>
    <row r="64" spans="1:37" x14ac:dyDescent="0.25">
      <c r="A64" t="s">
        <v>108</v>
      </c>
      <c r="B64" t="s">
        <v>582</v>
      </c>
      <c r="C64" t="s">
        <v>583</v>
      </c>
      <c r="D64" t="s">
        <v>133</v>
      </c>
      <c r="F64">
        <v>453.33017000000001</v>
      </c>
      <c r="G64">
        <v>448.66418499999997</v>
      </c>
      <c r="H64">
        <v>443.98052999999999</v>
      </c>
      <c r="I64">
        <v>439.19278000000003</v>
      </c>
      <c r="J64">
        <v>434.32385299999999</v>
      </c>
      <c r="K64">
        <v>429.37356599999998</v>
      </c>
      <c r="L64">
        <v>424.38076799999999</v>
      </c>
      <c r="M64">
        <v>419.61007699999999</v>
      </c>
      <c r="N64">
        <v>415.06066900000002</v>
      </c>
      <c r="O64">
        <v>410.752411</v>
      </c>
      <c r="P64">
        <v>406.66867100000002</v>
      </c>
      <c r="Q64">
        <v>402.77825899999999</v>
      </c>
      <c r="R64">
        <v>399.11785900000001</v>
      </c>
      <c r="S64">
        <v>395.70455900000002</v>
      </c>
      <c r="T64">
        <v>392.51959199999999</v>
      </c>
      <c r="U64">
        <v>389.60082999999997</v>
      </c>
      <c r="V64">
        <v>386.92303500000003</v>
      </c>
      <c r="W64">
        <v>384.497772</v>
      </c>
      <c r="X64">
        <v>382.31036399999999</v>
      </c>
      <c r="Y64">
        <v>380.34643599999998</v>
      </c>
      <c r="Z64">
        <v>378.653595</v>
      </c>
      <c r="AA64">
        <v>377.20849600000003</v>
      </c>
      <c r="AB64">
        <v>376.04827899999998</v>
      </c>
      <c r="AC64">
        <v>375.19198599999999</v>
      </c>
      <c r="AD64">
        <v>374.641144</v>
      </c>
      <c r="AE64">
        <v>374.39031999999997</v>
      </c>
      <c r="AF64">
        <v>374.39163200000002</v>
      </c>
      <c r="AG64">
        <v>374.39300500000002</v>
      </c>
      <c r="AH64">
        <v>374.39413500000001</v>
      </c>
      <c r="AI64">
        <v>374.395691</v>
      </c>
      <c r="AJ64">
        <v>-7.0000000000000001E-3</v>
      </c>
      <c r="AK64" s="7"/>
    </row>
    <row r="65" spans="1:37" x14ac:dyDescent="0.25">
      <c r="A65" t="s">
        <v>134</v>
      </c>
      <c r="C65" t="s">
        <v>584</v>
      </c>
    </row>
    <row r="66" spans="1:37" x14ac:dyDescent="0.25">
      <c r="A66" t="s">
        <v>135</v>
      </c>
      <c r="C66" t="s">
        <v>585</v>
      </c>
    </row>
    <row r="67" spans="1:37" x14ac:dyDescent="0.25">
      <c r="A67" t="s">
        <v>136</v>
      </c>
      <c r="B67" t="s">
        <v>586</v>
      </c>
      <c r="C67" t="s">
        <v>587</v>
      </c>
      <c r="D67" t="s">
        <v>137</v>
      </c>
      <c r="F67">
        <v>0.96007399999999998</v>
      </c>
      <c r="G67">
        <v>0.95209699999999997</v>
      </c>
      <c r="H67">
        <v>0.94533299999999998</v>
      </c>
      <c r="I67">
        <v>0.93950999999999996</v>
      </c>
      <c r="J67">
        <v>0.93379400000000001</v>
      </c>
      <c r="K67">
        <v>0.92766899999999997</v>
      </c>
      <c r="L67">
        <v>0.92127300000000001</v>
      </c>
      <c r="M67">
        <v>0.91446700000000003</v>
      </c>
      <c r="N67">
        <v>0.90737900000000005</v>
      </c>
      <c r="O67">
        <v>0.900281</v>
      </c>
      <c r="P67">
        <v>0.89324000000000003</v>
      </c>
      <c r="Q67">
        <v>0.88593100000000002</v>
      </c>
      <c r="R67">
        <v>0.87865899999999997</v>
      </c>
      <c r="S67">
        <v>0.87160800000000005</v>
      </c>
      <c r="T67">
        <v>0.864869</v>
      </c>
      <c r="U67">
        <v>0.85831400000000002</v>
      </c>
      <c r="V67">
        <v>0.85174000000000005</v>
      </c>
      <c r="W67">
        <v>0.84510300000000005</v>
      </c>
      <c r="X67">
        <v>0.83843999999999996</v>
      </c>
      <c r="Y67">
        <v>0.83173799999999998</v>
      </c>
      <c r="Z67">
        <v>0.82498700000000003</v>
      </c>
      <c r="AA67">
        <v>0.81828999999999996</v>
      </c>
      <c r="AB67">
        <v>0.81171599999999999</v>
      </c>
      <c r="AC67">
        <v>0.80518000000000001</v>
      </c>
      <c r="AD67">
        <v>0.79864599999999997</v>
      </c>
      <c r="AE67">
        <v>0.79214499999999999</v>
      </c>
      <c r="AF67">
        <v>0.78560300000000005</v>
      </c>
      <c r="AG67">
        <v>0.77905999999999997</v>
      </c>
      <c r="AH67">
        <v>0.77248099999999997</v>
      </c>
      <c r="AI67">
        <v>0.765934</v>
      </c>
      <c r="AJ67">
        <v>-8.0000000000000002E-3</v>
      </c>
      <c r="AK67" s="7"/>
    </row>
    <row r="68" spans="1:37" x14ac:dyDescent="0.25">
      <c r="A68" t="s">
        <v>138</v>
      </c>
      <c r="B68" t="s">
        <v>588</v>
      </c>
      <c r="C68" t="s">
        <v>589</v>
      </c>
      <c r="D68" t="s">
        <v>137</v>
      </c>
      <c r="F68">
        <v>0.84737600000000002</v>
      </c>
      <c r="G68">
        <v>0.88883999999999996</v>
      </c>
      <c r="H68">
        <v>0.874386</v>
      </c>
      <c r="I68">
        <v>0.87059200000000003</v>
      </c>
      <c r="J68">
        <v>0.86882499999999996</v>
      </c>
      <c r="K68">
        <v>0.86727600000000005</v>
      </c>
      <c r="L68">
        <v>0.87018399999999996</v>
      </c>
      <c r="M68">
        <v>0.87128000000000005</v>
      </c>
      <c r="N68">
        <v>0.87057600000000002</v>
      </c>
      <c r="O68">
        <v>0.87045799999999995</v>
      </c>
      <c r="P68">
        <v>0.86966200000000005</v>
      </c>
      <c r="Q68">
        <v>0.86566100000000001</v>
      </c>
      <c r="R68">
        <v>0.863842</v>
      </c>
      <c r="S68">
        <v>0.861375</v>
      </c>
      <c r="T68">
        <v>0.86007299999999998</v>
      </c>
      <c r="U68">
        <v>0.85832699999999995</v>
      </c>
      <c r="V68">
        <v>0.86018099999999997</v>
      </c>
      <c r="W68">
        <v>0.86018399999999995</v>
      </c>
      <c r="X68">
        <v>0.86069399999999996</v>
      </c>
      <c r="Y68">
        <v>0.859456</v>
      </c>
      <c r="Z68">
        <v>0.85729</v>
      </c>
      <c r="AA68">
        <v>0.85628899999999997</v>
      </c>
      <c r="AB68">
        <v>0.855514</v>
      </c>
      <c r="AC68">
        <v>0.85429200000000005</v>
      </c>
      <c r="AD68">
        <v>0.85416700000000001</v>
      </c>
      <c r="AE68">
        <v>0.853711</v>
      </c>
      <c r="AF68">
        <v>0.85448199999999996</v>
      </c>
      <c r="AG68">
        <v>0.85420300000000005</v>
      </c>
      <c r="AH68">
        <v>0.854742</v>
      </c>
      <c r="AI68">
        <v>0.85639799999999999</v>
      </c>
      <c r="AJ68">
        <v>0</v>
      </c>
      <c r="AK68" s="7"/>
    </row>
    <row r="69" spans="1:37" x14ac:dyDescent="0.25">
      <c r="A69" t="s">
        <v>139</v>
      </c>
      <c r="B69" t="s">
        <v>590</v>
      </c>
      <c r="C69" t="s">
        <v>591</v>
      </c>
      <c r="D69" t="s">
        <v>137</v>
      </c>
      <c r="F69">
        <v>0.953071</v>
      </c>
      <c r="G69">
        <v>0.94503999999999999</v>
      </c>
      <c r="H69">
        <v>0.93817700000000004</v>
      </c>
      <c r="I69">
        <v>0.93225599999999997</v>
      </c>
      <c r="J69">
        <v>0.92652800000000002</v>
      </c>
      <c r="K69">
        <v>0.920543</v>
      </c>
      <c r="L69">
        <v>0.91445399999999999</v>
      </c>
      <c r="M69">
        <v>0.90811900000000001</v>
      </c>
      <c r="N69">
        <v>0.901644</v>
      </c>
      <c r="O69">
        <v>0.89527800000000002</v>
      </c>
      <c r="P69">
        <v>0.88906499999999999</v>
      </c>
      <c r="Q69">
        <v>0.88269399999999998</v>
      </c>
      <c r="R69">
        <v>0.87644699999999998</v>
      </c>
      <c r="S69">
        <v>0.87047099999999999</v>
      </c>
      <c r="T69">
        <v>0.86483900000000002</v>
      </c>
      <c r="U69">
        <v>0.85943199999999997</v>
      </c>
      <c r="V69">
        <v>0.85410699999999995</v>
      </c>
      <c r="W69">
        <v>0.84881499999999999</v>
      </c>
      <c r="X69">
        <v>0.84358900000000003</v>
      </c>
      <c r="Y69">
        <v>0.83840499999999996</v>
      </c>
      <c r="Z69">
        <v>0.83324200000000004</v>
      </c>
      <c r="AA69">
        <v>0.82818999999999998</v>
      </c>
      <c r="AB69">
        <v>0.82329799999999997</v>
      </c>
      <c r="AC69">
        <v>0.818496</v>
      </c>
      <c r="AD69">
        <v>0.81376099999999996</v>
      </c>
      <c r="AE69">
        <v>0.80911299999999997</v>
      </c>
      <c r="AF69">
        <v>0.80450299999999997</v>
      </c>
      <c r="AG69">
        <v>0.79994799999999999</v>
      </c>
      <c r="AH69">
        <v>0.79542800000000002</v>
      </c>
      <c r="AI69">
        <v>0.79100000000000004</v>
      </c>
      <c r="AJ69">
        <v>-6.0000000000000001E-3</v>
      </c>
      <c r="AK69" s="7"/>
    </row>
    <row r="70" spans="1:37" x14ac:dyDescent="0.25">
      <c r="A70" t="s">
        <v>119</v>
      </c>
      <c r="C70" t="s">
        <v>592</v>
      </c>
    </row>
    <row r="71" spans="1:37" x14ac:dyDescent="0.25">
      <c r="A71" t="s">
        <v>136</v>
      </c>
      <c r="B71" t="s">
        <v>593</v>
      </c>
      <c r="C71" t="s">
        <v>594</v>
      </c>
      <c r="D71" t="s">
        <v>137</v>
      </c>
      <c r="F71">
        <v>0.986008</v>
      </c>
      <c r="G71">
        <v>0.98319299999999998</v>
      </c>
      <c r="H71">
        <v>0.98083600000000004</v>
      </c>
      <c r="I71">
        <v>0.97877499999999995</v>
      </c>
      <c r="J71">
        <v>0.97672899999999996</v>
      </c>
      <c r="K71">
        <v>0.97452700000000003</v>
      </c>
      <c r="L71">
        <v>0.97223000000000004</v>
      </c>
      <c r="M71">
        <v>0.96978399999999998</v>
      </c>
      <c r="N71">
        <v>0.96724500000000002</v>
      </c>
      <c r="O71">
        <v>0.96471399999999996</v>
      </c>
      <c r="P71">
        <v>0.96219100000000002</v>
      </c>
      <c r="Q71">
        <v>0.95955900000000005</v>
      </c>
      <c r="R71">
        <v>0.95692999999999995</v>
      </c>
      <c r="S71">
        <v>0.95438000000000001</v>
      </c>
      <c r="T71">
        <v>0.95194999999999996</v>
      </c>
      <c r="U71">
        <v>0.94957899999999995</v>
      </c>
      <c r="V71">
        <v>0.94717899999999999</v>
      </c>
      <c r="W71">
        <v>0.94475399999999998</v>
      </c>
      <c r="X71">
        <v>0.94232199999999999</v>
      </c>
      <c r="Y71">
        <v>0.93987100000000001</v>
      </c>
      <c r="Z71">
        <v>0.93738999999999995</v>
      </c>
      <c r="AA71">
        <v>0.93493099999999996</v>
      </c>
      <c r="AB71">
        <v>0.93251399999999995</v>
      </c>
      <c r="AC71">
        <v>0.93010899999999996</v>
      </c>
      <c r="AD71">
        <v>0.92770300000000006</v>
      </c>
      <c r="AE71">
        <v>0.92529499999999998</v>
      </c>
      <c r="AF71">
        <v>0.92288199999999998</v>
      </c>
      <c r="AG71">
        <v>0.92046600000000001</v>
      </c>
      <c r="AH71">
        <v>0.91803100000000004</v>
      </c>
      <c r="AI71">
        <v>0.91561000000000003</v>
      </c>
      <c r="AJ71">
        <v>-3.0000000000000001E-3</v>
      </c>
      <c r="AK71" s="7"/>
    </row>
    <row r="72" spans="1:37" x14ac:dyDescent="0.25">
      <c r="A72" t="s">
        <v>138</v>
      </c>
      <c r="B72" t="s">
        <v>595</v>
      </c>
      <c r="C72" t="s">
        <v>596</v>
      </c>
      <c r="D72" t="s">
        <v>137</v>
      </c>
      <c r="F72">
        <v>0.97500299999999995</v>
      </c>
      <c r="G72">
        <v>0.99866200000000005</v>
      </c>
      <c r="H72">
        <v>0.99372400000000005</v>
      </c>
      <c r="I72">
        <v>0.99062600000000001</v>
      </c>
      <c r="J72">
        <v>0.990066</v>
      </c>
      <c r="K72">
        <v>0.99032900000000001</v>
      </c>
      <c r="L72">
        <v>0.99183699999999997</v>
      </c>
      <c r="M72">
        <v>0.99227100000000001</v>
      </c>
      <c r="N72">
        <v>0.99197199999999996</v>
      </c>
      <c r="O72">
        <v>0.99193200000000004</v>
      </c>
      <c r="P72">
        <v>0.99177599999999999</v>
      </c>
      <c r="Q72">
        <v>0.989402</v>
      </c>
      <c r="R72">
        <v>0.98886799999999997</v>
      </c>
      <c r="S72">
        <v>0.98811499999999997</v>
      </c>
      <c r="T72">
        <v>0.98792800000000003</v>
      </c>
      <c r="U72">
        <v>0.98720699999999995</v>
      </c>
      <c r="V72">
        <v>0.98816899999999996</v>
      </c>
      <c r="W72">
        <v>0.98797400000000002</v>
      </c>
      <c r="X72">
        <v>0.98843400000000003</v>
      </c>
      <c r="Y72">
        <v>0.98804599999999998</v>
      </c>
      <c r="Z72">
        <v>0.98692000000000002</v>
      </c>
      <c r="AA72">
        <v>0.98668400000000001</v>
      </c>
      <c r="AB72">
        <v>0.98651100000000003</v>
      </c>
      <c r="AC72">
        <v>0.986236</v>
      </c>
      <c r="AD72">
        <v>0.98674600000000001</v>
      </c>
      <c r="AE72">
        <v>0.986846</v>
      </c>
      <c r="AF72">
        <v>0.98780900000000005</v>
      </c>
      <c r="AG72">
        <v>0.98794800000000005</v>
      </c>
      <c r="AH72">
        <v>0.98856299999999997</v>
      </c>
      <c r="AI72">
        <v>0.990008</v>
      </c>
      <c r="AJ72">
        <v>1E-3</v>
      </c>
      <c r="AK72" s="7"/>
    </row>
    <row r="73" spans="1:37" x14ac:dyDescent="0.25">
      <c r="A73" t="s">
        <v>139</v>
      </c>
      <c r="B73" t="s">
        <v>597</v>
      </c>
      <c r="C73" t="s">
        <v>598</v>
      </c>
      <c r="D73" t="s">
        <v>137</v>
      </c>
      <c r="F73">
        <v>0.986182</v>
      </c>
      <c r="G73">
        <v>0.983653</v>
      </c>
      <c r="H73">
        <v>0.98153599999999996</v>
      </c>
      <c r="I73">
        <v>0.97969700000000004</v>
      </c>
      <c r="J73">
        <v>0.97789199999999998</v>
      </c>
      <c r="K73">
        <v>0.97596799999999995</v>
      </c>
      <c r="L73">
        <v>0.97399500000000006</v>
      </c>
      <c r="M73">
        <v>0.97191899999999998</v>
      </c>
      <c r="N73">
        <v>0.96978399999999998</v>
      </c>
      <c r="O73">
        <v>0.96767899999999996</v>
      </c>
      <c r="P73">
        <v>0.96560199999999996</v>
      </c>
      <c r="Q73">
        <v>0.96344200000000002</v>
      </c>
      <c r="R73">
        <v>0.96130499999999997</v>
      </c>
      <c r="S73">
        <v>0.95924699999999996</v>
      </c>
      <c r="T73">
        <v>0.95730700000000002</v>
      </c>
      <c r="U73">
        <v>0.95542899999999997</v>
      </c>
      <c r="V73">
        <v>0.95355100000000004</v>
      </c>
      <c r="W73">
        <v>0.95166899999999999</v>
      </c>
      <c r="X73">
        <v>0.94980299999999995</v>
      </c>
      <c r="Y73">
        <v>0.94793700000000003</v>
      </c>
      <c r="Z73">
        <v>0.94605300000000003</v>
      </c>
      <c r="AA73">
        <v>0.94419900000000001</v>
      </c>
      <c r="AB73">
        <v>0.94239099999999998</v>
      </c>
      <c r="AC73">
        <v>0.94060200000000005</v>
      </c>
      <c r="AD73">
        <v>0.93882900000000002</v>
      </c>
      <c r="AE73">
        <v>0.93706599999999995</v>
      </c>
      <c r="AF73">
        <v>0.93531500000000001</v>
      </c>
      <c r="AG73">
        <v>0.93357000000000001</v>
      </c>
      <c r="AH73">
        <v>0.93182299999999996</v>
      </c>
      <c r="AI73">
        <v>0.93010300000000001</v>
      </c>
      <c r="AJ73">
        <v>-2E-3</v>
      </c>
      <c r="AK73" s="7"/>
    </row>
    <row r="74" spans="1:37" x14ac:dyDescent="0.25">
      <c r="A74" t="s">
        <v>140</v>
      </c>
      <c r="C74" t="s">
        <v>599</v>
      </c>
    </row>
    <row r="75" spans="1:37" x14ac:dyDescent="0.25">
      <c r="A75" t="s">
        <v>141</v>
      </c>
      <c r="C75" t="s">
        <v>600</v>
      </c>
    </row>
    <row r="76" spans="1:37" x14ac:dyDescent="0.25">
      <c r="A76" t="s">
        <v>142</v>
      </c>
      <c r="C76" t="s">
        <v>601</v>
      </c>
    </row>
    <row r="77" spans="1:37" x14ac:dyDescent="0.25">
      <c r="A77" t="s">
        <v>143</v>
      </c>
      <c r="B77" t="s">
        <v>602</v>
      </c>
      <c r="C77" t="s">
        <v>603</v>
      </c>
      <c r="D77" t="s">
        <v>144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1.9999999999999999E-6</v>
      </c>
      <c r="T77">
        <v>5.0000000000000004E-6</v>
      </c>
      <c r="U77">
        <v>1.0000000000000001E-5</v>
      </c>
      <c r="V77">
        <v>2.0999999999999999E-5</v>
      </c>
      <c r="W77">
        <v>4.1E-5</v>
      </c>
      <c r="X77">
        <v>7.7999999999999999E-5</v>
      </c>
      <c r="Y77">
        <v>1.46E-4</v>
      </c>
      <c r="Z77">
        <v>2.7099999999999997E-4</v>
      </c>
      <c r="AA77">
        <v>3.9500000000000001E-4</v>
      </c>
      <c r="AB77">
        <v>5.1999999999999995E-4</v>
      </c>
      <c r="AC77">
        <v>6.4499999999999996E-4</v>
      </c>
      <c r="AD77">
        <v>7.6999999999999996E-4</v>
      </c>
      <c r="AE77">
        <v>8.9599999999999999E-4</v>
      </c>
      <c r="AF77">
        <v>1.0219999999999999E-3</v>
      </c>
      <c r="AG77">
        <v>1.147E-3</v>
      </c>
      <c r="AH77">
        <v>1.273E-3</v>
      </c>
      <c r="AI77">
        <v>1.3990000000000001E-3</v>
      </c>
      <c r="AJ77" t="s">
        <v>145</v>
      </c>
    </row>
    <row r="78" spans="1:37" x14ac:dyDescent="0.25">
      <c r="A78" t="s">
        <v>146</v>
      </c>
      <c r="B78" t="s">
        <v>604</v>
      </c>
      <c r="C78" t="s">
        <v>605</v>
      </c>
      <c r="D78" t="s">
        <v>144</v>
      </c>
      <c r="F78">
        <v>21.272516</v>
      </c>
      <c r="G78">
        <v>23.219529999999999</v>
      </c>
      <c r="H78">
        <v>25.164964999999999</v>
      </c>
      <c r="I78">
        <v>26.557243</v>
      </c>
      <c r="J78">
        <v>27.860468000000001</v>
      </c>
      <c r="K78">
        <v>29.152688999999999</v>
      </c>
      <c r="L78">
        <v>30.454778999999998</v>
      </c>
      <c r="M78">
        <v>31.826214</v>
      </c>
      <c r="N78">
        <v>33.259166999999998</v>
      </c>
      <c r="O78">
        <v>34.706843999999997</v>
      </c>
      <c r="P78">
        <v>36.238861</v>
      </c>
      <c r="Q78">
        <v>37.829205000000002</v>
      </c>
      <c r="R78">
        <v>39.584491999999997</v>
      </c>
      <c r="S78">
        <v>41.482211999999997</v>
      </c>
      <c r="T78">
        <v>43.369297000000003</v>
      </c>
      <c r="U78">
        <v>45.266972000000003</v>
      </c>
      <c r="V78">
        <v>47.348140999999998</v>
      </c>
      <c r="W78">
        <v>49.414561999999997</v>
      </c>
      <c r="X78">
        <v>51.598205999999998</v>
      </c>
      <c r="Y78">
        <v>53.988399999999999</v>
      </c>
      <c r="Z78">
        <v>56.450305999999998</v>
      </c>
      <c r="AA78">
        <v>59.155887999999997</v>
      </c>
      <c r="AB78">
        <v>62.009608999999998</v>
      </c>
      <c r="AC78">
        <v>64.908005000000003</v>
      </c>
      <c r="AD78">
        <v>68.013458</v>
      </c>
      <c r="AE78">
        <v>71.232567000000003</v>
      </c>
      <c r="AF78">
        <v>74.634651000000005</v>
      </c>
      <c r="AG78">
        <v>78.220139000000003</v>
      </c>
      <c r="AH78">
        <v>81.992232999999999</v>
      </c>
      <c r="AI78">
        <v>85.854904000000005</v>
      </c>
      <c r="AJ78">
        <v>4.9000000000000002E-2</v>
      </c>
      <c r="AK78" s="7"/>
    </row>
    <row r="79" spans="1:37" x14ac:dyDescent="0.25">
      <c r="A79" t="s">
        <v>147</v>
      </c>
      <c r="B79" t="s">
        <v>606</v>
      </c>
      <c r="C79" t="s">
        <v>607</v>
      </c>
      <c r="D79" t="s">
        <v>144</v>
      </c>
      <c r="F79">
        <v>1.4232E-2</v>
      </c>
      <c r="G79">
        <v>1.4232E-2</v>
      </c>
      <c r="H79">
        <v>1.4232E-2</v>
      </c>
      <c r="I79">
        <v>1.4232E-2</v>
      </c>
      <c r="J79">
        <v>1.4232E-2</v>
      </c>
      <c r="K79">
        <v>1.4232E-2</v>
      </c>
      <c r="L79">
        <v>1.4232E-2</v>
      </c>
      <c r="M79">
        <v>1.4232E-2</v>
      </c>
      <c r="N79">
        <v>1.4232E-2</v>
      </c>
      <c r="O79">
        <v>1.4232E-2</v>
      </c>
      <c r="P79">
        <v>1.4232E-2</v>
      </c>
      <c r="Q79">
        <v>1.4233000000000001E-2</v>
      </c>
      <c r="R79">
        <v>1.4233000000000001E-2</v>
      </c>
      <c r="S79">
        <v>1.4236E-2</v>
      </c>
      <c r="T79">
        <v>1.4241999999999999E-2</v>
      </c>
      <c r="U79">
        <v>1.4253E-2</v>
      </c>
      <c r="V79">
        <v>1.4274E-2</v>
      </c>
      <c r="W79">
        <v>1.4314E-2</v>
      </c>
      <c r="X79">
        <v>1.4388E-2</v>
      </c>
      <c r="Y79">
        <v>1.4525E-2</v>
      </c>
      <c r="Z79">
        <v>1.4773E-2</v>
      </c>
      <c r="AA79">
        <v>1.5022000000000001E-2</v>
      </c>
      <c r="AB79">
        <v>1.5272000000000001E-2</v>
      </c>
      <c r="AC79">
        <v>1.5521999999999999E-2</v>
      </c>
      <c r="AD79">
        <v>1.5772999999999999E-2</v>
      </c>
      <c r="AE79">
        <v>1.6024E-2</v>
      </c>
      <c r="AF79">
        <v>1.6275000000000001E-2</v>
      </c>
      <c r="AG79">
        <v>1.6527E-2</v>
      </c>
      <c r="AH79">
        <v>1.6778999999999999E-2</v>
      </c>
      <c r="AI79">
        <v>1.7031000000000001E-2</v>
      </c>
      <c r="AJ79">
        <v>6.0000000000000001E-3</v>
      </c>
      <c r="AK79" s="7"/>
    </row>
    <row r="80" spans="1:37" x14ac:dyDescent="0.25">
      <c r="A80" t="s">
        <v>1</v>
      </c>
      <c r="B80" t="s">
        <v>608</v>
      </c>
      <c r="C80" t="s">
        <v>609</v>
      </c>
      <c r="D80" t="s">
        <v>144</v>
      </c>
      <c r="F80">
        <v>21.286749</v>
      </c>
      <c r="G80">
        <v>23.233763</v>
      </c>
      <c r="H80">
        <v>25.179196999999998</v>
      </c>
      <c r="I80">
        <v>26.571476000000001</v>
      </c>
      <c r="J80">
        <v>27.874701000000002</v>
      </c>
      <c r="K80">
        <v>29.166922</v>
      </c>
      <c r="L80">
        <v>30.469010999999998</v>
      </c>
      <c r="M80">
        <v>31.840446</v>
      </c>
      <c r="N80">
        <v>33.273398999999998</v>
      </c>
      <c r="O80">
        <v>34.721077000000001</v>
      </c>
      <c r="P80">
        <v>36.253093999999997</v>
      </c>
      <c r="Q80">
        <v>37.843437000000002</v>
      </c>
      <c r="R80">
        <v>39.598723999999997</v>
      </c>
      <c r="S80">
        <v>41.496448999999998</v>
      </c>
      <c r="T80">
        <v>43.383541000000001</v>
      </c>
      <c r="U80">
        <v>45.281235000000002</v>
      </c>
      <c r="V80">
        <v>47.362434</v>
      </c>
      <c r="W80">
        <v>49.428916999999998</v>
      </c>
      <c r="X80">
        <v>51.612670999999999</v>
      </c>
      <c r="Y80">
        <v>54.003070999999998</v>
      </c>
      <c r="Z80">
        <v>56.465350999999998</v>
      </c>
      <c r="AA80">
        <v>59.171306999999999</v>
      </c>
      <c r="AB80">
        <v>62.025398000000003</v>
      </c>
      <c r="AC80">
        <v>64.924178999999995</v>
      </c>
      <c r="AD80">
        <v>68.029999000000004</v>
      </c>
      <c r="AE80">
        <v>71.249481000000003</v>
      </c>
      <c r="AF80">
        <v>74.651947000000007</v>
      </c>
      <c r="AG80">
        <v>78.237808000000001</v>
      </c>
      <c r="AH80">
        <v>82.010283999999999</v>
      </c>
      <c r="AI80">
        <v>85.873328999999998</v>
      </c>
      <c r="AJ80">
        <v>4.9000000000000002E-2</v>
      </c>
      <c r="AK80" s="7"/>
    </row>
    <row r="81" spans="1:37" x14ac:dyDescent="0.25">
      <c r="A81" t="s">
        <v>148</v>
      </c>
      <c r="C81" t="s">
        <v>610</v>
      </c>
    </row>
    <row r="82" spans="1:37" x14ac:dyDescent="0.25">
      <c r="A82" t="s">
        <v>143</v>
      </c>
      <c r="B82" t="s">
        <v>611</v>
      </c>
      <c r="C82" t="s">
        <v>612</v>
      </c>
      <c r="D82" t="s">
        <v>149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9.9999999999999995E-7</v>
      </c>
      <c r="S82">
        <v>5.0000000000000004E-6</v>
      </c>
      <c r="T82">
        <v>1.2999999999999999E-5</v>
      </c>
      <c r="U82">
        <v>2.9E-5</v>
      </c>
      <c r="V82">
        <v>5.8E-5</v>
      </c>
      <c r="W82">
        <v>1.15E-4</v>
      </c>
      <c r="X82">
        <v>2.1699999999999999E-4</v>
      </c>
      <c r="Y82">
        <v>4.08E-4</v>
      </c>
      <c r="Z82">
        <v>7.5500000000000003E-4</v>
      </c>
      <c r="AA82">
        <v>1.1019999999999999E-3</v>
      </c>
      <c r="AB82">
        <v>1.451E-3</v>
      </c>
      <c r="AC82">
        <v>1.8E-3</v>
      </c>
      <c r="AD82">
        <v>2.1489999999999999E-3</v>
      </c>
      <c r="AE82">
        <v>2.4989999999999999E-3</v>
      </c>
      <c r="AF82">
        <v>2.8500000000000001E-3</v>
      </c>
      <c r="AG82">
        <v>3.2009999999999999E-3</v>
      </c>
      <c r="AH82">
        <v>3.5530000000000002E-3</v>
      </c>
      <c r="AI82">
        <v>3.9039999999999999E-3</v>
      </c>
      <c r="AJ82" t="s">
        <v>145</v>
      </c>
    </row>
    <row r="83" spans="1:37" x14ac:dyDescent="0.25">
      <c r="A83" t="s">
        <v>146</v>
      </c>
      <c r="B83" t="s">
        <v>613</v>
      </c>
      <c r="C83" t="s">
        <v>614</v>
      </c>
      <c r="D83" t="s">
        <v>149</v>
      </c>
      <c r="F83">
        <v>33.568367000000002</v>
      </c>
      <c r="G83">
        <v>37.323689000000002</v>
      </c>
      <c r="H83">
        <v>41.078842000000002</v>
      </c>
      <c r="I83">
        <v>43.929070000000003</v>
      </c>
      <c r="J83">
        <v>46.637698999999998</v>
      </c>
      <c r="K83">
        <v>49.32835</v>
      </c>
      <c r="L83">
        <v>52.035904000000002</v>
      </c>
      <c r="M83">
        <v>54.856461000000003</v>
      </c>
      <c r="N83">
        <v>57.778942000000001</v>
      </c>
      <c r="O83">
        <v>60.727286999999997</v>
      </c>
      <c r="P83">
        <v>63.814194000000001</v>
      </c>
      <c r="Q83">
        <v>66.997107999999997</v>
      </c>
      <c r="R83">
        <v>70.448288000000005</v>
      </c>
      <c r="S83">
        <v>74.131057999999996</v>
      </c>
      <c r="T83">
        <v>77.799164000000005</v>
      </c>
      <c r="U83">
        <v>81.486953999999997</v>
      </c>
      <c r="V83">
        <v>85.473922999999999</v>
      </c>
      <c r="W83">
        <v>89.439261999999999</v>
      </c>
      <c r="X83">
        <v>93.596976999999995</v>
      </c>
      <c r="Y83">
        <v>98.090248000000003</v>
      </c>
      <c r="Z83">
        <v>102.701447</v>
      </c>
      <c r="AA83">
        <v>107.708275</v>
      </c>
      <c r="AB83">
        <v>112.956856</v>
      </c>
      <c r="AC83">
        <v>118.279808</v>
      </c>
      <c r="AD83">
        <v>123.941261</v>
      </c>
      <c r="AE83">
        <v>129.78887900000001</v>
      </c>
      <c r="AF83">
        <v>135.93684400000001</v>
      </c>
      <c r="AG83">
        <v>142.38464400000001</v>
      </c>
      <c r="AH83">
        <v>149.13726800000001</v>
      </c>
      <c r="AI83">
        <v>156.04032900000001</v>
      </c>
      <c r="AJ83">
        <v>5.3999999999999999E-2</v>
      </c>
      <c r="AK83" s="7"/>
    </row>
    <row r="84" spans="1:37" x14ac:dyDescent="0.25">
      <c r="A84" t="s">
        <v>147</v>
      </c>
      <c r="B84" t="s">
        <v>615</v>
      </c>
      <c r="C84" t="s">
        <v>616</v>
      </c>
      <c r="D84" t="s">
        <v>149</v>
      </c>
      <c r="F84">
        <v>1.8546E-2</v>
      </c>
      <c r="G84">
        <v>1.8546E-2</v>
      </c>
      <c r="H84">
        <v>1.8546E-2</v>
      </c>
      <c r="I84">
        <v>1.8546E-2</v>
      </c>
      <c r="J84">
        <v>1.8546E-2</v>
      </c>
      <c r="K84">
        <v>1.8546E-2</v>
      </c>
      <c r="L84">
        <v>1.8546E-2</v>
      </c>
      <c r="M84">
        <v>1.8546E-2</v>
      </c>
      <c r="N84">
        <v>1.8546E-2</v>
      </c>
      <c r="O84">
        <v>1.8546E-2</v>
      </c>
      <c r="P84">
        <v>1.8546E-2</v>
      </c>
      <c r="Q84">
        <v>1.8546E-2</v>
      </c>
      <c r="R84">
        <v>1.8547000000000001E-2</v>
      </c>
      <c r="S84">
        <v>1.8549E-2</v>
      </c>
      <c r="T84">
        <v>1.8554999999999999E-2</v>
      </c>
      <c r="U84">
        <v>1.8567E-2</v>
      </c>
      <c r="V84">
        <v>1.8588E-2</v>
      </c>
      <c r="W84">
        <v>1.8630000000000001E-2</v>
      </c>
      <c r="X84">
        <v>1.8704999999999999E-2</v>
      </c>
      <c r="Y84">
        <v>1.8846000000000002E-2</v>
      </c>
      <c r="Z84">
        <v>1.9101E-2</v>
      </c>
      <c r="AA84">
        <v>1.9356000000000002E-2</v>
      </c>
      <c r="AB84">
        <v>1.9612000000000001E-2</v>
      </c>
      <c r="AC84">
        <v>1.9868E-2</v>
      </c>
      <c r="AD84">
        <v>2.0125000000000001E-2</v>
      </c>
      <c r="AE84">
        <v>2.0381E-2</v>
      </c>
      <c r="AF84">
        <v>2.0638E-2</v>
      </c>
      <c r="AG84">
        <v>2.0896000000000001E-2</v>
      </c>
      <c r="AH84">
        <v>2.1153000000000002E-2</v>
      </c>
      <c r="AI84">
        <v>2.1409999999999998E-2</v>
      </c>
      <c r="AJ84">
        <v>5.0000000000000001E-3</v>
      </c>
      <c r="AK84" s="7"/>
    </row>
    <row r="85" spans="1:37" x14ac:dyDescent="0.25">
      <c r="A85" t="s">
        <v>1</v>
      </c>
      <c r="B85" t="s">
        <v>617</v>
      </c>
      <c r="C85" t="s">
        <v>618</v>
      </c>
      <c r="D85" t="s">
        <v>149</v>
      </c>
      <c r="F85">
        <v>33.586914</v>
      </c>
      <c r="G85">
        <v>37.342236</v>
      </c>
      <c r="H85">
        <v>41.097389</v>
      </c>
      <c r="I85">
        <v>43.947617000000001</v>
      </c>
      <c r="J85">
        <v>46.656246000000003</v>
      </c>
      <c r="K85">
        <v>49.346896999999998</v>
      </c>
      <c r="L85">
        <v>52.054451</v>
      </c>
      <c r="M85">
        <v>54.875008000000001</v>
      </c>
      <c r="N85">
        <v>57.797488999999999</v>
      </c>
      <c r="O85">
        <v>60.745834000000002</v>
      </c>
      <c r="P85">
        <v>63.832740999999999</v>
      </c>
      <c r="Q85">
        <v>67.015656000000007</v>
      </c>
      <c r="R85">
        <v>70.466835000000003</v>
      </c>
      <c r="S85">
        <v>74.149612000000005</v>
      </c>
      <c r="T85">
        <v>77.817734000000002</v>
      </c>
      <c r="U85">
        <v>81.505554000000004</v>
      </c>
      <c r="V85">
        <v>85.492569000000003</v>
      </c>
      <c r="W85">
        <v>89.458008000000007</v>
      </c>
      <c r="X85">
        <v>93.615898000000001</v>
      </c>
      <c r="Y85">
        <v>98.109497000000005</v>
      </c>
      <c r="Z85">
        <v>102.721306</v>
      </c>
      <c r="AA85">
        <v>107.728729</v>
      </c>
      <c r="AB85">
        <v>112.97792099999999</v>
      </c>
      <c r="AC85">
        <v>118.30147599999999</v>
      </c>
      <c r="AD85">
        <v>123.963539</v>
      </c>
      <c r="AE85">
        <v>129.811768</v>
      </c>
      <c r="AF85">
        <v>135.960342</v>
      </c>
      <c r="AG85">
        <v>142.408737</v>
      </c>
      <c r="AH85">
        <v>149.16197199999999</v>
      </c>
      <c r="AI85">
        <v>156.06564299999999</v>
      </c>
      <c r="AJ85">
        <v>5.3999999999999999E-2</v>
      </c>
      <c r="AK85" s="7"/>
    </row>
    <row r="86" spans="1:37" x14ac:dyDescent="0.25">
      <c r="A86" t="s">
        <v>150</v>
      </c>
      <c r="C86" t="s">
        <v>619</v>
      </c>
    </row>
    <row r="87" spans="1:37" x14ac:dyDescent="0.25">
      <c r="A87" t="s">
        <v>151</v>
      </c>
      <c r="B87" t="s">
        <v>620</v>
      </c>
      <c r="C87" t="s">
        <v>621</v>
      </c>
      <c r="D87" t="s">
        <v>149</v>
      </c>
      <c r="F87">
        <v>5.2240640000000003</v>
      </c>
      <c r="G87">
        <v>5.9678550000000001</v>
      </c>
      <c r="H87">
        <v>6.6997229999999997</v>
      </c>
      <c r="I87">
        <v>7.2546109999999997</v>
      </c>
      <c r="J87">
        <v>7.7704009999999997</v>
      </c>
      <c r="K87">
        <v>8.2967110000000002</v>
      </c>
      <c r="L87">
        <v>8.8406330000000004</v>
      </c>
      <c r="M87">
        <v>9.4038310000000003</v>
      </c>
      <c r="N87">
        <v>9.9985579999999992</v>
      </c>
      <c r="O87">
        <v>10.589752000000001</v>
      </c>
      <c r="P87">
        <v>11.223314</v>
      </c>
      <c r="Q87">
        <v>11.871784</v>
      </c>
      <c r="R87">
        <v>12.597094</v>
      </c>
      <c r="S87">
        <v>13.369761</v>
      </c>
      <c r="T87">
        <v>14.142963</v>
      </c>
      <c r="U87">
        <v>14.904646</v>
      </c>
      <c r="V87">
        <v>15.74896</v>
      </c>
      <c r="W87">
        <v>16.568187999999999</v>
      </c>
      <c r="X87">
        <v>17.441165999999999</v>
      </c>
      <c r="Y87">
        <v>18.38599</v>
      </c>
      <c r="Z87">
        <v>19.343506000000001</v>
      </c>
      <c r="AA87">
        <v>20.412244999999999</v>
      </c>
      <c r="AB87">
        <v>21.525922999999999</v>
      </c>
      <c r="AC87">
        <v>22.638148999999999</v>
      </c>
      <c r="AD87">
        <v>23.848206999999999</v>
      </c>
      <c r="AE87">
        <v>25.083582</v>
      </c>
      <c r="AF87">
        <v>26.401921999999999</v>
      </c>
      <c r="AG87">
        <v>27.772264</v>
      </c>
      <c r="AH87">
        <v>29.193532999999999</v>
      </c>
      <c r="AI87">
        <v>30.651522</v>
      </c>
      <c r="AJ87">
        <v>6.3E-2</v>
      </c>
      <c r="AK87" s="7"/>
    </row>
    <row r="88" spans="1:37" x14ac:dyDescent="0.25">
      <c r="A88" t="s">
        <v>152</v>
      </c>
      <c r="B88" t="s">
        <v>622</v>
      </c>
      <c r="C88" t="s">
        <v>623</v>
      </c>
      <c r="D88" t="s">
        <v>149</v>
      </c>
      <c r="F88">
        <v>28.362848</v>
      </c>
      <c r="G88">
        <v>31.374378</v>
      </c>
      <c r="H88">
        <v>34.397666999999998</v>
      </c>
      <c r="I88">
        <v>36.693004999999999</v>
      </c>
      <c r="J88">
        <v>38.885845000000003</v>
      </c>
      <c r="K88">
        <v>41.050185999999997</v>
      </c>
      <c r="L88">
        <v>43.213813999999999</v>
      </c>
      <c r="M88">
        <v>45.471176</v>
      </c>
      <c r="N88">
        <v>47.798931000000003</v>
      </c>
      <c r="O88">
        <v>50.156081999999998</v>
      </c>
      <c r="P88">
        <v>52.609425000000002</v>
      </c>
      <c r="Q88">
        <v>55.143870999999997</v>
      </c>
      <c r="R88">
        <v>57.86974</v>
      </c>
      <c r="S88">
        <v>60.779845999999999</v>
      </c>
      <c r="T88">
        <v>63.674770000000002</v>
      </c>
      <c r="U88">
        <v>66.600898999999998</v>
      </c>
      <c r="V88">
        <v>69.743606999999997</v>
      </c>
      <c r="W88">
        <v>72.889824000000004</v>
      </c>
      <c r="X88">
        <v>76.174735999999996</v>
      </c>
      <c r="Y88">
        <v>79.723517999999999</v>
      </c>
      <c r="Z88">
        <v>83.377791999999999</v>
      </c>
      <c r="AA88">
        <v>87.316490000000002</v>
      </c>
      <c r="AB88">
        <v>91.452003000000005</v>
      </c>
      <c r="AC88">
        <v>95.663321999999994</v>
      </c>
      <c r="AD88">
        <v>100.115326</v>
      </c>
      <c r="AE88">
        <v>104.72817999999999</v>
      </c>
      <c r="AF88">
        <v>109.558403</v>
      </c>
      <c r="AG88">
        <v>114.636475</v>
      </c>
      <c r="AH88">
        <v>119.96843</v>
      </c>
      <c r="AI88">
        <v>125.414124</v>
      </c>
      <c r="AJ88">
        <v>5.2999999999999999E-2</v>
      </c>
      <c r="AK88" s="7"/>
    </row>
    <row r="89" spans="1:37" x14ac:dyDescent="0.25">
      <c r="A89" t="s">
        <v>153</v>
      </c>
      <c r="C89" t="s">
        <v>624</v>
      </c>
    </row>
    <row r="90" spans="1:37" x14ac:dyDescent="0.25">
      <c r="A90" t="s">
        <v>143</v>
      </c>
      <c r="B90" t="s">
        <v>625</v>
      </c>
      <c r="C90" t="s">
        <v>626</v>
      </c>
      <c r="D90" t="s">
        <v>154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3.0000000000000001E-6</v>
      </c>
      <c r="R90">
        <v>9.0000000000000002E-6</v>
      </c>
      <c r="S90">
        <v>3.8999999999999999E-5</v>
      </c>
      <c r="T90">
        <v>1E-4</v>
      </c>
      <c r="U90">
        <v>2.2000000000000001E-4</v>
      </c>
      <c r="V90">
        <v>4.46E-4</v>
      </c>
      <c r="W90">
        <v>8.7500000000000002E-4</v>
      </c>
      <c r="X90">
        <v>1.655E-3</v>
      </c>
      <c r="Y90">
        <v>3.101E-3</v>
      </c>
      <c r="Z90">
        <v>5.7250000000000001E-3</v>
      </c>
      <c r="AA90">
        <v>8.3470000000000003E-3</v>
      </c>
      <c r="AB90">
        <v>1.0971E-2</v>
      </c>
      <c r="AC90">
        <v>1.3594E-2</v>
      </c>
      <c r="AD90">
        <v>1.6216000000000001E-2</v>
      </c>
      <c r="AE90">
        <v>1.8834E-2</v>
      </c>
      <c r="AF90">
        <v>2.1454999999999998E-2</v>
      </c>
      <c r="AG90">
        <v>2.4070999999999999E-2</v>
      </c>
      <c r="AH90">
        <v>2.6682999999999998E-2</v>
      </c>
      <c r="AI90">
        <v>2.9288000000000002E-2</v>
      </c>
      <c r="AJ90" t="s">
        <v>145</v>
      </c>
    </row>
    <row r="91" spans="1:37" x14ac:dyDescent="0.25">
      <c r="A91" t="s">
        <v>146</v>
      </c>
      <c r="B91" t="s">
        <v>627</v>
      </c>
      <c r="C91" t="s">
        <v>628</v>
      </c>
      <c r="D91" t="s">
        <v>154</v>
      </c>
      <c r="F91">
        <v>277.55529799999999</v>
      </c>
      <c r="G91">
        <v>308.05718999999999</v>
      </c>
      <c r="H91">
        <v>336.70550500000002</v>
      </c>
      <c r="I91">
        <v>357.55841099999998</v>
      </c>
      <c r="J91">
        <v>378.32330300000001</v>
      </c>
      <c r="K91">
        <v>394.63433800000001</v>
      </c>
      <c r="L91">
        <v>415.04357900000002</v>
      </c>
      <c r="M91">
        <v>436.20336900000001</v>
      </c>
      <c r="N91">
        <v>458.1474</v>
      </c>
      <c r="O91">
        <v>479.54760700000003</v>
      </c>
      <c r="P91">
        <v>502.21404999999999</v>
      </c>
      <c r="Q91">
        <v>528.19928000000004</v>
      </c>
      <c r="R91">
        <v>554.21283000000005</v>
      </c>
      <c r="S91">
        <v>580.63433799999996</v>
      </c>
      <c r="T91">
        <v>606.95343000000003</v>
      </c>
      <c r="U91">
        <v>634.33252000000005</v>
      </c>
      <c r="V91">
        <v>664.00469999999996</v>
      </c>
      <c r="W91">
        <v>696.082764</v>
      </c>
      <c r="X91">
        <v>729.50317399999994</v>
      </c>
      <c r="Y91">
        <v>764.87933299999997</v>
      </c>
      <c r="Z91">
        <v>800.34558100000004</v>
      </c>
      <c r="AA91">
        <v>838.40930200000003</v>
      </c>
      <c r="AB91">
        <v>880.90863000000002</v>
      </c>
      <c r="AC91">
        <v>920.922729</v>
      </c>
      <c r="AD91">
        <v>965.40332000000001</v>
      </c>
      <c r="AE91">
        <v>1012.125916</v>
      </c>
      <c r="AF91">
        <v>1058.2139890000001</v>
      </c>
      <c r="AG91">
        <v>1113.6363530000001</v>
      </c>
      <c r="AH91">
        <v>1164.774414</v>
      </c>
      <c r="AI91">
        <v>1219.8955080000001</v>
      </c>
      <c r="AJ91">
        <v>5.1999999999999998E-2</v>
      </c>
      <c r="AK91" s="7"/>
    </row>
    <row r="92" spans="1:37" x14ac:dyDescent="0.25">
      <c r="A92" t="s">
        <v>147</v>
      </c>
      <c r="B92" t="s">
        <v>629</v>
      </c>
      <c r="C92" t="s">
        <v>630</v>
      </c>
      <c r="D92" t="s">
        <v>154</v>
      </c>
      <c r="F92">
        <v>0.17224800000000001</v>
      </c>
      <c r="G92">
        <v>0.172009</v>
      </c>
      <c r="H92">
        <v>0.16995199999999999</v>
      </c>
      <c r="I92">
        <v>0.16835700000000001</v>
      </c>
      <c r="J92">
        <v>0.167438</v>
      </c>
      <c r="K92">
        <v>0.165436</v>
      </c>
      <c r="L92">
        <v>0.16420100000000001</v>
      </c>
      <c r="M92">
        <v>0.16352900000000001</v>
      </c>
      <c r="N92">
        <v>0.16248499999999999</v>
      </c>
      <c r="O92">
        <v>0.16231499999999999</v>
      </c>
      <c r="P92">
        <v>0.16200400000000001</v>
      </c>
      <c r="Q92">
        <v>0.16172900000000001</v>
      </c>
      <c r="R92">
        <v>0.161494</v>
      </c>
      <c r="S92">
        <v>0.16103300000000001</v>
      </c>
      <c r="T92">
        <v>0.16048599999999999</v>
      </c>
      <c r="U92">
        <v>0.16020799999999999</v>
      </c>
      <c r="V92">
        <v>0.15972800000000001</v>
      </c>
      <c r="W92">
        <v>0.15992799999999999</v>
      </c>
      <c r="X92">
        <v>0.16044</v>
      </c>
      <c r="Y92">
        <v>0.16158600000000001</v>
      </c>
      <c r="Z92">
        <v>0.16331799999999999</v>
      </c>
      <c r="AA92">
        <v>0.16531899999999999</v>
      </c>
      <c r="AB92">
        <v>0.16711400000000001</v>
      </c>
      <c r="AC92">
        <v>0.16911499999999999</v>
      </c>
      <c r="AD92">
        <v>0.17075599999999999</v>
      </c>
      <c r="AE92">
        <v>0.17246600000000001</v>
      </c>
      <c r="AF92">
        <v>0.17432</v>
      </c>
      <c r="AG92">
        <v>0.17643</v>
      </c>
      <c r="AH92">
        <v>0.17836099999999999</v>
      </c>
      <c r="AI92">
        <v>0.180448</v>
      </c>
      <c r="AJ92">
        <v>2E-3</v>
      </c>
      <c r="AK92" s="7"/>
    </row>
    <row r="93" spans="1:37" x14ac:dyDescent="0.25">
      <c r="A93" t="s">
        <v>1</v>
      </c>
      <c r="B93" t="s">
        <v>631</v>
      </c>
      <c r="C93" t="s">
        <v>632</v>
      </c>
      <c r="D93" t="s">
        <v>154</v>
      </c>
      <c r="F93">
        <v>277.72753899999998</v>
      </c>
      <c r="G93">
        <v>308.22918700000002</v>
      </c>
      <c r="H93">
        <v>336.87545799999998</v>
      </c>
      <c r="I93">
        <v>357.72677599999997</v>
      </c>
      <c r="J93">
        <v>378.49075299999998</v>
      </c>
      <c r="K93">
        <v>394.79977400000001</v>
      </c>
      <c r="L93">
        <v>415.20779399999998</v>
      </c>
      <c r="M93">
        <v>436.36691300000001</v>
      </c>
      <c r="N93">
        <v>458.30987499999998</v>
      </c>
      <c r="O93">
        <v>479.70992999999999</v>
      </c>
      <c r="P93">
        <v>502.37606799999998</v>
      </c>
      <c r="Q93">
        <v>528.36102300000005</v>
      </c>
      <c r="R93">
        <v>554.37432899999999</v>
      </c>
      <c r="S93">
        <v>580.79540999999995</v>
      </c>
      <c r="T93">
        <v>607.114014</v>
      </c>
      <c r="U93">
        <v>634.49298099999999</v>
      </c>
      <c r="V93">
        <v>664.16485599999999</v>
      </c>
      <c r="W93">
        <v>696.24352999999996</v>
      </c>
      <c r="X93">
        <v>729.66528300000004</v>
      </c>
      <c r="Y93">
        <v>765.04400599999997</v>
      </c>
      <c r="Z93">
        <v>800.51464799999997</v>
      </c>
      <c r="AA93">
        <v>838.58300799999995</v>
      </c>
      <c r="AB93">
        <v>881.08673099999999</v>
      </c>
      <c r="AC93">
        <v>921.10546899999997</v>
      </c>
      <c r="AD93">
        <v>965.59033199999999</v>
      </c>
      <c r="AE93">
        <v>1012.317261</v>
      </c>
      <c r="AF93">
        <v>1058.4097899999999</v>
      </c>
      <c r="AG93">
        <v>1113.8367920000001</v>
      </c>
      <c r="AH93">
        <v>1164.9794919999999</v>
      </c>
      <c r="AI93">
        <v>1220.105225</v>
      </c>
      <c r="AJ93">
        <v>5.1999999999999998E-2</v>
      </c>
      <c r="AK93" s="7"/>
    </row>
  </sheetData>
  <conditionalFormatting sqref="C1:C1048576">
    <cfRule type="duplicateValues" dxfId="1" priority="2"/>
  </conditionalFormatting>
  <conditionalFormatting sqref="B1:B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3</vt:i4>
      </vt:variant>
    </vt:vector>
  </HeadingPairs>
  <TitlesOfParts>
    <vt:vector size="18" baseType="lpstr">
      <vt:lpstr>About</vt:lpstr>
      <vt:lpstr>OECD Mapping</vt:lpstr>
      <vt:lpstr>ISIC Code Mapping</vt:lpstr>
      <vt:lpstr>Cost Summary New</vt:lpstr>
      <vt:lpstr>COM_NEMS Cost</vt:lpstr>
      <vt:lpstr>Summary_Com Appliances</vt:lpstr>
      <vt:lpstr>Summary_Res Appliances</vt:lpstr>
      <vt:lpstr>Cost Breakdowns</vt:lpstr>
      <vt:lpstr>AEO22 Table 21</vt:lpstr>
      <vt:lpstr>SoBCaICbIC-urbanresidential</vt:lpstr>
      <vt:lpstr>SoBCaICbIC-ruralresidential</vt:lpstr>
      <vt:lpstr>SoBCaICbIC-commercial</vt:lpstr>
      <vt:lpstr>TableB39</vt:lpstr>
      <vt:lpstr>TableB44</vt:lpstr>
      <vt:lpstr>TableB42</vt:lpstr>
      <vt:lpstr>TableB39!Print_Titles</vt:lpstr>
      <vt:lpstr>TableB42!Print_Titles</vt:lpstr>
      <vt:lpstr>TableB44!Print_Titles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Robbie Orvis</cp:lastModifiedBy>
  <dcterms:created xsi:type="dcterms:W3CDTF">2020-06-18T16:32:51Z</dcterms:created>
  <dcterms:modified xsi:type="dcterms:W3CDTF">2022-07-13T13:40:58Z</dcterms:modified>
</cp:coreProperties>
</file>