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DCpUC\"/>
    </mc:Choice>
  </mc:AlternateContent>
  <xr:revisionPtr revIDLastSave="0" documentId="13_ncr:1_{711D6E94-7872-4FCD-B7B2-00C2C66764C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Data" sheetId="3" r:id="rId2"/>
    <sheet name="DCpU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" l="1"/>
  <c r="B23" i="2"/>
  <c r="B22" i="2"/>
  <c r="B21" i="2"/>
  <c r="B20" i="2"/>
  <c r="B19" i="2"/>
  <c r="B42" i="3"/>
  <c r="B39" i="3"/>
  <c r="B40" i="3"/>
  <c r="B41" i="3"/>
  <c r="B38" i="3"/>
  <c r="B18" i="3" l="1"/>
  <c r="B19" i="3" s="1"/>
  <c r="B6" i="2" s="1"/>
  <c r="B13" i="3"/>
  <c r="C13" i="3" s="1"/>
  <c r="B5" i="2" s="1"/>
  <c r="C12" i="3"/>
  <c r="C11" i="3"/>
  <c r="C3" i="3"/>
  <c r="B14" i="2" s="1"/>
  <c r="C4" i="3"/>
  <c r="B9" i="2" s="1"/>
  <c r="C5" i="3"/>
  <c r="B8" i="2" s="1"/>
  <c r="C6" i="3"/>
  <c r="B7" i="2" s="1"/>
  <c r="C7" i="3"/>
  <c r="B12" i="2" s="1"/>
  <c r="C8" i="3"/>
  <c r="C2" i="3"/>
  <c r="B15" i="2" s="1"/>
  <c r="B13" i="2" l="1"/>
  <c r="B4" i="2"/>
  <c r="B3" i="2"/>
  <c r="B2" i="2"/>
  <c r="B10" i="2"/>
  <c r="B17" i="2"/>
  <c r="B16" i="2"/>
  <c r="B11" i="2"/>
  <c r="B18" i="2" l="1"/>
  <c r="B24" i="2"/>
</calcChain>
</file>

<file path=xl/sharedStrings.xml><?xml version="1.0" encoding="utf-8"?>
<sst xmlns="http://schemas.openxmlformats.org/spreadsheetml/2006/main" count="89" uniqueCount="68">
  <si>
    <t>DCpUC Decommissioning Cost per Unit Capacity</t>
  </si>
  <si>
    <t>Sources:</t>
  </si>
  <si>
    <t>Electricity Source</t>
  </si>
  <si>
    <t>hard coal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</si>
  <si>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</si>
  <si>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</si>
  <si>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</si>
  <si>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</si>
  <si>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</si>
  <si>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</si>
  <si>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</si>
  <si>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</si>
  <si>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</si>
  <si>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</si>
  <si>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</si>
  <si>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coal</t>
  </si>
  <si>
    <t>concentrated solar power</t>
  </si>
  <si>
    <t>solar photovoltaic</t>
  </si>
  <si>
    <t>natural gas</t>
  </si>
  <si>
    <t>coal, petroleum, NG, wind, solar</t>
  </si>
  <si>
    <t>Resources for the Future</t>
  </si>
  <si>
    <t>https://www.rff.org/documents/578/RFF20Rpt20Decommissioning20Power20Plants.pdf</t>
  </si>
  <si>
    <t>Decommissioning US Power Plants: Decisions, Costs, and Key Issues</t>
  </si>
  <si>
    <t>Page 3, Table 1</t>
  </si>
  <si>
    <t>Notes</t>
  </si>
  <si>
    <t>Currency Conversion</t>
  </si>
  <si>
    <t>2012 USD per 2016 USD</t>
  </si>
  <si>
    <t>2012 USD/MW</t>
  </si>
  <si>
    <t>thousand 2016 USD/MW</t>
  </si>
  <si>
    <t>RFF Data (Mean)</t>
  </si>
  <si>
    <t>Callan Data</t>
  </si>
  <si>
    <t>investor-owned nuclear</t>
  </si>
  <si>
    <t>public utility-owned nuclear</t>
  </si>
  <si>
    <t>2016 USD/kW</t>
  </si>
  <si>
    <t>nuclear (average)</t>
  </si>
  <si>
    <t>https://www.callan.com/wp-content/uploads/2017/09/Callan-2017-NDT-Survey.pdf</t>
  </si>
  <si>
    <t>Pages 5-6</t>
  </si>
  <si>
    <t>2017 Nuclear Decommissioning Funding Study</t>
  </si>
  <si>
    <t>Callan Institute</t>
  </si>
  <si>
    <t>https://www.energy.ca.gov/2006publications/CEC-700-2006-010/CEC-700-2006-010.PDF</t>
  </si>
  <si>
    <t>Page 5, Table ES-2</t>
  </si>
  <si>
    <t>Economic Modeling of Relicensing and Decommissioning Options for the Klamath Basin Hydroelectric Project</t>
  </si>
  <si>
    <t>mean cost est (million 2005 USD)</t>
  </si>
  <si>
    <t>cost per unit cap (2005 USD/MW)</t>
  </si>
  <si>
    <t>2012 USD per 2005 USD</t>
  </si>
  <si>
    <t>cost per unit cap (2012 USD/MW)</t>
  </si>
  <si>
    <t>hydro plant capacity (MW)</t>
  </si>
  <si>
    <t>M. Cubed Data</t>
  </si>
  <si>
    <t>M. Cubed (for California Energy Commission)</t>
  </si>
  <si>
    <t>crude oil</t>
  </si>
  <si>
    <t>heavy or residual fuel oil</t>
  </si>
  <si>
    <t>municipal solid waste</t>
  </si>
  <si>
    <t>Decommissioning Cost ($/MW)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</si>
  <si>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</si>
  <si>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</si>
  <si>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</si>
  <si>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</si>
  <si>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</si>
  <si>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</si>
  <si>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</si>
  <si>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For CCS plants, we adjust the costs based on the ratio of CCS equipped CAPEX vs. CAPEX for the non-CCS equipped equivalents</t>
  </si>
  <si>
    <t>(see file elec/CCaMC).</t>
  </si>
  <si>
    <t>CCS CAPEX</t>
  </si>
  <si>
    <t xml:space="preserve">Non-CCS CAPEX </t>
  </si>
  <si>
    <t>Decomissioning Cost Multiplier</t>
  </si>
  <si>
    <t>We do the same for small modular reactors.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</si>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</sst>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0" fontId="1" fillId="0" borderId="0" xfId="0" applyFont="1" applyAlignment="1">
      <alignment horizontal="right" wrapText="1"/>
    </xf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.ca.gov/2006publications/CEC-700-2006-010/CEC-700-2006-010.PDF" TargetMode="External"/><Relationship Id="rId2" Type="http://schemas.openxmlformats.org/officeDocument/2006/relationships/hyperlink" Target="https://www.callan.com/wp-content/uploads/2017/09/Callan-2017-NDT-Survey.pdf" TargetMode="External"/><Relationship Id="rId1" Type="http://schemas.openxmlformats.org/officeDocument/2006/relationships/hyperlink" Target="https://www.rff.org/documents/578/RFF20Rpt20Decommissioning20Power20Plants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A33" sqref="A33"/>
    </sheetView>
  </sheetViews>
  <sheetFormatPr defaultRowHeight="15" x14ac:dyDescent="0.25"/>
  <cols>
    <col min="2" max="2" width="98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19</v>
      </c>
    </row>
    <row r="4" spans="1:2" x14ac:dyDescent="0.25">
      <c r="B4" t="s">
        <v>20</v>
      </c>
    </row>
    <row r="5" spans="1:2" x14ac:dyDescent="0.25">
      <c r="B5" s="4">
        <v>2017</v>
      </c>
    </row>
    <row r="6" spans="1:2" x14ac:dyDescent="0.25">
      <c r="B6" t="s">
        <v>22</v>
      </c>
    </row>
    <row r="7" spans="1:2" x14ac:dyDescent="0.25">
      <c r="B7" s="3" t="s">
        <v>21</v>
      </c>
    </row>
    <row r="8" spans="1:2" x14ac:dyDescent="0.25">
      <c r="B8" t="s">
        <v>23</v>
      </c>
    </row>
    <row r="10" spans="1:2" x14ac:dyDescent="0.25">
      <c r="B10" s="2" t="s">
        <v>4</v>
      </c>
    </row>
    <row r="11" spans="1:2" x14ac:dyDescent="0.25">
      <c r="B11" t="s">
        <v>38</v>
      </c>
    </row>
    <row r="12" spans="1:2" x14ac:dyDescent="0.25">
      <c r="B12" s="4">
        <v>2017</v>
      </c>
    </row>
    <row r="13" spans="1:2" x14ac:dyDescent="0.25">
      <c r="B13" t="s">
        <v>37</v>
      </c>
    </row>
    <row r="14" spans="1:2" x14ac:dyDescent="0.25">
      <c r="B14" s="3" t="s">
        <v>35</v>
      </c>
    </row>
    <row r="15" spans="1:2" x14ac:dyDescent="0.25">
      <c r="B15" t="s">
        <v>36</v>
      </c>
    </row>
    <row r="17" spans="1:2" x14ac:dyDescent="0.25">
      <c r="B17" s="2" t="s">
        <v>5</v>
      </c>
    </row>
    <row r="18" spans="1:2" x14ac:dyDescent="0.25">
      <c r="B18" t="s">
        <v>48</v>
      </c>
    </row>
    <row r="19" spans="1:2" x14ac:dyDescent="0.25">
      <c r="B19" s="4">
        <v>2006</v>
      </c>
    </row>
    <row r="20" spans="1:2" x14ac:dyDescent="0.25">
      <c r="B20" t="s">
        <v>41</v>
      </c>
    </row>
    <row r="21" spans="1:2" x14ac:dyDescent="0.25">
      <c r="B21" s="3" t="s">
        <v>39</v>
      </c>
    </row>
    <row r="22" spans="1:2" x14ac:dyDescent="0.25">
      <c r="B22" t="s">
        <v>40</v>
      </c>
    </row>
    <row r="24" spans="1:2" x14ac:dyDescent="0.25">
      <c r="A24" s="1" t="s">
        <v>24</v>
      </c>
    </row>
    <row r="26" spans="1:2" x14ac:dyDescent="0.25">
      <c r="A26" s="1" t="s">
        <v>25</v>
      </c>
    </row>
    <row r="27" spans="1:2" x14ac:dyDescent="0.25">
      <c r="A27" s="5">
        <v>0.95661376543184151</v>
      </c>
      <c r="B27" t="s">
        <v>26</v>
      </c>
    </row>
    <row r="28" spans="1:2" x14ac:dyDescent="0.25">
      <c r="A28" s="5">
        <v>1.1755965181771633</v>
      </c>
      <c r="B28" t="s">
        <v>44</v>
      </c>
    </row>
    <row r="30" spans="1:2" x14ac:dyDescent="0.25">
      <c r="A30" t="s">
        <v>60</v>
      </c>
    </row>
    <row r="31" spans="1:2" x14ac:dyDescent="0.25">
      <c r="A31" t="s">
        <v>61</v>
      </c>
    </row>
    <row r="32" spans="1:2" x14ac:dyDescent="0.25">
      <c r="A32" t="s">
        <v>65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2"/>
  <sheetViews>
    <sheetView topLeftCell="A4" workbookViewId="0">
      <selection activeCell="B41" sqref="B41:B42"/>
    </sheetView>
  </sheetViews>
  <sheetFormatPr defaultRowHeight="15" x14ac:dyDescent="0.25"/>
  <cols>
    <col min="1" max="1" width="36.28515625" customWidth="1"/>
    <col min="2" max="2" width="26.5703125" customWidth="1"/>
    <col min="3" max="3" width="22.42578125" customWidth="1"/>
  </cols>
  <sheetData>
    <row r="1" spans="1:3" x14ac:dyDescent="0.25">
      <c r="A1" s="2" t="s">
        <v>29</v>
      </c>
      <c r="B1" s="7" t="s">
        <v>28</v>
      </c>
      <c r="C1" s="7" t="s">
        <v>27</v>
      </c>
    </row>
    <row r="2" spans="1:3" x14ac:dyDescent="0.25">
      <c r="A2" t="s">
        <v>14</v>
      </c>
      <c r="B2">
        <v>212</v>
      </c>
      <c r="C2" s="6">
        <f>B2*10^3*About!$A$27</f>
        <v>202802.1182715504</v>
      </c>
    </row>
    <row r="3" spans="1:3" x14ac:dyDescent="0.25">
      <c r="A3" t="s">
        <v>15</v>
      </c>
      <c r="B3">
        <v>117</v>
      </c>
      <c r="C3" s="6">
        <f>B3*10^3*About!$A$27</f>
        <v>111923.81055552546</v>
      </c>
    </row>
    <row r="4" spans="1:3" x14ac:dyDescent="0.25">
      <c r="A4" t="s">
        <v>16</v>
      </c>
      <c r="B4">
        <v>94</v>
      </c>
      <c r="C4" s="6">
        <f>B4*10^3*About!$A$27</f>
        <v>89921.693950593108</v>
      </c>
    </row>
    <row r="5" spans="1:3" x14ac:dyDescent="0.25">
      <c r="A5" t="s">
        <v>17</v>
      </c>
      <c r="B5">
        <v>57</v>
      </c>
      <c r="C5" s="6">
        <f>B5*10^3*About!$A$27</f>
        <v>54526.984629614963</v>
      </c>
    </row>
    <row r="6" spans="1:3" x14ac:dyDescent="0.25">
      <c r="A6" t="s">
        <v>6</v>
      </c>
      <c r="B6">
        <v>51</v>
      </c>
      <c r="C6" s="6">
        <f>B6*10^3*About!$A$27</f>
        <v>48787.302037023917</v>
      </c>
    </row>
    <row r="7" spans="1:3" x14ac:dyDescent="0.25">
      <c r="A7" t="s">
        <v>11</v>
      </c>
      <c r="B7">
        <v>31</v>
      </c>
      <c r="C7" s="6">
        <f>B7*10^3*About!$A$27</f>
        <v>29655.026728387085</v>
      </c>
    </row>
    <row r="8" spans="1:3" x14ac:dyDescent="0.25">
      <c r="A8" t="s">
        <v>18</v>
      </c>
      <c r="B8">
        <v>15</v>
      </c>
      <c r="C8" s="6">
        <f>B8*10^3*About!$A$27</f>
        <v>14349.206481477622</v>
      </c>
    </row>
    <row r="10" spans="1:3" x14ac:dyDescent="0.25">
      <c r="A10" s="2" t="s">
        <v>30</v>
      </c>
      <c r="B10" s="7" t="s">
        <v>33</v>
      </c>
      <c r="C10" s="7" t="s">
        <v>27</v>
      </c>
    </row>
    <row r="11" spans="1:3" x14ac:dyDescent="0.25">
      <c r="A11" t="s">
        <v>31</v>
      </c>
      <c r="B11">
        <v>847</v>
      </c>
      <c r="C11" s="6">
        <f>B11*About!$A$27*10^3</f>
        <v>810251.85932076978</v>
      </c>
    </row>
    <row r="12" spans="1:3" x14ac:dyDescent="0.25">
      <c r="A12" t="s">
        <v>32</v>
      </c>
      <c r="B12">
        <v>702</v>
      </c>
      <c r="C12" s="6">
        <f>B12*About!$A$27*10^3</f>
        <v>671542.86333315272</v>
      </c>
    </row>
    <row r="13" spans="1:3" x14ac:dyDescent="0.25">
      <c r="A13" t="s">
        <v>34</v>
      </c>
      <c r="B13">
        <f>AVERAGE(B11:B12)</f>
        <v>774.5</v>
      </c>
      <c r="C13" s="6">
        <f>B13*About!$A$27*10^3</f>
        <v>740897.3613269612</v>
      </c>
    </row>
    <row r="15" spans="1:3" x14ac:dyDescent="0.25">
      <c r="A15" s="2" t="s">
        <v>47</v>
      </c>
      <c r="B15" s="7"/>
    </row>
    <row r="16" spans="1:3" x14ac:dyDescent="0.25">
      <c r="A16" t="s">
        <v>46</v>
      </c>
      <c r="B16">
        <v>169</v>
      </c>
    </row>
    <row r="17" spans="1:31" x14ac:dyDescent="0.25">
      <c r="A17" t="s">
        <v>42</v>
      </c>
      <c r="B17">
        <v>94</v>
      </c>
    </row>
    <row r="18" spans="1:31" x14ac:dyDescent="0.25">
      <c r="A18" t="s">
        <v>43</v>
      </c>
      <c r="B18" s="6">
        <f>B17/B16*10^6</f>
        <v>556213.01775147929</v>
      </c>
    </row>
    <row r="19" spans="1:31" x14ac:dyDescent="0.25">
      <c r="A19" t="s">
        <v>45</v>
      </c>
      <c r="B19" s="6">
        <f>B18*About!A28</f>
        <v>653882.08703345177</v>
      </c>
    </row>
    <row r="21" spans="1:31" x14ac:dyDescent="0.25">
      <c r="A21" t="s">
        <v>62</v>
      </c>
    </row>
    <row r="22" spans="1:31" x14ac:dyDescent="0.25">
      <c r="B22">
        <v>2021</v>
      </c>
      <c r="C22">
        <v>2022</v>
      </c>
      <c r="D22">
        <v>2023</v>
      </c>
      <c r="E22">
        <v>2024</v>
      </c>
      <c r="F22">
        <v>2025</v>
      </c>
      <c r="G22">
        <v>2026</v>
      </c>
      <c r="H22">
        <v>2027</v>
      </c>
      <c r="I22">
        <v>2028</v>
      </c>
      <c r="J22">
        <v>2029</v>
      </c>
      <c r="K22">
        <v>2030</v>
      </c>
      <c r="L22">
        <v>2031</v>
      </c>
      <c r="M22">
        <v>2032</v>
      </c>
      <c r="N22">
        <v>2033</v>
      </c>
      <c r="O22">
        <v>2034</v>
      </c>
      <c r="P22">
        <v>2035</v>
      </c>
      <c r="Q22">
        <v>2036</v>
      </c>
      <c r="R22">
        <v>2037</v>
      </c>
      <c r="S22">
        <v>2038</v>
      </c>
      <c r="T22">
        <v>2039</v>
      </c>
      <c r="U22">
        <v>2040</v>
      </c>
      <c r="V22">
        <v>2041</v>
      </c>
      <c r="W22">
        <v>2042</v>
      </c>
      <c r="X22">
        <v>2043</v>
      </c>
      <c r="Y22">
        <v>2044</v>
      </c>
      <c r="Z22">
        <v>2045</v>
      </c>
      <c r="AA22">
        <v>2046</v>
      </c>
      <c r="AB22">
        <v>2047</v>
      </c>
      <c r="AC22">
        <v>2048</v>
      </c>
      <c r="AD22">
        <v>2049</v>
      </c>
      <c r="AE22">
        <v>2050</v>
      </c>
    </row>
    <row r="23" spans="1:31" x14ac:dyDescent="0.25">
      <c r="A23" t="s">
        <v>3</v>
      </c>
      <c r="B23">
        <v>2103947.1325892224</v>
      </c>
      <c r="C23">
        <v>2103947.1325892224</v>
      </c>
      <c r="D23">
        <v>2058678.3176273326</v>
      </c>
      <c r="E23">
        <v>2013514.7789793089</v>
      </c>
      <c r="F23">
        <v>1968456.5166451489</v>
      </c>
      <c r="G23">
        <v>1923187.7016832591</v>
      </c>
      <c r="H23">
        <v>1878024.1630352335</v>
      </c>
      <c r="I23">
        <v>1832755.3480733442</v>
      </c>
      <c r="J23">
        <v>1787591.8094253195</v>
      </c>
      <c r="K23">
        <v>1742428.2707772935</v>
      </c>
      <c r="L23">
        <v>1697264.7321292693</v>
      </c>
      <c r="M23">
        <v>1651995.91716738</v>
      </c>
      <c r="N23">
        <v>1606832.3785193549</v>
      </c>
      <c r="O23">
        <v>1561668.8398713293</v>
      </c>
      <c r="P23">
        <v>1516505.3012233055</v>
      </c>
      <c r="Q23">
        <v>1496186.9726473875</v>
      </c>
      <c r="R23">
        <v>1476079.1966991983</v>
      </c>
      <c r="S23">
        <v>1455866.1444371459</v>
      </c>
      <c r="T23">
        <v>1435653.0921750939</v>
      </c>
      <c r="U23">
        <v>1415440.0399130401</v>
      </c>
      <c r="V23">
        <v>1395226.9876509863</v>
      </c>
      <c r="W23">
        <v>1375013.9353889339</v>
      </c>
      <c r="X23">
        <v>1354800.883126881</v>
      </c>
      <c r="Y23">
        <v>1334587.8308648276</v>
      </c>
      <c r="Z23">
        <v>1314374.7786027743</v>
      </c>
      <c r="AA23">
        <v>1294161.7263407223</v>
      </c>
      <c r="AB23">
        <v>1273843.3977648029</v>
      </c>
      <c r="AC23">
        <v>1253735.6218166156</v>
      </c>
      <c r="AD23">
        <v>1233417.2932406971</v>
      </c>
      <c r="AE23">
        <v>1213309.5172925084</v>
      </c>
    </row>
    <row r="24" spans="1:31" x14ac:dyDescent="0.25">
      <c r="A24" t="s">
        <v>54</v>
      </c>
      <c r="B24">
        <v>1088381.5096704282</v>
      </c>
      <c r="C24">
        <v>1088381.5096704282</v>
      </c>
      <c r="D24">
        <v>1059692.5494764193</v>
      </c>
      <c r="E24">
        <v>1030908.9062454656</v>
      </c>
      <c r="F24">
        <v>1002219.9460514563</v>
      </c>
      <c r="G24">
        <v>973530.9858574461</v>
      </c>
      <c r="H24">
        <v>944842.02566343674</v>
      </c>
      <c r="I24">
        <v>916058.38243248337</v>
      </c>
      <c r="J24">
        <v>887369.42223847343</v>
      </c>
      <c r="K24">
        <v>858680.46204446396</v>
      </c>
      <c r="L24">
        <v>829896.8188135107</v>
      </c>
      <c r="M24">
        <v>801207.858619501</v>
      </c>
      <c r="N24">
        <v>772518.89842549199</v>
      </c>
      <c r="O24">
        <v>743829.93823148217</v>
      </c>
      <c r="P24">
        <v>715046.29500052845</v>
      </c>
      <c r="Q24">
        <v>703779.01360420149</v>
      </c>
      <c r="R24">
        <v>692606.41524481808</v>
      </c>
      <c r="S24">
        <v>681339.13384849124</v>
      </c>
      <c r="T24">
        <v>670071.85245216393</v>
      </c>
      <c r="U24">
        <v>658804.57105583663</v>
      </c>
      <c r="V24">
        <v>647631.97269645345</v>
      </c>
      <c r="W24">
        <v>636364.69130012603</v>
      </c>
      <c r="X24">
        <v>625097.40990379918</v>
      </c>
      <c r="Y24">
        <v>613924.81154441554</v>
      </c>
      <c r="Z24">
        <v>602657.53014808858</v>
      </c>
      <c r="AA24">
        <v>591390.24875176116</v>
      </c>
      <c r="AB24">
        <v>580217.6503923781</v>
      </c>
      <c r="AC24">
        <v>568950.36899605079</v>
      </c>
      <c r="AD24">
        <v>557683.08759972372</v>
      </c>
      <c r="AE24">
        <v>546510.48924034019</v>
      </c>
    </row>
    <row r="25" spans="1:31" x14ac:dyDescent="0.25">
      <c r="A25" t="s">
        <v>9</v>
      </c>
      <c r="B25">
        <v>1289895.7980194129</v>
      </c>
      <c r="C25">
        <v>1424324.1264074175</v>
      </c>
      <c r="D25">
        <v>1558752.454795422</v>
      </c>
      <c r="E25">
        <v>1693180.7831834266</v>
      </c>
      <c r="F25">
        <v>1796492.5482441923</v>
      </c>
      <c r="G25">
        <v>1852795.2520174449</v>
      </c>
      <c r="H25">
        <v>1874191.2898811991</v>
      </c>
      <c r="I25">
        <v>1881812.3784608822</v>
      </c>
      <c r="J25">
        <v>1887554.6549820662</v>
      </c>
      <c r="K25">
        <v>1892600.8229622045</v>
      </c>
      <c r="L25">
        <v>1905769.0332217179</v>
      </c>
      <c r="M25">
        <v>1916724.9766968857</v>
      </c>
      <c r="N25">
        <v>1923267.4696774059</v>
      </c>
      <c r="O25">
        <v>1930862.8540630611</v>
      </c>
      <c r="P25">
        <v>1937772.6115127895</v>
      </c>
      <c r="Q25">
        <v>1948062.5376181658</v>
      </c>
      <c r="R25">
        <v>1958121.3905415633</v>
      </c>
      <c r="S25">
        <v>1965944.3727370212</v>
      </c>
      <c r="T25">
        <v>1977867.6285998137</v>
      </c>
      <c r="U25">
        <v>1986058.7633075011</v>
      </c>
      <c r="V25">
        <v>1991682.6657695849</v>
      </c>
      <c r="W25">
        <v>2001284.5248759086</v>
      </c>
      <c r="X25">
        <v>2007869.0972648514</v>
      </c>
      <c r="Y25">
        <v>2016326.5933504989</v>
      </c>
      <c r="Z25">
        <v>2026393.7738523479</v>
      </c>
      <c r="AA25">
        <v>2035925.2315814244</v>
      </c>
      <c r="AB25">
        <v>2044107.679105334</v>
      </c>
      <c r="AC25">
        <v>2053831.5934090288</v>
      </c>
      <c r="AD25">
        <v>2065027.9763754746</v>
      </c>
      <c r="AE25">
        <v>2090069.7248419826</v>
      </c>
    </row>
    <row r="26" spans="1:31" x14ac:dyDescent="0.25">
      <c r="A26" t="s">
        <v>13</v>
      </c>
      <c r="B26">
        <v>2438353.2875842112</v>
      </c>
      <c r="C26">
        <v>2438353.2875842112</v>
      </c>
      <c r="D26">
        <v>2385889.3439434203</v>
      </c>
      <c r="E26">
        <v>2333547.4094738881</v>
      </c>
      <c r="F26">
        <v>2281327.4841756118</v>
      </c>
      <c r="G26">
        <v>2228863.5405348209</v>
      </c>
      <c r="H26">
        <v>2176521.6060652863</v>
      </c>
      <c r="I26">
        <v>2124057.6624244954</v>
      </c>
      <c r="J26">
        <v>2071715.7279549628</v>
      </c>
      <c r="K26">
        <v>2019373.7934854277</v>
      </c>
      <c r="L26">
        <v>1967031.8590158951</v>
      </c>
      <c r="M26">
        <v>1914567.9153751046</v>
      </c>
      <c r="N26">
        <v>1862225.9809055701</v>
      </c>
      <c r="O26">
        <v>1809884.0464360365</v>
      </c>
      <c r="P26">
        <v>1757542.1119665033</v>
      </c>
      <c r="Q26">
        <v>1733994.3419137769</v>
      </c>
      <c r="R26">
        <v>1710690.5902035641</v>
      </c>
      <c r="S26">
        <v>1687264.8293220946</v>
      </c>
      <c r="T26">
        <v>1663839.0684406259</v>
      </c>
      <c r="U26">
        <v>1640413.3075591563</v>
      </c>
      <c r="V26">
        <v>1616987.5466776863</v>
      </c>
      <c r="W26">
        <v>1593561.7857962172</v>
      </c>
      <c r="X26">
        <v>1570136.0249147471</v>
      </c>
      <c r="Y26">
        <v>1546710.2640332771</v>
      </c>
      <c r="Z26">
        <v>1523284.5031518075</v>
      </c>
      <c r="AA26">
        <v>1499858.7422703393</v>
      </c>
      <c r="AB26">
        <v>1476310.9722176106</v>
      </c>
      <c r="AC26">
        <v>1453007.2205074001</v>
      </c>
      <c r="AD26">
        <v>1429459.4504546723</v>
      </c>
      <c r="AE26">
        <v>1406155.6987444595</v>
      </c>
    </row>
    <row r="27" spans="1:31" x14ac:dyDescent="0.25">
      <c r="A27" t="s">
        <v>59</v>
      </c>
      <c r="B27" s="6">
        <v>588408.96230039559</v>
      </c>
      <c r="C27" s="6">
        <v>588408.96230039559</v>
      </c>
      <c r="D27" s="6">
        <v>588408.96230039559</v>
      </c>
      <c r="E27" s="6">
        <v>588408.96230039559</v>
      </c>
      <c r="F27" s="6">
        <v>588408.96230039559</v>
      </c>
      <c r="G27" s="6">
        <v>588408.96230039559</v>
      </c>
      <c r="H27" s="6">
        <v>588408.96230039559</v>
      </c>
      <c r="I27" s="6">
        <v>588408.96230039559</v>
      </c>
      <c r="J27" s="6">
        <v>588408.96230039559</v>
      </c>
      <c r="K27" s="6">
        <v>588408.96230039559</v>
      </c>
      <c r="L27" s="6">
        <v>588408.96230039559</v>
      </c>
      <c r="M27" s="6">
        <v>588408.96230039559</v>
      </c>
      <c r="N27" s="6">
        <v>588408.96230039559</v>
      </c>
      <c r="O27" s="6">
        <v>588408.96230039559</v>
      </c>
      <c r="P27" s="6">
        <v>588408.96230039559</v>
      </c>
      <c r="Q27" s="6">
        <v>588408.96230039559</v>
      </c>
      <c r="R27" s="6">
        <v>588408.96230039559</v>
      </c>
      <c r="S27" s="6">
        <v>588408.96230039559</v>
      </c>
      <c r="T27" s="6">
        <v>588408.96230039559</v>
      </c>
      <c r="U27" s="6">
        <v>588408.96230039559</v>
      </c>
      <c r="V27" s="6">
        <v>588408.96230039559</v>
      </c>
      <c r="W27" s="6">
        <v>588408.96230039559</v>
      </c>
      <c r="X27" s="6">
        <v>588408.96230039559</v>
      </c>
      <c r="Y27" s="6">
        <v>588408.96230039559</v>
      </c>
      <c r="Z27" s="6">
        <v>588408.96230039559</v>
      </c>
      <c r="AA27" s="6">
        <v>588408.96230039559</v>
      </c>
      <c r="AB27" s="6">
        <v>588408.96230039559</v>
      </c>
      <c r="AC27" s="6">
        <v>588408.96230039559</v>
      </c>
      <c r="AD27" s="6">
        <v>588408.96230039559</v>
      </c>
      <c r="AE27" s="6">
        <v>588408.96230039559</v>
      </c>
    </row>
    <row r="29" spans="1:31" x14ac:dyDescent="0.25">
      <c r="A29" t="s">
        <v>63</v>
      </c>
    </row>
    <row r="30" spans="1:31" x14ac:dyDescent="0.25"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3</v>
      </c>
      <c r="B31">
        <v>3007428.4581774496</v>
      </c>
      <c r="C31">
        <v>3007428.4581774496</v>
      </c>
      <c r="D31">
        <v>2991110.6295283963</v>
      </c>
      <c r="E31">
        <v>2974687.5245654779</v>
      </c>
      <c r="F31">
        <v>2958264.4196025603</v>
      </c>
      <c r="G31">
        <v>2941946.590953507</v>
      </c>
      <c r="H31">
        <v>2925523.4859905886</v>
      </c>
      <c r="I31">
        <v>2909205.6573415357</v>
      </c>
      <c r="J31">
        <v>2892782.5523786172</v>
      </c>
      <c r="K31">
        <v>2876464.7237295639</v>
      </c>
      <c r="L31">
        <v>2860041.6187666459</v>
      </c>
      <c r="M31">
        <v>2843723.7901175921</v>
      </c>
      <c r="N31">
        <v>2827300.6851546741</v>
      </c>
      <c r="O31">
        <v>2810982.8565056212</v>
      </c>
      <c r="P31">
        <v>2794559.7515427028</v>
      </c>
      <c r="Q31">
        <v>2767819.5678210286</v>
      </c>
      <c r="R31">
        <v>2740974.1077854894</v>
      </c>
      <c r="S31">
        <v>2714128.6477499502</v>
      </c>
      <c r="T31">
        <v>2687388.4640282756</v>
      </c>
      <c r="U31">
        <v>2660543.0039927363</v>
      </c>
      <c r="V31">
        <v>2633802.8202710627</v>
      </c>
      <c r="W31">
        <v>2606957.360235523</v>
      </c>
      <c r="X31">
        <v>2580217.1765138488</v>
      </c>
      <c r="Y31">
        <v>2553371.7164783091</v>
      </c>
      <c r="Z31">
        <v>2526631.532756635</v>
      </c>
      <c r="AA31">
        <v>2499786.0727210953</v>
      </c>
      <c r="AB31">
        <v>2473045.8889994216</v>
      </c>
      <c r="AC31">
        <v>2446200.4289638819</v>
      </c>
      <c r="AD31">
        <v>2419460.2452422078</v>
      </c>
      <c r="AE31">
        <v>2392614.7852066685</v>
      </c>
    </row>
    <row r="32" spans="1:31" x14ac:dyDescent="0.25">
      <c r="A32" t="s">
        <v>54</v>
      </c>
      <c r="B32">
        <v>1087150.6301901576</v>
      </c>
      <c r="C32">
        <v>1087150.6301901576</v>
      </c>
      <c r="D32">
        <v>1076735.4961263256</v>
      </c>
      <c r="E32">
        <v>1066415.0450994375</v>
      </c>
      <c r="F32">
        <v>1055999.9110356057</v>
      </c>
      <c r="G32">
        <v>1045584.7769717741</v>
      </c>
      <c r="H32">
        <v>1035169.6429079421</v>
      </c>
      <c r="I32">
        <v>1024849.1918810543</v>
      </c>
      <c r="J32">
        <v>1014434.0578172224</v>
      </c>
      <c r="K32">
        <v>1004018.9237533906</v>
      </c>
      <c r="L32">
        <v>993698.47272650246</v>
      </c>
      <c r="M32">
        <v>983283.33866267081</v>
      </c>
      <c r="N32">
        <v>972868.20459883893</v>
      </c>
      <c r="O32">
        <v>962453.07053500693</v>
      </c>
      <c r="P32">
        <v>952132.61950811907</v>
      </c>
      <c r="Q32">
        <v>944273.92744177312</v>
      </c>
      <c r="R32">
        <v>936415.23537542752</v>
      </c>
      <c r="S32">
        <v>928651.22634602536</v>
      </c>
      <c r="T32">
        <v>920792.53427967953</v>
      </c>
      <c r="U32">
        <v>913028.5252502776</v>
      </c>
      <c r="V32">
        <v>905169.83318393177</v>
      </c>
      <c r="W32">
        <v>897311.14111758606</v>
      </c>
      <c r="X32">
        <v>889547.13208818412</v>
      </c>
      <c r="Y32">
        <v>881688.44002183829</v>
      </c>
      <c r="Z32">
        <v>873829.74795549235</v>
      </c>
      <c r="AA32">
        <v>866065.73892609053</v>
      </c>
      <c r="AB32">
        <v>858207.04685974459</v>
      </c>
      <c r="AC32">
        <v>850348.35479339876</v>
      </c>
      <c r="AD32">
        <v>842584.34576399683</v>
      </c>
      <c r="AE32">
        <v>834725.65369765111</v>
      </c>
    </row>
    <row r="33" spans="1:31" x14ac:dyDescent="0.25">
      <c r="A33" t="s">
        <v>9</v>
      </c>
      <c r="B33">
        <v>4567459.2942504622</v>
      </c>
      <c r="C33">
        <v>4415131.4446385521</v>
      </c>
      <c r="D33">
        <v>4262803.5950266421</v>
      </c>
      <c r="E33">
        <v>4110475.745414732</v>
      </c>
      <c r="F33">
        <v>3989264.4591300599</v>
      </c>
      <c r="G33">
        <v>3915062.2341329018</v>
      </c>
      <c r="H33">
        <v>3875766.6750452421</v>
      </c>
      <c r="I33">
        <v>3850246.0652416525</v>
      </c>
      <c r="J33">
        <v>3826604.267496563</v>
      </c>
      <c r="K33">
        <v>3803658.5782925193</v>
      </c>
      <c r="L33">
        <v>3774170.2163288565</v>
      </c>
      <c r="M33">
        <v>3746894.1211495395</v>
      </c>
      <c r="N33">
        <v>3724031.476464869</v>
      </c>
      <c r="O33">
        <v>3700115.9403750645</v>
      </c>
      <c r="P33">
        <v>3676886.0312211867</v>
      </c>
      <c r="Q33">
        <v>3650275.9534116611</v>
      </c>
      <c r="R33">
        <v>3623896.9487841143</v>
      </c>
      <c r="S33">
        <v>3599753.8148845071</v>
      </c>
      <c r="T33">
        <v>3571510.4073175653</v>
      </c>
      <c r="U33">
        <v>3546999.1209057285</v>
      </c>
      <c r="V33">
        <v>3525055.0667394954</v>
      </c>
      <c r="W33">
        <v>3499133.0559290224</v>
      </c>
      <c r="X33">
        <v>3476228.3318359302</v>
      </c>
      <c r="Y33">
        <v>3451450.6840461334</v>
      </c>
      <c r="Z33">
        <v>3425063.3518401352</v>
      </c>
      <c r="AA33">
        <v>3399211.7424069084</v>
      </c>
      <c r="AB33">
        <v>3374709.1431788495</v>
      </c>
      <c r="AC33">
        <v>3348665.0771710053</v>
      </c>
      <c r="AD33">
        <v>7950962.5122480858</v>
      </c>
      <c r="AE33">
        <v>7911207.6996868448</v>
      </c>
    </row>
    <row r="34" spans="1:31" x14ac:dyDescent="0.25">
      <c r="A34" t="s">
        <v>13</v>
      </c>
      <c r="B34">
        <v>3485435.9953173972</v>
      </c>
      <c r="C34">
        <v>3485435.9953173972</v>
      </c>
      <c r="D34">
        <v>3466524.5737724607</v>
      </c>
      <c r="E34">
        <v>3447491.1430562665</v>
      </c>
      <c r="F34">
        <v>3428457.7123400732</v>
      </c>
      <c r="G34">
        <v>3409546.2907951367</v>
      </c>
      <c r="H34">
        <v>3390512.860078942</v>
      </c>
      <c r="I34">
        <v>3371601.4385340065</v>
      </c>
      <c r="J34">
        <v>3352568.0078178118</v>
      </c>
      <c r="K34">
        <v>3333656.5862728753</v>
      </c>
      <c r="L34">
        <v>3314623.1555566816</v>
      </c>
      <c r="M34">
        <v>3295711.7340117446</v>
      </c>
      <c r="N34">
        <v>3276678.3032955509</v>
      </c>
      <c r="O34">
        <v>3257766.8817506148</v>
      </c>
      <c r="P34">
        <v>3238733.4510344206</v>
      </c>
      <c r="Q34">
        <v>3207743.1215349766</v>
      </c>
      <c r="R34">
        <v>3176630.7828642749</v>
      </c>
      <c r="S34">
        <v>3145518.4441935732</v>
      </c>
      <c r="T34">
        <v>3114528.1146941292</v>
      </c>
      <c r="U34">
        <v>3083415.7760234275</v>
      </c>
      <c r="V34">
        <v>3052425.446523984</v>
      </c>
      <c r="W34">
        <v>3021313.1078532818</v>
      </c>
      <c r="X34">
        <v>2990322.7783538383</v>
      </c>
      <c r="Y34">
        <v>2959210.4396831361</v>
      </c>
      <c r="Z34">
        <v>2928220.1101836921</v>
      </c>
      <c r="AA34">
        <v>2897107.7715129899</v>
      </c>
      <c r="AB34">
        <v>2866117.4420135464</v>
      </c>
      <c r="AC34">
        <v>2835005.1033428442</v>
      </c>
      <c r="AD34">
        <v>2804014.7738434006</v>
      </c>
      <c r="AE34">
        <v>2772902.4351726989</v>
      </c>
    </row>
    <row r="35" spans="1:31" x14ac:dyDescent="0.25">
      <c r="A35" t="s">
        <v>59</v>
      </c>
      <c r="B35">
        <v>7998667.6914128698</v>
      </c>
      <c r="C35">
        <v>7732140.6127499426</v>
      </c>
      <c r="D35">
        <v>7465613.5340870135</v>
      </c>
      <c r="E35">
        <v>7199086.4554240862</v>
      </c>
      <c r="F35">
        <v>6868265.0672371704</v>
      </c>
      <c r="G35">
        <v>6741015.3154564975</v>
      </c>
      <c r="H35">
        <v>6673383.0516755227</v>
      </c>
      <c r="I35">
        <v>6629468.9953674376</v>
      </c>
      <c r="J35">
        <v>6588789.5438430253</v>
      </c>
      <c r="K35">
        <v>6549310.0088325609</v>
      </c>
      <c r="L35">
        <v>6498563.3748371275</v>
      </c>
      <c r="M35">
        <v>6451626.9149244726</v>
      </c>
      <c r="N35">
        <v>6412930.1203607358</v>
      </c>
      <c r="O35">
        <v>6371775.6102709025</v>
      </c>
      <c r="P35">
        <v>6331801.8069032012</v>
      </c>
      <c r="Q35">
        <v>6286007.299150575</v>
      </c>
      <c r="R35">
        <v>6240610.8710301137</v>
      </c>
      <c r="S35">
        <v>6199064.5876227496</v>
      </c>
      <c r="T35">
        <v>6150456.5821100837</v>
      </c>
      <c r="U35">
        <v>6108276.4110980993</v>
      </c>
      <c r="V35">
        <v>6070517.1301646149</v>
      </c>
      <c r="W35">
        <v>6025908.0192318503</v>
      </c>
      <c r="X35">
        <v>5986493.7983129658</v>
      </c>
      <c r="Y35">
        <v>5943855.2651717626</v>
      </c>
      <c r="Z35">
        <v>5898443.8204206424</v>
      </c>
      <c r="AA35">
        <v>5853955.9456378166</v>
      </c>
      <c r="AB35">
        <v>5811790.1238826262</v>
      </c>
      <c r="AC35">
        <v>5768517.8432327369</v>
      </c>
      <c r="AD35">
        <v>6253823.2431127187</v>
      </c>
      <c r="AE35">
        <v>6176247.4600298516</v>
      </c>
    </row>
    <row r="37" spans="1:31" x14ac:dyDescent="0.25">
      <c r="A37" t="s">
        <v>64</v>
      </c>
    </row>
    <row r="38" spans="1:31" x14ac:dyDescent="0.25">
      <c r="A38" t="s">
        <v>3</v>
      </c>
      <c r="B38">
        <f>B23/SUM(B23,B31)</f>
        <v>0.41162053056516718</v>
      </c>
    </row>
    <row r="39" spans="1:31" x14ac:dyDescent="0.25">
      <c r="A39" t="s">
        <v>54</v>
      </c>
      <c r="B39">
        <f>B24/SUM(B24,B32)</f>
        <v>0.50028289158723938</v>
      </c>
    </row>
    <row r="40" spans="1:31" x14ac:dyDescent="0.25">
      <c r="A40" t="s">
        <v>9</v>
      </c>
      <c r="B40">
        <f>B25/SUM(B25,B33)</f>
        <v>0.22021813219446548</v>
      </c>
    </row>
    <row r="41" spans="1:31" x14ac:dyDescent="0.25">
      <c r="A41" t="s">
        <v>13</v>
      </c>
      <c r="B41">
        <f>B26/SUM(B26,B34)</f>
        <v>0.41162053056516718</v>
      </c>
    </row>
    <row r="42" spans="1:31" x14ac:dyDescent="0.25">
      <c r="A42" t="s">
        <v>59</v>
      </c>
      <c r="B42">
        <f>B27/SUM(B27,B35)</f>
        <v>6.8522616721483784E-2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5"/>
  <sheetViews>
    <sheetView workbookViewId="0">
      <selection activeCell="B26" sqref="B26"/>
    </sheetView>
  </sheetViews>
  <sheetFormatPr defaultRowHeight="15" x14ac:dyDescent="0.25"/>
  <cols>
    <col min="1" max="1" width="27.7109375" customWidth="1"/>
    <col min="2" max="2" width="26.85546875" customWidth="1"/>
  </cols>
  <sheetData>
    <row r="1" spans="1:2" ht="30" x14ac:dyDescent="0.25">
      <c r="A1" s="1" t="s">
        <v>2</v>
      </c>
      <c r="B1" s="9" t="s">
        <v>52</v>
      </c>
    </row>
    <row r="2" spans="1:2" x14ac:dyDescent="0.25">
      <c r="A2" t="s">
        <v>3</v>
      </c>
      <c r="B2" s="6">
        <f>Data!C3</f>
        <v>111923.81055552546</v>
      </c>
    </row>
    <row r="3" spans="1:2" x14ac:dyDescent="0.25">
      <c r="A3" t="s">
        <v>53</v>
      </c>
      <c r="B3" s="6">
        <f>Data!C8</f>
        <v>14349.206481477622</v>
      </c>
    </row>
    <row r="4" spans="1:2" x14ac:dyDescent="0.25">
      <c r="A4" t="s">
        <v>54</v>
      </c>
      <c r="B4" s="6">
        <f>Data!C8</f>
        <v>14349.206481477622</v>
      </c>
    </row>
    <row r="5" spans="1:2" x14ac:dyDescent="0.25">
      <c r="A5" t="s">
        <v>4</v>
      </c>
      <c r="B5" s="6">
        <f>Data!C13</f>
        <v>740897.3613269612</v>
      </c>
    </row>
    <row r="6" spans="1:2" x14ac:dyDescent="0.25">
      <c r="A6" t="s">
        <v>5</v>
      </c>
      <c r="B6" s="6">
        <f>Data!B19</f>
        <v>653882.08703345177</v>
      </c>
    </row>
    <row r="7" spans="1:2" x14ac:dyDescent="0.25">
      <c r="A7" t="s">
        <v>6</v>
      </c>
      <c r="B7" s="6">
        <f>Data!C6</f>
        <v>48787.302037023917</v>
      </c>
    </row>
    <row r="8" spans="1:2" x14ac:dyDescent="0.25">
      <c r="A8" t="s">
        <v>7</v>
      </c>
      <c r="B8" s="6">
        <f>Data!C5</f>
        <v>54526.984629614963</v>
      </c>
    </row>
    <row r="9" spans="1:2" x14ac:dyDescent="0.25">
      <c r="A9" t="s">
        <v>8</v>
      </c>
      <c r="B9" s="6">
        <f>Data!C4</f>
        <v>89921.693950593108</v>
      </c>
    </row>
    <row r="10" spans="1:2" x14ac:dyDescent="0.25">
      <c r="A10" t="s">
        <v>9</v>
      </c>
      <c r="B10" s="8">
        <f>Data!C3</f>
        <v>111923.81055552546</v>
      </c>
    </row>
    <row r="11" spans="1:2" x14ac:dyDescent="0.25">
      <c r="A11" t="s">
        <v>10</v>
      </c>
      <c r="B11" s="8">
        <f>Data!C6</f>
        <v>48787.302037023917</v>
      </c>
    </row>
    <row r="12" spans="1:2" x14ac:dyDescent="0.25">
      <c r="A12" t="s">
        <v>11</v>
      </c>
      <c r="B12" s="6">
        <f>Data!C7</f>
        <v>29655.026728387085</v>
      </c>
    </row>
    <row r="13" spans="1:2" x14ac:dyDescent="0.25">
      <c r="A13" t="s">
        <v>12</v>
      </c>
      <c r="B13" s="6">
        <f>Data!C8</f>
        <v>14349.206481477622</v>
      </c>
    </row>
    <row r="14" spans="1:2" x14ac:dyDescent="0.25">
      <c r="A14" t="s">
        <v>13</v>
      </c>
      <c r="B14" s="6">
        <f>Data!C3</f>
        <v>111923.81055552546</v>
      </c>
    </row>
    <row r="15" spans="1:2" x14ac:dyDescent="0.25">
      <c r="A15" t="s">
        <v>14</v>
      </c>
      <c r="B15" s="6">
        <f>Data!C2</f>
        <v>202802.1182715504</v>
      </c>
    </row>
    <row r="16" spans="1:2" x14ac:dyDescent="0.25">
      <c r="A16" t="s">
        <v>49</v>
      </c>
      <c r="B16" s="6">
        <f>B12</f>
        <v>29655.026728387085</v>
      </c>
    </row>
    <row r="17" spans="1:2" x14ac:dyDescent="0.25">
      <c r="A17" t="s">
        <v>50</v>
      </c>
      <c r="B17" s="6">
        <f>B12</f>
        <v>29655.026728387085</v>
      </c>
    </row>
    <row r="18" spans="1:2" x14ac:dyDescent="0.25">
      <c r="A18" t="s">
        <v>51</v>
      </c>
      <c r="B18" s="6">
        <f>B10</f>
        <v>111923.81055552546</v>
      </c>
    </row>
    <row r="19" spans="1:2" x14ac:dyDescent="0.25">
      <c r="A19" t="s">
        <v>55</v>
      </c>
      <c r="B19" s="6">
        <f>B2*(1+Data!B38)</f>
        <v>157993.94883926612</v>
      </c>
    </row>
    <row r="20" spans="1:2" x14ac:dyDescent="0.25">
      <c r="A20" t="s">
        <v>56</v>
      </c>
      <c r="B20" s="6">
        <f>B4*(1+Data!B39)</f>
        <v>21527.868992013606</v>
      </c>
    </row>
    <row r="21" spans="1:2" x14ac:dyDescent="0.25">
      <c r="A21" t="s">
        <v>57</v>
      </c>
      <c r="B21" s="6">
        <f>B10*(1+Data!B40)</f>
        <v>136571.46306415048</v>
      </c>
    </row>
    <row r="22" spans="1:2" x14ac:dyDescent="0.25">
      <c r="A22" t="s">
        <v>58</v>
      </c>
      <c r="B22" s="6">
        <f>B14+(1*Data!B41)</f>
        <v>111924.22217605602</v>
      </c>
    </row>
    <row r="23" spans="1:2" x14ac:dyDescent="0.25">
      <c r="A23" t="s">
        <v>59</v>
      </c>
      <c r="B23" s="6">
        <f>B5*(1+Data!B42)</f>
        <v>791665.58724712732</v>
      </c>
    </row>
    <row r="24" spans="1:2" x14ac:dyDescent="0.25">
      <c r="A24" s="10" t="s">
        <v>66</v>
      </c>
      <c r="B24" s="6">
        <f>B4</f>
        <v>14349.206481477622</v>
      </c>
    </row>
    <row r="25" spans="1:2" x14ac:dyDescent="0.25">
      <c r="A25" s="10" t="s">
        <v>67</v>
      </c>
      <c r="B25" s="6">
        <f>B4</f>
        <v>14349.206481477622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DCpUC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2019-05-15T00:12:08Z</dcterms:created>
  <dcterms:modified xsi:type="dcterms:W3CDTF">2023-09-11T18:47:26Z</dcterms:modified>
</cp:coreProperties>
</file>