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BIEEI\"/>
    </mc:Choice>
  </mc:AlternateContent>
  <xr:revisionPtr revIDLastSave="0" documentId="13_ncr:1_{EFBABEF9-89D1-45D9-B419-F27E5E1EAB1B}" xr6:coauthVersionLast="47" xr6:coauthVersionMax="47" xr10:uidLastSave="{00000000-0000-0000-0000-000000000000}"/>
  <bookViews>
    <workbookView xWindow="-110" yWindow="-110" windowWidth="19420" windowHeight="11500" tabRatio="770" firstSheet="19" activeTab="20" xr2:uid="{7D5963C0-FA73-4A20-914D-C5C19178119F}"/>
  </bookViews>
  <sheets>
    <sheet name="About" sheetId="1" r:id="rId1"/>
    <sheet name="MECS" sheetId="149" r:id="rId2"/>
    <sheet name="lighting" sheetId="150" r:id="rId3"/>
    <sheet name="Other data -&gt;" sheetId="151" r:id="rId4"/>
    <sheet name="1.1 Traditional heat pump" sheetId="152" r:id="rId5"/>
    <sheet name="1.2 heat_cool hp 80 C 75 K " sheetId="153" r:id="rId6"/>
    <sheet name="2.a High temp. hp Up to 125C" sheetId="154" r:id="rId7"/>
    <sheet name="2.b High temp. hp Up to 150" sheetId="155" r:id="rId8"/>
    <sheet name="4 MVR 5 K" sheetId="156" r:id="rId9"/>
    <sheet name="5.1a Electric boiler steam" sheetId="157" r:id="rId10"/>
    <sheet name="5.1b Electric boiler steam" sheetId="158" r:id="rId11"/>
    <sheet name="5.2a Electric boiler hot wate" sheetId="159" r:id="rId12"/>
    <sheet name="5.2b Electric boiler hot wate" sheetId="160" r:id="rId13"/>
    <sheet name="6.1 Boiler, gas and oil" sheetId="161" r:id="rId14"/>
    <sheet name="6.2 Boiler, biomass" sheetId="162" r:id="rId15"/>
    <sheet name="6.3 Boiler, coal" sheetId="163" r:id="rId16"/>
    <sheet name="7.1 Direct firing Natural Gas" sheetId="164" r:id="rId17"/>
    <sheet name="7.2 Direct firing Solid Fuels" sheetId="165" r:id="rId18"/>
    <sheet name="7.3 Direct electric firing" sheetId="166" r:id="rId19"/>
    <sheet name="Combustion Efficiency" sheetId="167" r:id="rId20"/>
    <sheet name="Combustion BAU Trajectory" sheetId="172" r:id="rId21"/>
    <sheet name="indst heat consumption" sheetId="170" r:id="rId22"/>
    <sheet name="Kermeli Data" sheetId="169" r:id="rId23"/>
    <sheet name="DEA rates" sheetId="168" r:id="rId24"/>
    <sheet name="SYIEUEFbIPaF" sheetId="171" r:id="rId25"/>
    <sheet name="BIEEI-elec" sheetId="146" r:id="rId26"/>
    <sheet name="BIEEI-other" sheetId="148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a">#REF!</definedName>
    <definedName name="AsphaltStore">[1]Control!$D$50</definedName>
    <definedName name="base.year">#REF!</definedName>
    <definedName name="BaseYear">2018</definedName>
    <definedName name="BTV11_15">#REF!</definedName>
    <definedName name="BVT17_15">#REF!</definedName>
    <definedName name="CAAGR_tolerance">200</definedName>
    <definedName name="CH4_to_CO2e">'[2]Cross-Page Data'!$C$12</definedName>
    <definedName name="CH4GWP">#REF!</definedName>
    <definedName name="CO2_T4_APS">#REF!</definedName>
    <definedName name="CO2_T4_NZE">#REF!</definedName>
    <definedName name="CO2_T4_STEPS">#REF!</definedName>
    <definedName name="CO2_T5_APS">#REF!</definedName>
    <definedName name="CO2_T5_CPS">#REF!</definedName>
    <definedName name="CO2_T5_NZE">#REF!</definedName>
    <definedName name="CO2_T5_STEPS">#REF!</definedName>
    <definedName name="coal.past">#REF!</definedName>
    <definedName name="COAL_PRODUCTION">#REF!</definedName>
    <definedName name="Coal_trade">#REF!</definedName>
    <definedName name="coaldemand">#REF!</definedName>
    <definedName name="CokeCoalStore">[1]Control!$D$63</definedName>
    <definedName name="Constants.Density.Diesel">#REF!</definedName>
    <definedName name="Constants.Density.Ethanol">#REF!</definedName>
    <definedName name="Constants.Density.JetFuel">#REF!</definedName>
    <definedName name="Constants.Density.MotorSpirit">#REF!</definedName>
    <definedName name="ConsumeBlock1">'[1]Default State Energy Data Table'!$A$6:$AM$67</definedName>
    <definedName name="Conversion.to.average.power">#REF!</definedName>
    <definedName name="Conversion.water.L">#REF!</definedName>
    <definedName name="Conversion.water.units">#REF!</definedName>
    <definedName name="Conversions.Area.m2">#REF!</definedName>
    <definedName name="Conversions.Area.Units">#REF!</definedName>
    <definedName name="Conversions.Energy.Joules">#REF!</definedName>
    <definedName name="Conversions.Energy.Units">#REF!</definedName>
    <definedName name="Conversions.Money.GBP">#REF!</definedName>
    <definedName name="Conversions.Money.Units">#REF!</definedName>
    <definedName name="Conversions.Power.Units">#REF!</definedName>
    <definedName name="Conversions.Power.Watts">#REF!</definedName>
    <definedName name="Cost.Capital.Scenario">#REF!</definedName>
    <definedName name="Cost.Finance.Scenario">#REF!</definedName>
    <definedName name="Cost.Fuel.Scenario">#REF!</definedName>
    <definedName name="Cost.Infrastructure.Scenario">#REF!</definedName>
    <definedName name="cpi_2010to2012">#REF!</definedName>
    <definedName name="cpi_2013to2012">#REF!</definedName>
    <definedName name="cpi_2014to2012">#REF!</definedName>
    <definedName name="cpi_2016to2012">#REF!</definedName>
    <definedName name="CreateRegions">#REF!</definedName>
    <definedName name="csp.capacity">#REF!</definedName>
    <definedName name="CSVfilepath">#REF!</definedName>
    <definedName name="D">#REF!</definedName>
    <definedName name="dd">#REF!</definedName>
    <definedName name="ddd">#REF!</definedName>
    <definedName name="ddddd">#REF!</definedName>
    <definedName name="dddddd">#REF!</definedName>
    <definedName name="deflator_year">"$2018"</definedName>
    <definedName name="DeflatorYear">"$2018"</definedName>
    <definedName name="discount_factors">#REF!</definedName>
    <definedName name="DistillStore">[1]Control!$D$51</definedName>
    <definedName name="DW_EDO_022WV">#REF!</definedName>
    <definedName name="DW_EDO_023WV">#REF!</definedName>
    <definedName name="DW_EDO_024WV">#REF!</definedName>
    <definedName name="DW_EDO_C2022">#REF!</definedName>
    <definedName name="DW_EDO_C2023">#REF!</definedName>
    <definedName name="DW_EDO_C2024">#REF!</definedName>
    <definedName name="DW_EDO_C2025">#REF!</definedName>
    <definedName name="DW_ESIO_023WV">#REF!</definedName>
    <definedName name="DW_ESIO_C2022">#REF!</definedName>
    <definedName name="DW_ESIO_C2023">#REF!</definedName>
    <definedName name="DW_ESIO_C2024">#REF!</definedName>
    <definedName name="DW_ESIO_C2025">#REF!</definedName>
    <definedName name="DW_TRADE_C2024">#REF!</definedName>
    <definedName name="DW_TRADE_C2025">#REF!</definedName>
    <definedName name="DWdata">#REF!</definedName>
    <definedName name="ee">#REF!</definedName>
    <definedName name="EF.BlastFurnaceGas.CO2">#REF!</definedName>
    <definedName name="EF.Diesel.CH4">#REF!</definedName>
    <definedName name="EF.Diesel.CO2">#REF!</definedName>
    <definedName name="EF.Diesel.N2O">#REF!</definedName>
    <definedName name="EF.IndustrialCoal.CH4">#REF!</definedName>
    <definedName name="EF.IndustrialCoal.CO2">#REF!</definedName>
    <definedName name="EF.IndustrialCoal.N2O">#REF!</definedName>
    <definedName name="EF.NaturalGas.CH4">#REF!</definedName>
    <definedName name="EF.NaturalGas.CO2">#REF!</definedName>
    <definedName name="EF.NaturalGas.N2O">#REF!</definedName>
    <definedName name="ELEC_T3_APS">#REF!</definedName>
    <definedName name="ELEC_T3_NZE">#REF!</definedName>
    <definedName name="ELEC_T3_STEPS">#REF!</definedName>
    <definedName name="ELEC_T4_APS">#REF!</definedName>
    <definedName name="ELEC_T4_CPS">#REF!</definedName>
    <definedName name="ELEC_T4_NZE">#REF!</definedName>
    <definedName name="ELEC_T4_STEPS">#REF!</definedName>
    <definedName name="esio_other">#REF!</definedName>
    <definedName name="esio_steps">#REF!</definedName>
    <definedName name="EUR16tilEUR15">#REF!</definedName>
    <definedName name="eurdkk">#REF!</definedName>
    <definedName name="ff">#REF!</definedName>
    <definedName name="fff">#REF!</definedName>
    <definedName name="ffff">#REF!</definedName>
    <definedName name="fffffff">#REF!</definedName>
    <definedName name="fffffffffff">#REF!</definedName>
    <definedName name="Floating">#REF!</definedName>
    <definedName name="FloatingPV">#REF!</definedName>
    <definedName name="GAS_PRODUCTION">#REF!</definedName>
    <definedName name="gasdemand">#REF!</definedName>
    <definedName name="GBP">#REF!</definedName>
    <definedName name="gigwatts_to_megawatts">[3]About!$A$31</definedName>
    <definedName name="growth.scenario">#REF!</definedName>
    <definedName name="GWP.CH4">#REF!</definedName>
    <definedName name="GWP.N2O">#REF!</definedName>
    <definedName name="GWPCH4">#REF!</definedName>
    <definedName name="GWPN2O">#REF!</definedName>
    <definedName name="h">#REF!</definedName>
    <definedName name="hh">#REF!</definedName>
    <definedName name="hhhhh">#REF!</definedName>
    <definedName name="hhhhhhhhhhhh">#REF!</definedName>
    <definedName name="I.01">#REF!</definedName>
    <definedName name="I.a.scenario">#REF!</definedName>
    <definedName name="I.b.scenario">#REF!</definedName>
    <definedName name="I.b.scenario.efficiency">#REF!</definedName>
    <definedName name="I.c.scenario">#REF!</definedName>
    <definedName name="I.c.scenario.fuelmix">#REF!</definedName>
    <definedName name="ii">#REF!</definedName>
    <definedName name="II.scenario">#REF!</definedName>
    <definedName name="III.scenario">#REF!</definedName>
    <definedName name="INDIC_T5_APS">#REF!</definedName>
    <definedName name="INDIC_T5_NZE">#REF!</definedName>
    <definedName name="INDIC_T5_STEPS">#REF!</definedName>
    <definedName name="INDIC_T6_APS">#REF!</definedName>
    <definedName name="INDIC_T6_CPS">#REF!</definedName>
    <definedName name="INDIC_T6_NZE">#REF!</definedName>
    <definedName name="INDIC_T6_STEPS">#REF!</definedName>
    <definedName name="input.choice">#REF!</definedName>
    <definedName name="INR">#REF!</definedName>
    <definedName name="INRb">#REF!</definedName>
    <definedName name="INRCr">#REF!</definedName>
    <definedName name="INRLac">#REF!</definedName>
    <definedName name="INR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V.a.scenario">#REF!</definedName>
    <definedName name="IV.b.scenario">#REF!</definedName>
    <definedName name="IV.c.1.scenario">#REF!</definedName>
    <definedName name="iv.c.2.scenario">#REF!</definedName>
    <definedName name="IV.d.scenario">#REF!</definedName>
    <definedName name="IV.e.scenario">#REF!</definedName>
    <definedName name="IV.f.scenario">#REF!</definedName>
    <definedName name="IX.a.scenario">#REF!</definedName>
    <definedName name="jjjjjj">#REF!</definedName>
    <definedName name="LastHistYear">2020</definedName>
    <definedName name="Learning_Rates" localSheetId="18">#REF!</definedName>
    <definedName name="Learning_Rates">#REF!</definedName>
    <definedName name="LPGStore">[1]Control!$D$52</definedName>
    <definedName name="LubeStore">[1]Control!$D$53</definedName>
    <definedName name="MGBP">#REF!</definedName>
    <definedName name="Minesize.xv.b">#REF!</definedName>
    <definedName name="MiscStore">[1]Control!$D$57</definedName>
    <definedName name="MtoeToBcmeq">41.868/36.1</definedName>
    <definedName name="MtoeToTWh">1/0.086</definedName>
    <definedName name="N2O_to_CO2e">'[2]Cross-Page Data'!$C$13</definedName>
    <definedName name="N2OGWP">#REF!</definedName>
    <definedName name="name_dd">#REF!</definedName>
    <definedName name="NaphStore">[1]Control!$D$55</definedName>
    <definedName name="Natural_gas_trade">#REF!</definedName>
    <definedName name="NGStore">[1]Control!$D$64</definedName>
    <definedName name="NonEPercent">'[1]Non-Energy Consump.'!$A$63:$AK$88</definedName>
    <definedName name="nuclear.past">#REF!</definedName>
    <definedName name="Oil_trade">#REF!</definedName>
    <definedName name="oildemand">#REF!</definedName>
    <definedName name="ooooooo">#REF!</definedName>
    <definedName name="oooooooooo">#REF!</definedName>
    <definedName name="OtherOilStore">[1]Control!$D$56</definedName>
    <definedName name="outputFilePath">#REF!</definedName>
    <definedName name="PentanesStore">[1]Control!$D$58</definedName>
    <definedName name="PetCokeStore">[1]Control!$D$59</definedName>
    <definedName name="plantsize.I.b">#REF!</definedName>
    <definedName name="Plantsize.II">#REF!</definedName>
    <definedName name="Plantsize.III">#REF!</definedName>
    <definedName name="plantsize.iv.a">#REF!</definedName>
    <definedName name="plantsize.iv.b">#REF!</definedName>
    <definedName name="Plantsize.iv.c.1">#REF!</definedName>
    <definedName name="plantsize.iv.c.2">#REF!</definedName>
    <definedName name="plantsize.iv.d">#REF!</definedName>
    <definedName name="Poloris">#REF!</definedName>
    <definedName name="ppppp">#REF!</definedName>
    <definedName name="pppppppppp">#REF!</definedName>
    <definedName name="pppppppppppp">#REF!</definedName>
    <definedName name="predefined.scenario">#REF!</definedName>
    <definedName name="Preferences.AreaUnits">#REF!</definedName>
    <definedName name="preferences.energyunits">#REF!</definedName>
    <definedName name="Preferences.moneyunits">#REF!</definedName>
    <definedName name="Preferences.PowerUnits">#REF!</definedName>
    <definedName name="Preferences.Unit.Energy">#REF!</definedName>
    <definedName name="Preferences.Unit.Power">#REF!</definedName>
    <definedName name="Preferences.waterunit">#REF!</definedName>
    <definedName name="Print_Area_MI">#REF!</definedName>
    <definedName name="PublicationCSV">OFFSET(#REF!,0,0,COUNTA(#REF!),2)</definedName>
    <definedName name="qq">#REF!</definedName>
    <definedName name="Reliability.scenario">#REF!</definedName>
    <definedName name="ResidStore">[1]Control!$D$54</definedName>
    <definedName name="RoundFactorLong">4</definedName>
    <definedName name="RoundFactorMed">3</definedName>
    <definedName name="RoundFactorShort">3</definedName>
    <definedName name="rr">#REF!</definedName>
    <definedName name="ScenariosCSV">OFFSET(#REF!,0,0,COUNTA(#REF!),3)</definedName>
    <definedName name="SCN_1">#REF!</definedName>
    <definedName name="SCN_1LABEL">#REF!</definedName>
    <definedName name="SCN_1LABELFLAT">#REF!</definedName>
    <definedName name="SCN_1SHORT">#REF!</definedName>
    <definedName name="SCN_2">#REF!</definedName>
    <definedName name="SCN_2LABEL">#REF!</definedName>
    <definedName name="SCN_2LABELFLAT">#REF!</definedName>
    <definedName name="SCN_2SHORT">#REF!</definedName>
    <definedName name="SCN_3">#REF!</definedName>
    <definedName name="SCN_3LABEL">#REF!</definedName>
    <definedName name="SCN_3LABELFLAT">#REF!</definedName>
    <definedName name="SCN_HIST">#REF!</definedName>
    <definedName name="sheet10" localSheetId="21">#REF!</definedName>
    <definedName name="sheet10" localSheetId="22">#REF!</definedName>
    <definedName name="sheet10" localSheetId="24">#REF!</definedName>
    <definedName name="sheet10">'5.2b Electric boiler hot wate'!$C$1</definedName>
    <definedName name="sheet11" localSheetId="21">#REF!</definedName>
    <definedName name="sheet11" localSheetId="22">#REF!</definedName>
    <definedName name="sheet11" localSheetId="24">#REF!</definedName>
    <definedName name="sheet11">'6.1 Boiler, gas and oil'!$C$1</definedName>
    <definedName name="sheet12" localSheetId="21">#REF!</definedName>
    <definedName name="sheet12" localSheetId="22">#REF!</definedName>
    <definedName name="sheet12" localSheetId="24">#REF!</definedName>
    <definedName name="sheet12">'6.2 Boiler, biomass'!$C$1</definedName>
    <definedName name="sheet13" localSheetId="21">#REF!</definedName>
    <definedName name="sheet13" localSheetId="22">#REF!</definedName>
    <definedName name="sheet13" localSheetId="24">#REF!</definedName>
    <definedName name="sheet13">'6.3 Boiler, coal'!$C$1</definedName>
    <definedName name="sheet14" localSheetId="21">#REF!</definedName>
    <definedName name="sheet14" localSheetId="22">#REF!</definedName>
    <definedName name="sheet14" localSheetId="24">#REF!</definedName>
    <definedName name="sheet14">'7.1 Direct firing Natural Gas'!$C$1</definedName>
    <definedName name="sheet15" localSheetId="21">#REF!</definedName>
    <definedName name="sheet15" localSheetId="22">#REF!</definedName>
    <definedName name="sheet15" localSheetId="24">#REF!</definedName>
    <definedName name="sheet15">'7.2 Direct firing Solid Fuels'!$C$1</definedName>
    <definedName name="sheet16" localSheetId="10">'5.1b Electric boiler steam'!$C$3</definedName>
    <definedName name="sheet16" localSheetId="21">#REF!</definedName>
    <definedName name="sheet16" localSheetId="22">#REF!</definedName>
    <definedName name="sheet16" localSheetId="24">#REF!</definedName>
    <definedName name="sheet16">'7.3 Direct electric firing'!$C$1</definedName>
    <definedName name="sheet17" localSheetId="12">'5.2b Electric boiler hot wate'!$C$3</definedName>
    <definedName name="sheet17">#REF!</definedName>
    <definedName name="sheet18">#REF!</definedName>
    <definedName name="sheet19">#REF!</definedName>
    <definedName name="sheet2" localSheetId="21">#REF!</definedName>
    <definedName name="sheet2" localSheetId="22">#REF!</definedName>
    <definedName name="sheet2" localSheetId="24">#REF!</definedName>
    <definedName name="sheet2">'1.1 Traditional heat pump'!$C$1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27">#REF!</definedName>
    <definedName name="sheet28">#REF!</definedName>
    <definedName name="sheet29">#REF!</definedName>
    <definedName name="sheet3" localSheetId="5">'1.2 heat_cool hp 80 C 75 K '!$C$3</definedName>
    <definedName name="sheet3" localSheetId="21">#REF!</definedName>
    <definedName name="sheet3" localSheetId="22">#REF!</definedName>
    <definedName name="sheet3" localSheetId="24">#REF!</definedName>
    <definedName name="sheet3">'1.2 heat_cool hp 80 C 75 K '!$C$1</definedName>
    <definedName name="sheet30" localSheetId="21">#REF!</definedName>
    <definedName name="sheet30" localSheetId="22">#REF!</definedName>
    <definedName name="sheet30" localSheetId="24">#REF!</definedName>
    <definedName name="sheet30">'7.1 Direct firing Natural Gas'!$C$4</definedName>
    <definedName name="sheet31" localSheetId="21">#REF!</definedName>
    <definedName name="sheet31" localSheetId="22">#REF!</definedName>
    <definedName name="sheet31" localSheetId="24">#REF!</definedName>
    <definedName name="sheet31">'7.2 Direct firing Solid Fuels'!$C$3</definedName>
    <definedName name="sheet32">#REF!</definedName>
    <definedName name="sheet33">#REF!</definedName>
    <definedName name="sheet34">#REF!</definedName>
    <definedName name="sheet35">#REF!</definedName>
    <definedName name="sheet36">#REF!</definedName>
    <definedName name="sheet37">#REF!</definedName>
    <definedName name="sheet38">#REF!</definedName>
    <definedName name="sheet4" localSheetId="21">#REF!</definedName>
    <definedName name="sheet4" localSheetId="22">#REF!</definedName>
    <definedName name="sheet4" localSheetId="24">#REF!</definedName>
    <definedName name="sheet4">'2.a High temp. hp Up to 125C'!$C$1</definedName>
    <definedName name="sheet5" localSheetId="21">#REF!</definedName>
    <definedName name="sheet5" localSheetId="22">#REF!</definedName>
    <definedName name="sheet5" localSheetId="24">#REF!</definedName>
    <definedName name="sheet5">'2.b High temp. hp Up to 150'!$C$1</definedName>
    <definedName name="sheet6" localSheetId="21">#REF!</definedName>
    <definedName name="sheet6" localSheetId="22">#REF!</definedName>
    <definedName name="sheet6" localSheetId="24">#REF!</definedName>
    <definedName name="sheet6">'4 MVR 5 K'!$C$1</definedName>
    <definedName name="sheet7" localSheetId="21">#REF!</definedName>
    <definedName name="sheet7" localSheetId="22">#REF!</definedName>
    <definedName name="sheet7" localSheetId="24">#REF!</definedName>
    <definedName name="sheet7">'5.1a Electric boiler steam'!$C$1</definedName>
    <definedName name="sheet8" localSheetId="21">#REF!</definedName>
    <definedName name="sheet8" localSheetId="22">#REF!</definedName>
    <definedName name="sheet8" localSheetId="24">#REF!</definedName>
    <definedName name="sheet8">'5.1b Electric boiler steam'!$C$1</definedName>
    <definedName name="sheet9" localSheetId="21">#REF!</definedName>
    <definedName name="sheet9" localSheetId="22">#REF!</definedName>
    <definedName name="sheet9" localSheetId="24">#REF!</definedName>
    <definedName name="sheet9">'5.2a Electric boiler hot wate'!$C$1</definedName>
    <definedName name="SheetsToCreate">#REF!</definedName>
    <definedName name="small_hydro.capacity">#REF!</definedName>
    <definedName name="SmallestNonZeroValue">0.00001</definedName>
    <definedName name="SpecialStore">[1]Control!$D$61</definedName>
    <definedName name="SQL_connection_name">#REF!</definedName>
    <definedName name="SQL_statement">#REF!</definedName>
    <definedName name="Start100">#REF!</definedName>
    <definedName name="Start101">#REF!</definedName>
    <definedName name="Start102">#REF!</definedName>
    <definedName name="Start103">#REF!</definedName>
    <definedName name="Start105">#REF!</definedName>
    <definedName name="Start106">#REF!</definedName>
    <definedName name="Start109">#REF!</definedName>
    <definedName name="Start110">#REF!</definedName>
    <definedName name="Start13">#REF!</definedName>
    <definedName name="Start14">#REF!</definedName>
    <definedName name="Start15">#REF!</definedName>
    <definedName name="Start16">#REF!</definedName>
    <definedName name="Start17">#REF!</definedName>
    <definedName name="Start18">#REF!</definedName>
    <definedName name="Start19">#REF!</definedName>
    <definedName name="Start20">#REF!</definedName>
    <definedName name="Start21">#REF!</definedName>
    <definedName name="Start22">#REF!</definedName>
    <definedName name="Start23">#REF!</definedName>
    <definedName name="Start24">#REF!</definedName>
    <definedName name="Start25">#REF!</definedName>
    <definedName name="Start26">#REF!</definedName>
    <definedName name="Start27">#REF!</definedName>
    <definedName name="Start28">#REF!</definedName>
    <definedName name="Start29">#REF!</definedName>
    <definedName name="Start30">#REF!</definedName>
    <definedName name="Start31">#REF!</definedName>
    <definedName name="Start32">#REF!</definedName>
    <definedName name="Start33">#REF!</definedName>
    <definedName name="Start34">#REF!</definedName>
    <definedName name="Start35">#REF!</definedName>
    <definedName name="Start36">#REF!</definedName>
    <definedName name="Start37">#REF!</definedName>
    <definedName name="Start38">#REF!</definedName>
    <definedName name="Start39">#REF!</definedName>
    <definedName name="Start40">#REF!</definedName>
    <definedName name="Start41">#REF!</definedName>
    <definedName name="Start42">#REF!</definedName>
    <definedName name="Start43">#REF!</definedName>
    <definedName name="Start44">#REF!</definedName>
    <definedName name="Start45">#REF!</definedName>
    <definedName name="Start46">#REF!</definedName>
    <definedName name="Start47">#REF!</definedName>
    <definedName name="StillStore">[1]Control!$D$60</definedName>
    <definedName name="StorageFactor">'[1]List Data'!$E$19:$F$54</definedName>
    <definedName name="SumTolerance">0.005</definedName>
    <definedName name="SyntheticNG">[1]SNG!$A$7:$AK$59</definedName>
    <definedName name="target.year">#REF!</definedName>
    <definedName name="TES_T1_APS">#REF!</definedName>
    <definedName name="TES_T1_CPS">#REF!</definedName>
    <definedName name="TES_T1_NZE">#REF!</definedName>
    <definedName name="TES_T1_STEPS">#REF!</definedName>
    <definedName name="TFC_T2_APS">#REF!</definedName>
    <definedName name="TFC_T2_CPS">#REF!</definedName>
    <definedName name="TFC_T2_NZE">#REF!</definedName>
    <definedName name="TFC_T2_STEPS">#REF!</definedName>
    <definedName name="TFC_T3_APS">#REF!</definedName>
    <definedName name="TFC_T3_CPS">#REF!</definedName>
    <definedName name="TFC_T3_NZE">#REF!</definedName>
    <definedName name="TFC_T3_STEPS">#REF!</definedName>
    <definedName name="tt">#REF!</definedName>
    <definedName name="Unit.acre">#REF!</definedName>
    <definedName name="unit.bcm">#REF!</definedName>
    <definedName name="Unit.boe">#REF!</definedName>
    <definedName name="Unit.calorie">#REF!</definedName>
    <definedName name="Unit.day">#REF!</definedName>
    <definedName name="Unit.GJ">#REF!</definedName>
    <definedName name="Unit.GW">#REF!</definedName>
    <definedName name="Unit.GWh">#REF!</definedName>
    <definedName name="Unit.ha">#REF!</definedName>
    <definedName name="Unit.hour">#REF!</definedName>
    <definedName name="Unit.J">#REF!</definedName>
    <definedName name="unit.kcng">#REF!</definedName>
    <definedName name="unit.kgb">#REF!</definedName>
    <definedName name="unit.kgce">#REF!</definedName>
    <definedName name="unit.kghe">#REF!</definedName>
    <definedName name="unit.kglpge">#REF!</definedName>
    <definedName name="Unit.km2">#REF!</definedName>
    <definedName name="Unit.kW">#REF!</definedName>
    <definedName name="Unit.kWh">#REF!</definedName>
    <definedName name="unit.L">#REF!</definedName>
    <definedName name="unit.latfe">#REF!</definedName>
    <definedName name="unit.lcng">#REF!</definedName>
    <definedName name="unit.lde">#REF!</definedName>
    <definedName name="unit.lke">#REF!</definedName>
    <definedName name="unit.lpe">#REF!</definedName>
    <definedName name="Unit.m2">#REF!</definedName>
    <definedName name="Unit.m3">#REF!</definedName>
    <definedName name="unit.MCM">#REF!</definedName>
    <definedName name="Unit.minute">#REF!</definedName>
    <definedName name="Unit.MJ">#REF!</definedName>
    <definedName name="unit.mmbtu">#REF!</definedName>
    <definedName name="unit.mmscm">#REF!</definedName>
    <definedName name="unit.mtcce">#REF!</definedName>
    <definedName name="Unit.Mtce">#REF!</definedName>
    <definedName name="unit.mtde">#REF!</definedName>
    <definedName name="unit.mticce">#REF!</definedName>
    <definedName name="unit.mtice">#REF!</definedName>
    <definedName name="unit.mtle">#REF!</definedName>
    <definedName name="Unit.Mtoe">#REF!</definedName>
    <definedName name="Unit.MW">#REF!</definedName>
    <definedName name="Unit.MWh">#REF!</definedName>
    <definedName name="Unit.PJ">#REF!</definedName>
    <definedName name="unit.scm">#REF!</definedName>
    <definedName name="unit.scmb">#REF!</definedName>
    <definedName name="unit.tce">#REF!</definedName>
    <definedName name="unit.ticce">#REF!</definedName>
    <definedName name="unit.tice">#REF!</definedName>
    <definedName name="Unit.TJ">#REF!</definedName>
    <definedName name="Unit.toe">#REF!</definedName>
    <definedName name="Unit.TWh">#REF!</definedName>
    <definedName name="Unit.W">#REF!</definedName>
    <definedName name="Unit.year">#REF!</definedName>
    <definedName name="unit_conv">[4]About!$A$123</definedName>
    <definedName name="USD_Bn">#REF!</definedName>
    <definedName name="USD_mn">#REF!</definedName>
    <definedName name="USD2012_">#REF!</definedName>
    <definedName name="uu">#REF!</definedName>
    <definedName name="uuuuuuuuuuuuu">#REF!</definedName>
    <definedName name="v.a.scenario">#REF!</definedName>
    <definedName name="V.b.scenario">#REF!</definedName>
    <definedName name="V.c.scenario">#REF!</definedName>
    <definedName name="VI.a.scenario">#REF!</definedName>
    <definedName name="VII.a.scenario">#REF!</definedName>
    <definedName name="VII.b.scenario">#REF!</definedName>
    <definedName name="WaxesStore">[1]Control!$D$62</definedName>
    <definedName name="WEO23_Scenarios" localSheetId="18">#REF!</definedName>
    <definedName name="WEO23_Scenarios">#REF!</definedName>
    <definedName name="World_investments">#REF!</definedName>
    <definedName name="ww">#REF!</definedName>
    <definedName name="X.a.economy">#REF!</definedName>
    <definedName name="X.a.epi">#REF!</definedName>
    <definedName name="X.a.floorspace">#REF!</definedName>
    <definedName name="X.b.ac">#REF!</definedName>
    <definedName name="X.b.ecbc">#REF!</definedName>
    <definedName name="x.b.floorspace">#REF!</definedName>
    <definedName name="XI.cement.fuel">#REF!</definedName>
    <definedName name="XI.fuelmix">#REF!</definedName>
    <definedName name="XI.scenario">#REF!</definedName>
    <definedName name="XI.steel.fuel">#REF!</definedName>
    <definedName name="XII.a.scenario">#REF!</definedName>
    <definedName name="XII.a.scenario.EVs">#REF!</definedName>
    <definedName name="XII.a.scenario.mode">#REF!</definedName>
    <definedName name="XII.a.scenario.pub_pri">#REF!</definedName>
    <definedName name="XII.b.mode">#REF!</definedName>
    <definedName name="XII.b.scenario">#REF!</definedName>
    <definedName name="XIII.a.chulhas">#REF!</definedName>
    <definedName name="XIII.a.scenario.fuelsplit">#REF!</definedName>
    <definedName name="XIII.b">#REF!</definedName>
    <definedName name="XIV.scenario">#REF!</definedName>
    <definedName name="XIV.scenario.fuelsplit">#REF!</definedName>
    <definedName name="xv.a.scenario">#REF!</definedName>
    <definedName name="xv.b.scenario">#REF!</definedName>
    <definedName name="XV.c.scenario">#REF!</definedName>
    <definedName name="xvi.scenario.fuelsplit">#REF!</definedName>
    <definedName name="YEAR_BASE">#REF!</definedName>
    <definedName name="YEAR_HIST1">#REF!</definedName>
    <definedName name="YEAR_HIST2">#REF!</definedName>
    <definedName name="YEAR_HIST3">#REF!</definedName>
    <definedName name="YEAR_PROJECTION1">#REF!</definedName>
    <definedName name="YEAR_PROJECTION2">#REF!</definedName>
    <definedName name="YEAR_PROJECTION3">#REF!</definedName>
    <definedName name="YEAR_PROJECTION4">#REF!</definedName>
    <definedName name="YEAR_PROJECTION5">#REF!</definedName>
    <definedName name="YearsCSV">OFFSET(#REF!,0,0,COUNTA(#REF!),1)</definedName>
    <definedName name="YearShownOnGraphsSelector" comment="Used in VBA macro to update time-series graphs">'[5]User Settings'!$B$5</definedName>
    <definedName name="YearShownOnGraphsSelector2" comment="Used in VBA macro to update time-series graphs">'[6]User Settings'!$B$5</definedName>
    <definedName name="y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6" i="148" l="1"/>
  <c r="AD6" i="148"/>
  <c r="AC6" i="148"/>
  <c r="AB6" i="148"/>
  <c r="AA6" i="148"/>
  <c r="Z6" i="148"/>
  <c r="Y6" i="148"/>
  <c r="X6" i="148"/>
  <c r="W6" i="148"/>
  <c r="V6" i="148"/>
  <c r="U6" i="148"/>
  <c r="T6" i="148"/>
  <c r="S6" i="148"/>
  <c r="R6" i="148"/>
  <c r="Q6" i="148"/>
  <c r="P6" i="148"/>
  <c r="O6" i="148"/>
  <c r="N6" i="148"/>
  <c r="M6" i="148"/>
  <c r="L6" i="148"/>
  <c r="K6" i="148"/>
  <c r="J6" i="148"/>
  <c r="I6" i="148"/>
  <c r="H6" i="148"/>
  <c r="G6" i="148"/>
  <c r="F6" i="148"/>
  <c r="E6" i="148"/>
  <c r="D6" i="148"/>
  <c r="AE5" i="148"/>
  <c r="AD5" i="148"/>
  <c r="AC5" i="148"/>
  <c r="AB5" i="148"/>
  <c r="AA5" i="148"/>
  <c r="Z5" i="148"/>
  <c r="Y5" i="148"/>
  <c r="X5" i="148"/>
  <c r="W5" i="148"/>
  <c r="V5" i="148"/>
  <c r="U5" i="148"/>
  <c r="T5" i="148"/>
  <c r="S5" i="148"/>
  <c r="R5" i="148"/>
  <c r="Q5" i="148"/>
  <c r="P5" i="148"/>
  <c r="O5" i="148"/>
  <c r="N5" i="148"/>
  <c r="M5" i="148"/>
  <c r="L5" i="148"/>
  <c r="K5" i="148"/>
  <c r="J5" i="148"/>
  <c r="I5" i="148"/>
  <c r="H5" i="148"/>
  <c r="G5" i="148"/>
  <c r="F5" i="148"/>
  <c r="E5" i="148"/>
  <c r="D5" i="148"/>
  <c r="AE4" i="148"/>
  <c r="AD4" i="148"/>
  <c r="AC4" i="148"/>
  <c r="AB4" i="148"/>
  <c r="AA4" i="148"/>
  <c r="Z4" i="148"/>
  <c r="Y4" i="148"/>
  <c r="X4" i="148"/>
  <c r="W4" i="148"/>
  <c r="V4" i="148"/>
  <c r="U4" i="148"/>
  <c r="T4" i="148"/>
  <c r="S4" i="148"/>
  <c r="R4" i="148"/>
  <c r="Q4" i="148"/>
  <c r="P4" i="148"/>
  <c r="O4" i="148"/>
  <c r="N4" i="148"/>
  <c r="M4" i="148"/>
  <c r="L4" i="148"/>
  <c r="K4" i="148"/>
  <c r="J4" i="148"/>
  <c r="I4" i="148"/>
  <c r="H4" i="148"/>
  <c r="G4" i="148"/>
  <c r="F4" i="148"/>
  <c r="E4" i="148"/>
  <c r="D4" i="148"/>
  <c r="AE3" i="148"/>
  <c r="AD3" i="148"/>
  <c r="AC3" i="148"/>
  <c r="AB3" i="148"/>
  <c r="AA3" i="148"/>
  <c r="Z3" i="148"/>
  <c r="Y3" i="148"/>
  <c r="X3" i="148"/>
  <c r="W3" i="148"/>
  <c r="V3" i="148"/>
  <c r="U3" i="148"/>
  <c r="T3" i="148"/>
  <c r="S3" i="148"/>
  <c r="R3" i="148"/>
  <c r="Q3" i="148"/>
  <c r="P3" i="148"/>
  <c r="O3" i="148"/>
  <c r="N3" i="148"/>
  <c r="M3" i="148"/>
  <c r="L3" i="148"/>
  <c r="K3" i="148"/>
  <c r="J3" i="148"/>
  <c r="I3" i="148"/>
  <c r="H3" i="148"/>
  <c r="G3" i="148"/>
  <c r="F3" i="148"/>
  <c r="E3" i="148"/>
  <c r="D3" i="148"/>
  <c r="AE2" i="148"/>
  <c r="AD2" i="148"/>
  <c r="AC2" i="148"/>
  <c r="AB2" i="148"/>
  <c r="AA2" i="148"/>
  <c r="Z2" i="148"/>
  <c r="Y2" i="148"/>
  <c r="X2" i="148"/>
  <c r="W2" i="148"/>
  <c r="V2" i="148"/>
  <c r="U2" i="148"/>
  <c r="T2" i="148"/>
  <c r="S2" i="148"/>
  <c r="R2" i="148"/>
  <c r="Q2" i="148"/>
  <c r="P2" i="148"/>
  <c r="O2" i="148"/>
  <c r="N2" i="148"/>
  <c r="M2" i="148"/>
  <c r="L2" i="148"/>
  <c r="K2" i="148"/>
  <c r="J2" i="148"/>
  <c r="I2" i="148"/>
  <c r="H2" i="148"/>
  <c r="G2" i="148"/>
  <c r="F2" i="148"/>
  <c r="E2" i="148"/>
  <c r="D2" i="148"/>
  <c r="C6" i="148"/>
  <c r="C5" i="148"/>
  <c r="C4" i="148"/>
  <c r="C3" i="148"/>
  <c r="C2" i="148"/>
  <c r="AE95" i="172"/>
  <c r="AD95" i="172"/>
  <c r="AC95" i="172"/>
  <c r="AB95" i="172"/>
  <c r="AA95" i="172"/>
  <c r="Z95" i="172"/>
  <c r="Y95" i="172"/>
  <c r="X95" i="172"/>
  <c r="W95" i="172"/>
  <c r="V95" i="172"/>
  <c r="U95" i="172"/>
  <c r="T95" i="172"/>
  <c r="S95" i="172"/>
  <c r="R95" i="172"/>
  <c r="Q95" i="172"/>
  <c r="P95" i="172"/>
  <c r="O95" i="172"/>
  <c r="N95" i="172"/>
  <c r="M95" i="172"/>
  <c r="L95" i="172"/>
  <c r="K95" i="172"/>
  <c r="J95" i="172"/>
  <c r="I95" i="172"/>
  <c r="H95" i="172"/>
  <c r="G95" i="172"/>
  <c r="F95" i="172"/>
  <c r="E95" i="172"/>
  <c r="D95" i="172"/>
  <c r="C95" i="172"/>
  <c r="AE94" i="172"/>
  <c r="AD94" i="172"/>
  <c r="AC94" i="172"/>
  <c r="AB94" i="172"/>
  <c r="AA94" i="172"/>
  <c r="Z94" i="172"/>
  <c r="Y94" i="172"/>
  <c r="X94" i="172"/>
  <c r="W94" i="172"/>
  <c r="V94" i="172"/>
  <c r="U94" i="172"/>
  <c r="T94" i="172"/>
  <c r="S94" i="172"/>
  <c r="R94" i="172"/>
  <c r="Q94" i="172"/>
  <c r="P94" i="172"/>
  <c r="O94" i="172"/>
  <c r="N94" i="172"/>
  <c r="M94" i="172"/>
  <c r="L94" i="172"/>
  <c r="K94" i="172"/>
  <c r="J94" i="172"/>
  <c r="I94" i="172"/>
  <c r="H94" i="172"/>
  <c r="G94" i="172"/>
  <c r="F94" i="172"/>
  <c r="E94" i="172"/>
  <c r="D94" i="172"/>
  <c r="C94" i="172"/>
  <c r="AE93" i="172"/>
  <c r="AD93" i="172"/>
  <c r="AC93" i="172"/>
  <c r="AB93" i="172"/>
  <c r="AA93" i="172"/>
  <c r="Z93" i="172"/>
  <c r="Y93" i="172"/>
  <c r="X93" i="172"/>
  <c r="W93" i="172"/>
  <c r="V93" i="172"/>
  <c r="U93" i="172"/>
  <c r="T93" i="172"/>
  <c r="S93" i="172"/>
  <c r="R93" i="172"/>
  <c r="Q93" i="172"/>
  <c r="P93" i="172"/>
  <c r="O93" i="172"/>
  <c r="N93" i="172"/>
  <c r="M93" i="172"/>
  <c r="L93" i="172"/>
  <c r="K93" i="172"/>
  <c r="J93" i="172"/>
  <c r="I93" i="172"/>
  <c r="H93" i="172"/>
  <c r="G93" i="172"/>
  <c r="F93" i="172"/>
  <c r="E93" i="172"/>
  <c r="D93" i="172"/>
  <c r="C93" i="172"/>
  <c r="AE92" i="172"/>
  <c r="AD92" i="172"/>
  <c r="AC92" i="172"/>
  <c r="AB92" i="172"/>
  <c r="AA92" i="172"/>
  <c r="Z92" i="172"/>
  <c r="Y92" i="172"/>
  <c r="X92" i="172"/>
  <c r="W92" i="172"/>
  <c r="V92" i="172"/>
  <c r="U92" i="172"/>
  <c r="T92" i="172"/>
  <c r="S92" i="172"/>
  <c r="R92" i="172"/>
  <c r="Q92" i="172"/>
  <c r="P92" i="172"/>
  <c r="O92" i="172"/>
  <c r="N92" i="172"/>
  <c r="M92" i="172"/>
  <c r="L92" i="172"/>
  <c r="K92" i="172"/>
  <c r="J92" i="172"/>
  <c r="I92" i="172"/>
  <c r="H92" i="172"/>
  <c r="G92" i="172"/>
  <c r="F92" i="172"/>
  <c r="E92" i="172"/>
  <c r="D92" i="172"/>
  <c r="C92" i="172"/>
  <c r="AE91" i="172"/>
  <c r="AD91" i="172"/>
  <c r="AC91" i="172"/>
  <c r="AB91" i="172"/>
  <c r="AA91" i="172"/>
  <c r="Z91" i="172"/>
  <c r="Y91" i="172"/>
  <c r="X91" i="172"/>
  <c r="W91" i="172"/>
  <c r="V91" i="172"/>
  <c r="U91" i="172"/>
  <c r="T91" i="172"/>
  <c r="S91" i="172"/>
  <c r="R91" i="172"/>
  <c r="Q91" i="172"/>
  <c r="P91" i="172"/>
  <c r="O91" i="172"/>
  <c r="N91" i="172"/>
  <c r="M91" i="172"/>
  <c r="L91" i="172"/>
  <c r="K91" i="172"/>
  <c r="J91" i="172"/>
  <c r="I91" i="172"/>
  <c r="H91" i="172"/>
  <c r="G91" i="172"/>
  <c r="F91" i="172"/>
  <c r="E91" i="172"/>
  <c r="D91" i="172"/>
  <c r="AE89" i="172"/>
  <c r="AD89" i="172"/>
  <c r="AC89" i="172"/>
  <c r="AB89" i="172"/>
  <c r="AA89" i="172"/>
  <c r="Z89" i="172"/>
  <c r="Y89" i="172"/>
  <c r="X89" i="172"/>
  <c r="W89" i="172"/>
  <c r="V89" i="172"/>
  <c r="U89" i="172"/>
  <c r="T89" i="172"/>
  <c r="S89" i="172"/>
  <c r="R89" i="172"/>
  <c r="Q89" i="172"/>
  <c r="P89" i="172"/>
  <c r="O89" i="172"/>
  <c r="N89" i="172"/>
  <c r="M89" i="172"/>
  <c r="L89" i="172"/>
  <c r="K89" i="172"/>
  <c r="J89" i="172"/>
  <c r="I89" i="172"/>
  <c r="H89" i="172"/>
  <c r="G89" i="172"/>
  <c r="F89" i="172"/>
  <c r="E89" i="172"/>
  <c r="D89" i="172"/>
  <c r="C89" i="172"/>
  <c r="AE88" i="172"/>
  <c r="AD88" i="172"/>
  <c r="AC88" i="172"/>
  <c r="AB88" i="172"/>
  <c r="AA88" i="172"/>
  <c r="Z88" i="172"/>
  <c r="Y88" i="172"/>
  <c r="X88" i="172"/>
  <c r="W88" i="172"/>
  <c r="V88" i="172"/>
  <c r="U88" i="172"/>
  <c r="T88" i="172"/>
  <c r="S88" i="172"/>
  <c r="R88" i="172"/>
  <c r="Q88" i="172"/>
  <c r="P88" i="172"/>
  <c r="O88" i="172"/>
  <c r="N88" i="172"/>
  <c r="M88" i="172"/>
  <c r="L88" i="172"/>
  <c r="K88" i="172"/>
  <c r="J88" i="172"/>
  <c r="I88" i="172"/>
  <c r="H88" i="172"/>
  <c r="G88" i="172"/>
  <c r="F88" i="172"/>
  <c r="E88" i="172"/>
  <c r="D88" i="172"/>
  <c r="C88" i="172"/>
  <c r="AE87" i="172"/>
  <c r="AD87" i="172"/>
  <c r="AC87" i="172"/>
  <c r="AB87" i="172"/>
  <c r="AA87" i="172"/>
  <c r="Z87" i="172"/>
  <c r="Y87" i="172"/>
  <c r="X87" i="172"/>
  <c r="W87" i="172"/>
  <c r="V87" i="172"/>
  <c r="U87" i="172"/>
  <c r="T87" i="172"/>
  <c r="S87" i="172"/>
  <c r="R87" i="172"/>
  <c r="Q87" i="172"/>
  <c r="P87" i="172"/>
  <c r="O87" i="172"/>
  <c r="N87" i="172"/>
  <c r="M87" i="172"/>
  <c r="L87" i="172"/>
  <c r="K87" i="172"/>
  <c r="J87" i="172"/>
  <c r="I87" i="172"/>
  <c r="H87" i="172"/>
  <c r="G87" i="172"/>
  <c r="F87" i="172"/>
  <c r="E87" i="172"/>
  <c r="D87" i="172"/>
  <c r="C87" i="172"/>
  <c r="AE86" i="172"/>
  <c r="AD86" i="172"/>
  <c r="AC86" i="172"/>
  <c r="AB86" i="172"/>
  <c r="AA86" i="172"/>
  <c r="Z86" i="172"/>
  <c r="Y86" i="172"/>
  <c r="X86" i="172"/>
  <c r="W86" i="172"/>
  <c r="V86" i="172"/>
  <c r="U86" i="172"/>
  <c r="T86" i="172"/>
  <c r="S86" i="172"/>
  <c r="R86" i="172"/>
  <c r="Q86" i="172"/>
  <c r="P86" i="172"/>
  <c r="O86" i="172"/>
  <c r="N86" i="172"/>
  <c r="M86" i="172"/>
  <c r="L86" i="172"/>
  <c r="K86" i="172"/>
  <c r="J86" i="172"/>
  <c r="I86" i="172"/>
  <c r="H86" i="172"/>
  <c r="G86" i="172"/>
  <c r="F86" i="172"/>
  <c r="E86" i="172"/>
  <c r="D86" i="172"/>
  <c r="C86" i="172"/>
  <c r="AE85" i="172"/>
  <c r="AD85" i="172"/>
  <c r="AC85" i="172"/>
  <c r="AB85" i="172"/>
  <c r="AA85" i="172"/>
  <c r="Z85" i="172"/>
  <c r="Y85" i="172"/>
  <c r="X85" i="172"/>
  <c r="W85" i="172"/>
  <c r="V85" i="172"/>
  <c r="U85" i="172"/>
  <c r="T85" i="172"/>
  <c r="S85" i="172"/>
  <c r="R85" i="172"/>
  <c r="Q85" i="172"/>
  <c r="P85" i="172"/>
  <c r="O85" i="172"/>
  <c r="N85" i="172"/>
  <c r="M85" i="172"/>
  <c r="L85" i="172"/>
  <c r="K85" i="172"/>
  <c r="J85" i="172"/>
  <c r="I85" i="172"/>
  <c r="H85" i="172"/>
  <c r="G85" i="172"/>
  <c r="F85" i="172"/>
  <c r="E85" i="172"/>
  <c r="D85" i="172"/>
  <c r="C85" i="172"/>
  <c r="AE84" i="172"/>
  <c r="AD84" i="172"/>
  <c r="AC84" i="172"/>
  <c r="AB84" i="172"/>
  <c r="AA84" i="172"/>
  <c r="Z84" i="172"/>
  <c r="Y84" i="172"/>
  <c r="X84" i="172"/>
  <c r="W84" i="172"/>
  <c r="V84" i="172"/>
  <c r="U84" i="172"/>
  <c r="T84" i="172"/>
  <c r="S84" i="172"/>
  <c r="R84" i="172"/>
  <c r="Q84" i="172"/>
  <c r="P84" i="172"/>
  <c r="O84" i="172"/>
  <c r="N84" i="172"/>
  <c r="M84" i="172"/>
  <c r="L84" i="172"/>
  <c r="K84" i="172"/>
  <c r="J84" i="172"/>
  <c r="I84" i="172"/>
  <c r="H84" i="172"/>
  <c r="G84" i="172"/>
  <c r="F84" i="172"/>
  <c r="E84" i="172"/>
  <c r="D84" i="172"/>
  <c r="C84" i="172"/>
  <c r="C91" i="172"/>
  <c r="B89" i="172"/>
  <c r="B88" i="172"/>
  <c r="B87" i="172"/>
  <c r="B86" i="172"/>
  <c r="B85" i="172"/>
  <c r="B84" i="172"/>
  <c r="B29" i="172" a="1"/>
  <c r="B29" i="172" s="1"/>
  <c r="B28" i="172" a="1"/>
  <c r="B28" i="172" s="1"/>
  <c r="B27" i="172" a="1"/>
  <c r="B27" i="172"/>
  <c r="C70" i="172"/>
  <c r="B70" i="172"/>
  <c r="C69" i="172"/>
  <c r="B69" i="172"/>
  <c r="C68" i="172"/>
  <c r="B68" i="172"/>
  <c r="C67" i="172"/>
  <c r="B67" i="172"/>
  <c r="F80" i="172"/>
  <c r="E80" i="172"/>
  <c r="D80" i="172"/>
  <c r="C80" i="172"/>
  <c r="B80" i="172"/>
  <c r="A80" i="172"/>
  <c r="F79" i="172"/>
  <c r="E79" i="172"/>
  <c r="D79" i="172"/>
  <c r="C79" i="172"/>
  <c r="B79" i="172"/>
  <c r="A79" i="172"/>
  <c r="F78" i="172"/>
  <c r="E78" i="172"/>
  <c r="D78" i="172"/>
  <c r="C78" i="172"/>
  <c r="B78" i="172"/>
  <c r="A78" i="172"/>
  <c r="F77" i="172"/>
  <c r="E77" i="172"/>
  <c r="D77" i="172"/>
  <c r="C77" i="172"/>
  <c r="B77" i="172"/>
  <c r="A77" i="172"/>
  <c r="F76" i="172"/>
  <c r="E76" i="172"/>
  <c r="D76" i="172"/>
  <c r="C76" i="172"/>
  <c r="B76" i="172"/>
  <c r="A76" i="172"/>
  <c r="F75" i="172"/>
  <c r="E75" i="172"/>
  <c r="D75" i="172"/>
  <c r="C75" i="172"/>
  <c r="B75" i="172"/>
  <c r="A75" i="172"/>
  <c r="F74" i="172"/>
  <c r="E74" i="172"/>
  <c r="D74" i="172"/>
  <c r="C74" i="172"/>
  <c r="B74" i="172"/>
  <c r="A74" i="172"/>
  <c r="F73" i="172"/>
  <c r="E73" i="172"/>
  <c r="D73" i="172"/>
  <c r="C73" i="172"/>
  <c r="B73" i="172"/>
  <c r="A73" i="172"/>
  <c r="F72" i="172"/>
  <c r="E72" i="172"/>
  <c r="D72" i="172"/>
  <c r="C72" i="172"/>
  <c r="B72" i="172"/>
  <c r="A72" i="172"/>
  <c r="F71" i="172"/>
  <c r="E71" i="172"/>
  <c r="D71" i="172"/>
  <c r="C71" i="172"/>
  <c r="B71" i="172"/>
  <c r="A71" i="172"/>
  <c r="F70" i="172"/>
  <c r="E70" i="172"/>
  <c r="D70" i="172"/>
  <c r="A70" i="172"/>
  <c r="F69" i="172"/>
  <c r="E69" i="172"/>
  <c r="D69" i="172"/>
  <c r="A69" i="172"/>
  <c r="F68" i="172"/>
  <c r="E68" i="172"/>
  <c r="D68" i="172"/>
  <c r="A68" i="172"/>
  <c r="F67" i="172"/>
  <c r="E67" i="172"/>
  <c r="D67" i="172"/>
  <c r="A67" i="172"/>
  <c r="F66" i="172"/>
  <c r="E66" i="172"/>
  <c r="D66" i="172"/>
  <c r="C66" i="172"/>
  <c r="B66" i="172"/>
  <c r="A66" i="172"/>
  <c r="F65" i="172"/>
  <c r="E65" i="172"/>
  <c r="D65" i="172"/>
  <c r="C65" i="172"/>
  <c r="B65" i="172"/>
  <c r="A65" i="172"/>
  <c r="F64" i="172"/>
  <c r="E64" i="172"/>
  <c r="D64" i="172"/>
  <c r="C64" i="172"/>
  <c r="B64" i="172"/>
  <c r="A64" i="172"/>
  <c r="F63" i="172"/>
  <c r="E63" i="172"/>
  <c r="D63" i="172"/>
  <c r="C63" i="172"/>
  <c r="B63" i="172"/>
  <c r="A63" i="172"/>
  <c r="F62" i="172"/>
  <c r="E62" i="172"/>
  <c r="D62" i="172"/>
  <c r="C62" i="172"/>
  <c r="B62" i="172"/>
  <c r="A62" i="172"/>
  <c r="F61" i="172"/>
  <c r="E61" i="172"/>
  <c r="D61" i="172"/>
  <c r="C61" i="172"/>
  <c r="B61" i="172"/>
  <c r="A61" i="172"/>
  <c r="F60" i="172"/>
  <c r="E60" i="172"/>
  <c r="D60" i="172"/>
  <c r="C60" i="172"/>
  <c r="B60" i="172"/>
  <c r="A60" i="172"/>
  <c r="F59" i="172"/>
  <c r="E59" i="172"/>
  <c r="D59" i="172"/>
  <c r="C59" i="172"/>
  <c r="B59" i="172"/>
  <c r="A59" i="172"/>
  <c r="F58" i="172"/>
  <c r="E58" i="172"/>
  <c r="D58" i="172"/>
  <c r="C58" i="172"/>
  <c r="B58" i="172"/>
  <c r="A58" i="172"/>
  <c r="F57" i="172"/>
  <c r="E57" i="172"/>
  <c r="D57" i="172"/>
  <c r="C57" i="172"/>
  <c r="B57" i="172"/>
  <c r="A57" i="172"/>
  <c r="F56" i="172"/>
  <c r="E56" i="172"/>
  <c r="D56" i="172"/>
  <c r="C56" i="172"/>
  <c r="B56" i="172"/>
  <c r="A56" i="172"/>
  <c r="D20" i="172"/>
  <c r="D19" i="172"/>
  <c r="B39" i="172" l="1"/>
  <c r="B38" i="172"/>
  <c r="B37" i="172"/>
  <c r="B36" i="172"/>
  <c r="L36" i="172" s="1"/>
  <c r="B35" i="172"/>
  <c r="R35" i="172" s="1"/>
  <c r="C18" i="172"/>
  <c r="D18" i="172" s="1"/>
  <c r="AE39" i="172" s="1"/>
  <c r="C17" i="172"/>
  <c r="D17" i="172" s="1"/>
  <c r="C16" i="172"/>
  <c r="D16" i="172" s="1"/>
  <c r="C15" i="172"/>
  <c r="D15" i="172" s="1"/>
  <c r="H10" i="172"/>
  <c r="H9" i="172"/>
  <c r="H8" i="172"/>
  <c r="H7" i="172"/>
  <c r="H6" i="172"/>
  <c r="F7" i="172"/>
  <c r="F6" i="172"/>
  <c r="E10" i="172"/>
  <c r="E9" i="172"/>
  <c r="D10" i="172"/>
  <c r="D9" i="172"/>
  <c r="D8" i="172"/>
  <c r="F8" i="172" s="1"/>
  <c r="D7" i="172"/>
  <c r="D6" i="172"/>
  <c r="C10" i="172"/>
  <c r="C9" i="172"/>
  <c r="C8" i="172"/>
  <c r="C7" i="172"/>
  <c r="C6" i="172"/>
  <c r="B10" i="172"/>
  <c r="B9" i="172"/>
  <c r="B8" i="172"/>
  <c r="B7" i="172"/>
  <c r="B6" i="172"/>
  <c r="I4" i="170"/>
  <c r="J4" i="170"/>
  <c r="K4" i="170"/>
  <c r="L4" i="170"/>
  <c r="M4" i="170"/>
  <c r="I5" i="170"/>
  <c r="J5" i="170"/>
  <c r="K5" i="170"/>
  <c r="L5" i="170"/>
  <c r="M5" i="170"/>
  <c r="I6" i="170"/>
  <c r="J6" i="170"/>
  <c r="K6" i="170"/>
  <c r="L6" i="170"/>
  <c r="M6" i="170"/>
  <c r="I7" i="170"/>
  <c r="J7" i="170"/>
  <c r="K7" i="170"/>
  <c r="L7" i="170"/>
  <c r="M7" i="170"/>
  <c r="I8" i="170"/>
  <c r="J8" i="170"/>
  <c r="K8" i="170"/>
  <c r="L8" i="170"/>
  <c r="M8" i="170"/>
  <c r="I9" i="170"/>
  <c r="J9" i="170"/>
  <c r="K9" i="170"/>
  <c r="L9" i="170"/>
  <c r="M9" i="170"/>
  <c r="I10" i="170"/>
  <c r="J10" i="170"/>
  <c r="K10" i="170"/>
  <c r="L10" i="170"/>
  <c r="M10" i="170"/>
  <c r="I11" i="170"/>
  <c r="J11" i="170"/>
  <c r="K11" i="170"/>
  <c r="L11" i="170"/>
  <c r="M11" i="170"/>
  <c r="I12" i="170"/>
  <c r="J12" i="170"/>
  <c r="K12" i="170"/>
  <c r="L12" i="170"/>
  <c r="M12" i="170"/>
  <c r="I13" i="170"/>
  <c r="J13" i="170"/>
  <c r="K13" i="170"/>
  <c r="L13" i="170"/>
  <c r="M13" i="170"/>
  <c r="I14" i="170"/>
  <c r="J14" i="170"/>
  <c r="K14" i="170"/>
  <c r="L14" i="170"/>
  <c r="M14" i="170"/>
  <c r="I15" i="170"/>
  <c r="J15" i="170"/>
  <c r="K15" i="170"/>
  <c r="L15" i="170"/>
  <c r="M15" i="170"/>
  <c r="I16" i="170"/>
  <c r="J16" i="170"/>
  <c r="K16" i="170"/>
  <c r="L16" i="170"/>
  <c r="M16" i="170"/>
  <c r="I17" i="170"/>
  <c r="J17" i="170"/>
  <c r="K17" i="170"/>
  <c r="L17" i="170"/>
  <c r="M17" i="170"/>
  <c r="I18" i="170"/>
  <c r="J18" i="170"/>
  <c r="K18" i="170"/>
  <c r="L18" i="170"/>
  <c r="M18" i="170"/>
  <c r="I19" i="170"/>
  <c r="J19" i="170"/>
  <c r="K19" i="170"/>
  <c r="L19" i="170"/>
  <c r="M19" i="170"/>
  <c r="I20" i="170"/>
  <c r="J20" i="170"/>
  <c r="K20" i="170"/>
  <c r="L20" i="170"/>
  <c r="M20" i="170"/>
  <c r="I21" i="170"/>
  <c r="J21" i="170"/>
  <c r="K21" i="170"/>
  <c r="L21" i="170"/>
  <c r="M21" i="170"/>
  <c r="I22" i="170"/>
  <c r="J22" i="170"/>
  <c r="K22" i="170"/>
  <c r="L22" i="170"/>
  <c r="M22" i="170"/>
  <c r="I23" i="170"/>
  <c r="J23" i="170"/>
  <c r="K23" i="170"/>
  <c r="L23" i="170"/>
  <c r="M23" i="170"/>
  <c r="I24" i="170"/>
  <c r="J24" i="170"/>
  <c r="K24" i="170"/>
  <c r="L24" i="170"/>
  <c r="M24" i="170"/>
  <c r="I25" i="170"/>
  <c r="J25" i="170"/>
  <c r="K25" i="170"/>
  <c r="L25" i="170"/>
  <c r="M25" i="170"/>
  <c r="I26" i="170"/>
  <c r="J26" i="170"/>
  <c r="K26" i="170"/>
  <c r="L26" i="170"/>
  <c r="M26" i="170"/>
  <c r="I27" i="170"/>
  <c r="J27" i="170"/>
  <c r="K27" i="170"/>
  <c r="L27" i="170"/>
  <c r="M27" i="170"/>
  <c r="I28" i="170"/>
  <c r="J28" i="170"/>
  <c r="K28" i="170"/>
  <c r="L28" i="170"/>
  <c r="M28" i="170"/>
  <c r="AE6" i="146"/>
  <c r="AD6" i="146"/>
  <c r="AC6" i="146"/>
  <c r="AB6" i="146"/>
  <c r="AA6" i="146"/>
  <c r="Z6" i="146"/>
  <c r="Y6" i="146"/>
  <c r="X6" i="146"/>
  <c r="W6" i="146"/>
  <c r="V6" i="146"/>
  <c r="U6" i="146"/>
  <c r="T6" i="146"/>
  <c r="S6" i="146"/>
  <c r="R6" i="146"/>
  <c r="Q6" i="146"/>
  <c r="P6" i="146"/>
  <c r="O6" i="146"/>
  <c r="N6" i="146"/>
  <c r="M6" i="146"/>
  <c r="L6" i="146"/>
  <c r="K6" i="146"/>
  <c r="J6" i="146"/>
  <c r="I6" i="146"/>
  <c r="H6" i="146"/>
  <c r="G6" i="146"/>
  <c r="F6" i="146"/>
  <c r="E6" i="146"/>
  <c r="D6" i="146"/>
  <c r="AE5" i="146"/>
  <c r="AD5" i="146"/>
  <c r="AC5" i="146"/>
  <c r="AB5" i="146"/>
  <c r="AA5" i="146"/>
  <c r="Z5" i="146"/>
  <c r="Y5" i="146"/>
  <c r="X5" i="146"/>
  <c r="W5" i="146"/>
  <c r="V5" i="146"/>
  <c r="U5" i="146"/>
  <c r="T5" i="146"/>
  <c r="S5" i="146"/>
  <c r="R5" i="146"/>
  <c r="Q5" i="146"/>
  <c r="P5" i="146"/>
  <c r="O5" i="146"/>
  <c r="N5" i="146"/>
  <c r="M5" i="146"/>
  <c r="L5" i="146"/>
  <c r="K5" i="146"/>
  <c r="J5" i="146"/>
  <c r="I5" i="146"/>
  <c r="H5" i="146"/>
  <c r="G5" i="146"/>
  <c r="F5" i="146"/>
  <c r="E5" i="146"/>
  <c r="D5" i="146"/>
  <c r="AE4" i="146"/>
  <c r="AD4" i="146"/>
  <c r="AC4" i="146"/>
  <c r="AB4" i="146"/>
  <c r="AA4" i="146"/>
  <c r="Z4" i="146"/>
  <c r="Y4" i="146"/>
  <c r="X4" i="146"/>
  <c r="W4" i="146"/>
  <c r="V4" i="146"/>
  <c r="U4" i="146"/>
  <c r="T4" i="146"/>
  <c r="S4" i="146"/>
  <c r="R4" i="146"/>
  <c r="Q4" i="146"/>
  <c r="P4" i="146"/>
  <c r="O4" i="146"/>
  <c r="N4" i="146"/>
  <c r="M4" i="146"/>
  <c r="L4" i="146"/>
  <c r="K4" i="146"/>
  <c r="J4" i="146"/>
  <c r="I4" i="146"/>
  <c r="H4" i="146"/>
  <c r="G4" i="146"/>
  <c r="F4" i="146"/>
  <c r="E4" i="146"/>
  <c r="D4" i="146"/>
  <c r="AE3" i="146"/>
  <c r="AD3" i="146"/>
  <c r="AC3" i="146"/>
  <c r="AB3" i="146"/>
  <c r="AA3" i="146"/>
  <c r="Z3" i="146"/>
  <c r="Y3" i="146"/>
  <c r="X3" i="146"/>
  <c r="W3" i="146"/>
  <c r="V3" i="146"/>
  <c r="U3" i="146"/>
  <c r="T3" i="146"/>
  <c r="S3" i="146"/>
  <c r="R3" i="146"/>
  <c r="Q3" i="146"/>
  <c r="P3" i="146"/>
  <c r="O3" i="146"/>
  <c r="N3" i="146"/>
  <c r="M3" i="146"/>
  <c r="L3" i="146"/>
  <c r="K3" i="146"/>
  <c r="J3" i="146"/>
  <c r="I3" i="146"/>
  <c r="H3" i="146"/>
  <c r="G3" i="146"/>
  <c r="F3" i="146"/>
  <c r="E3" i="146"/>
  <c r="D3" i="146"/>
  <c r="AE2" i="146"/>
  <c r="AD2" i="146"/>
  <c r="AC2" i="146"/>
  <c r="AB2" i="146"/>
  <c r="AA2" i="146"/>
  <c r="Z2" i="146"/>
  <c r="Y2" i="146"/>
  <c r="X2" i="146"/>
  <c r="W2" i="146"/>
  <c r="V2" i="146"/>
  <c r="U2" i="146"/>
  <c r="T2" i="146"/>
  <c r="S2" i="146"/>
  <c r="R2" i="146"/>
  <c r="Q2" i="146"/>
  <c r="P2" i="146"/>
  <c r="O2" i="146"/>
  <c r="N2" i="146"/>
  <c r="M2" i="146"/>
  <c r="L2" i="146"/>
  <c r="K2" i="146"/>
  <c r="J2" i="146"/>
  <c r="I2" i="146"/>
  <c r="H2" i="146"/>
  <c r="G2" i="146"/>
  <c r="F2" i="146"/>
  <c r="E2" i="146"/>
  <c r="D2" i="146"/>
  <c r="C6" i="146"/>
  <c r="C5" i="146"/>
  <c r="C4" i="146"/>
  <c r="C3" i="146"/>
  <c r="C2" i="146"/>
  <c r="B34" i="168"/>
  <c r="B33" i="168"/>
  <c r="B32" i="168"/>
  <c r="B31" i="168"/>
  <c r="B30" i="168"/>
  <c r="F27" i="168"/>
  <c r="E27" i="168"/>
  <c r="D27" i="168"/>
  <c r="C27" i="168"/>
  <c r="B27" i="168"/>
  <c r="F26" i="168"/>
  <c r="E26" i="168"/>
  <c r="D26" i="168"/>
  <c r="C26" i="168"/>
  <c r="B26" i="168"/>
  <c r="F25" i="168"/>
  <c r="E25" i="168"/>
  <c r="D25" i="168"/>
  <c r="C25" i="168"/>
  <c r="B25" i="168"/>
  <c r="F24" i="168"/>
  <c r="E24" i="168"/>
  <c r="D24" i="168"/>
  <c r="C24" i="168"/>
  <c r="B24" i="168"/>
  <c r="F23" i="168"/>
  <c r="E23" i="168"/>
  <c r="D23" i="168"/>
  <c r="C23" i="168"/>
  <c r="B23" i="168"/>
  <c r="B17" i="168"/>
  <c r="B16" i="168"/>
  <c r="F7" i="168"/>
  <c r="B20" i="168"/>
  <c r="B19" i="168"/>
  <c r="B18" i="168"/>
  <c r="F13" i="168"/>
  <c r="E13" i="168"/>
  <c r="D13" i="168"/>
  <c r="C13" i="168"/>
  <c r="B13" i="168"/>
  <c r="F12" i="168"/>
  <c r="E12" i="168"/>
  <c r="D12" i="168"/>
  <c r="C12" i="168"/>
  <c r="B12" i="168"/>
  <c r="F11" i="168"/>
  <c r="E11" i="168"/>
  <c r="D11" i="168"/>
  <c r="C11" i="168"/>
  <c r="B11" i="168"/>
  <c r="F10" i="168"/>
  <c r="E10" i="168"/>
  <c r="D10" i="168"/>
  <c r="C10" i="168"/>
  <c r="B10" i="168"/>
  <c r="F9" i="168"/>
  <c r="E9" i="168"/>
  <c r="D9" i="168"/>
  <c r="C9" i="168"/>
  <c r="B9" i="168"/>
  <c r="F8" i="168"/>
  <c r="E8" i="168"/>
  <c r="D8" i="168"/>
  <c r="C8" i="168"/>
  <c r="B8" i="168"/>
  <c r="E7" i="168"/>
  <c r="D7" i="168"/>
  <c r="C7" i="168"/>
  <c r="B7" i="168"/>
  <c r="F6" i="168"/>
  <c r="E6" i="168"/>
  <c r="D6" i="168"/>
  <c r="C6" i="168"/>
  <c r="B6" i="168"/>
  <c r="F5" i="168"/>
  <c r="E5" i="168"/>
  <c r="D5" i="168"/>
  <c r="C5" i="168"/>
  <c r="B5" i="168"/>
  <c r="F4" i="168"/>
  <c r="E4" i="168"/>
  <c r="D4" i="168"/>
  <c r="C4" i="168"/>
  <c r="B4" i="168"/>
  <c r="D100" i="167"/>
  <c r="B100" i="167"/>
  <c r="E96" i="167"/>
  <c r="D104" i="167" s="1"/>
  <c r="B96" i="167"/>
  <c r="C96" i="167" s="1"/>
  <c r="E95" i="167"/>
  <c r="D103" i="167" s="1"/>
  <c r="B95" i="167"/>
  <c r="C95" i="167" s="1"/>
  <c r="E94" i="167"/>
  <c r="C102" i="167" s="1"/>
  <c r="B94" i="167"/>
  <c r="C94" i="167" s="1"/>
  <c r="E93" i="167"/>
  <c r="D101" i="167" s="1"/>
  <c r="C93" i="167"/>
  <c r="B93" i="167"/>
  <c r="E92" i="167"/>
  <c r="B92" i="167"/>
  <c r="C92" i="167" s="1"/>
  <c r="D55" i="167"/>
  <c r="B55" i="167"/>
  <c r="D54" i="167"/>
  <c r="C54" i="167"/>
  <c r="B54" i="167"/>
  <c r="D53" i="167"/>
  <c r="C53" i="167"/>
  <c r="B53" i="167"/>
  <c r="D52" i="167"/>
  <c r="C52" i="167"/>
  <c r="B52" i="167"/>
  <c r="D51" i="167"/>
  <c r="C51" i="167"/>
  <c r="B51" i="167"/>
  <c r="D5" i="167"/>
  <c r="D4" i="167"/>
  <c r="C55" i="167" s="1"/>
  <c r="D3" i="167"/>
  <c r="G14" i="166"/>
  <c r="F14" i="166"/>
  <c r="E14" i="166"/>
  <c r="D14" i="166"/>
  <c r="C14" i="166"/>
  <c r="G25" i="160"/>
  <c r="F25" i="160"/>
  <c r="E25" i="160"/>
  <c r="D25" i="160"/>
  <c r="C25" i="160"/>
  <c r="G25" i="159"/>
  <c r="F25" i="159"/>
  <c r="E25" i="159"/>
  <c r="D25" i="159"/>
  <c r="C25" i="159"/>
  <c r="K8" i="156"/>
  <c r="J8" i="156"/>
  <c r="I8" i="156"/>
  <c r="H8" i="156"/>
  <c r="G8" i="156"/>
  <c r="F8" i="156"/>
  <c r="E8" i="156"/>
  <c r="D8" i="156"/>
  <c r="C8" i="156"/>
  <c r="K32" i="155"/>
  <c r="J32" i="155"/>
  <c r="I32" i="155"/>
  <c r="H32" i="155"/>
  <c r="G32" i="155"/>
  <c r="F32" i="155"/>
  <c r="E32" i="155"/>
  <c r="D32" i="155"/>
  <c r="C32" i="155"/>
  <c r="K32" i="154"/>
  <c r="J32" i="154"/>
  <c r="I32" i="154"/>
  <c r="H32" i="154"/>
  <c r="G32" i="154"/>
  <c r="F32" i="154"/>
  <c r="E32" i="154"/>
  <c r="D32" i="154"/>
  <c r="C32" i="154"/>
  <c r="E30" i="153"/>
  <c r="D30" i="153"/>
  <c r="C30" i="153"/>
  <c r="G25" i="153"/>
  <c r="F25" i="153"/>
  <c r="E25" i="153"/>
  <c r="D25" i="153"/>
  <c r="C25" i="153"/>
  <c r="J8" i="153"/>
  <c r="I8" i="153"/>
  <c r="H8" i="153"/>
  <c r="G8" i="153"/>
  <c r="F8" i="153"/>
  <c r="E8" i="153"/>
  <c r="D8" i="153"/>
  <c r="C8" i="153"/>
  <c r="K7" i="153"/>
  <c r="K8" i="153" s="1"/>
  <c r="J7" i="153"/>
  <c r="I7" i="153"/>
  <c r="G7" i="153"/>
  <c r="G30" i="153" s="1"/>
  <c r="F7" i="153"/>
  <c r="F30" i="153" s="1"/>
  <c r="G25" i="152"/>
  <c r="F25" i="152"/>
  <c r="E25" i="152"/>
  <c r="D25" i="152"/>
  <c r="C25" i="152"/>
  <c r="F8" i="152"/>
  <c r="E8" i="152"/>
  <c r="D8" i="152"/>
  <c r="C8" i="152"/>
  <c r="I7" i="152"/>
  <c r="I8" i="152" s="1"/>
  <c r="H7" i="152"/>
  <c r="H8" i="152" s="1"/>
  <c r="F7" i="152"/>
  <c r="G7" i="152" s="1"/>
  <c r="D7" i="152"/>
  <c r="F9" i="172" l="1"/>
  <c r="B44" i="172" s="1"/>
  <c r="F10" i="172"/>
  <c r="B45" i="172" s="1"/>
  <c r="M36" i="172"/>
  <c r="AE45" i="172"/>
  <c r="B43" i="172"/>
  <c r="R36" i="172"/>
  <c r="R42" i="172" s="1"/>
  <c r="G35" i="172"/>
  <c r="G41" i="172" s="1"/>
  <c r="AC35" i="172"/>
  <c r="AC41" i="172" s="1"/>
  <c r="W36" i="172"/>
  <c r="W42" i="172" s="1"/>
  <c r="D42" i="172"/>
  <c r="Z42" i="172"/>
  <c r="O36" i="172"/>
  <c r="O42" i="172" s="1"/>
  <c r="P48" i="172" s="1"/>
  <c r="Y35" i="172"/>
  <c r="Y41" i="172" s="1"/>
  <c r="I35" i="172"/>
  <c r="I41" i="172" s="1"/>
  <c r="J47" i="172" s="1"/>
  <c r="Y36" i="172"/>
  <c r="Y42" i="172" s="1"/>
  <c r="Z48" i="172" s="1"/>
  <c r="F42" i="172"/>
  <c r="AB42" i="172"/>
  <c r="W35" i="172"/>
  <c r="W41" i="172" s="1"/>
  <c r="X47" i="172" s="1"/>
  <c r="D35" i="172"/>
  <c r="D41" i="172" s="1"/>
  <c r="E47" i="172" s="1"/>
  <c r="U36" i="172"/>
  <c r="U42" i="172" s="1"/>
  <c r="V48" i="172" s="1"/>
  <c r="AE35" i="172"/>
  <c r="AE41" i="172" s="1"/>
  <c r="J35" i="172"/>
  <c r="J41" i="172" s="1"/>
  <c r="D36" i="172"/>
  <c r="Z36" i="172"/>
  <c r="P36" i="172"/>
  <c r="P42" i="172" s="1"/>
  <c r="V36" i="172"/>
  <c r="V42" i="172" s="1"/>
  <c r="E36" i="172"/>
  <c r="E42" i="172" s="1"/>
  <c r="AA36" i="172"/>
  <c r="H42" i="172"/>
  <c r="AD42" i="172"/>
  <c r="V35" i="172"/>
  <c r="V41" i="172" s="1"/>
  <c r="L35" i="172"/>
  <c r="L41" i="172" s="1"/>
  <c r="C35" i="172"/>
  <c r="C41" i="172" s="1"/>
  <c r="C36" i="172"/>
  <c r="C42" i="172" s="1"/>
  <c r="D48" i="172" s="1"/>
  <c r="AB35" i="172"/>
  <c r="AB41" i="172" s="1"/>
  <c r="AC47" i="172" s="1"/>
  <c r="AA42" i="172"/>
  <c r="AE42" i="172"/>
  <c r="M35" i="172"/>
  <c r="M41" i="172" s="1"/>
  <c r="G36" i="172"/>
  <c r="G42" i="172" s="1"/>
  <c r="AC36" i="172"/>
  <c r="AC42" i="172" s="1"/>
  <c r="S35" i="172"/>
  <c r="S41" i="172" s="1"/>
  <c r="N35" i="172"/>
  <c r="N41" i="172" s="1"/>
  <c r="H36" i="172"/>
  <c r="AD36" i="172"/>
  <c r="R41" i="172"/>
  <c r="N36" i="172"/>
  <c r="U35" i="172"/>
  <c r="Z35" i="172"/>
  <c r="Z41" i="172" s="1"/>
  <c r="O35" i="172"/>
  <c r="O41" i="172" s="1"/>
  <c r="I36" i="172"/>
  <c r="I42" i="172" s="1"/>
  <c r="AE36" i="172"/>
  <c r="L42" i="172"/>
  <c r="T35" i="172"/>
  <c r="T41" i="172" s="1"/>
  <c r="U47" i="172" s="1"/>
  <c r="S36" i="172"/>
  <c r="S42" i="172" s="1"/>
  <c r="T48" i="172" s="1"/>
  <c r="AA35" i="172"/>
  <c r="AA41" i="172" s="1"/>
  <c r="H35" i="172"/>
  <c r="H41" i="172" s="1"/>
  <c r="AB36" i="172"/>
  <c r="U37" i="172"/>
  <c r="U43" i="172" s="1"/>
  <c r="P35" i="172"/>
  <c r="P41" i="172" s="1"/>
  <c r="J36" i="172"/>
  <c r="J42" i="172" s="1"/>
  <c r="K48" i="172" s="1"/>
  <c r="B41" i="172"/>
  <c r="M42" i="172"/>
  <c r="Q36" i="172"/>
  <c r="Q42" i="172" s="1"/>
  <c r="X35" i="172"/>
  <c r="X41" i="172" s="1"/>
  <c r="T36" i="172"/>
  <c r="T42" i="172" s="1"/>
  <c r="E35" i="172"/>
  <c r="E41" i="172" s="1"/>
  <c r="X36" i="172"/>
  <c r="X42" i="172" s="1"/>
  <c r="O38" i="172"/>
  <c r="O44" i="172" s="1"/>
  <c r="Q35" i="172"/>
  <c r="Q41" i="172" s="1"/>
  <c r="R47" i="172" s="1"/>
  <c r="K36" i="172"/>
  <c r="K42" i="172" s="1"/>
  <c r="B42" i="172"/>
  <c r="U41" i="172"/>
  <c r="N42" i="172"/>
  <c r="F35" i="172"/>
  <c r="F41" i="172" s="1"/>
  <c r="G47" i="172" s="1"/>
  <c r="AD35" i="172"/>
  <c r="AD41" i="172" s="1"/>
  <c r="K35" i="172"/>
  <c r="K41" i="172" s="1"/>
  <c r="F36" i="172"/>
  <c r="K39" i="172"/>
  <c r="K45" i="172" s="1"/>
  <c r="L39" i="172"/>
  <c r="L45" i="172" s="1"/>
  <c r="J39" i="172"/>
  <c r="J45" i="172" s="1"/>
  <c r="K51" i="172" s="1"/>
  <c r="X37" i="172"/>
  <c r="X43" i="172" s="1"/>
  <c r="D37" i="172"/>
  <c r="D43" i="172" s="1"/>
  <c r="M39" i="172"/>
  <c r="M45" i="172" s="1"/>
  <c r="R39" i="172"/>
  <c r="R45" i="172" s="1"/>
  <c r="S39" i="172"/>
  <c r="S45" i="172" s="1"/>
  <c r="U39" i="172"/>
  <c r="U45" i="172" s="1"/>
  <c r="D39" i="172"/>
  <c r="D45" i="172" s="1"/>
  <c r="Z39" i="172"/>
  <c r="Z45" i="172" s="1"/>
  <c r="N39" i="172"/>
  <c r="N45" i="172" s="1"/>
  <c r="C39" i="172"/>
  <c r="C45" i="172" s="1"/>
  <c r="W39" i="172"/>
  <c r="W45" i="172" s="1"/>
  <c r="Y39" i="172"/>
  <c r="Y45" i="172" s="1"/>
  <c r="E39" i="172"/>
  <c r="E45" i="172" s="1"/>
  <c r="AA39" i="172"/>
  <c r="AA45" i="172" s="1"/>
  <c r="P39" i="172"/>
  <c r="P45" i="172" s="1"/>
  <c r="T39" i="172"/>
  <c r="T45" i="172" s="1"/>
  <c r="V39" i="172"/>
  <c r="V45" i="172" s="1"/>
  <c r="X39" i="172"/>
  <c r="X45" i="172" s="1"/>
  <c r="F39" i="172"/>
  <c r="F45" i="172" s="1"/>
  <c r="AB39" i="172"/>
  <c r="AB45" i="172" s="1"/>
  <c r="O39" i="172"/>
  <c r="O45" i="172" s="1"/>
  <c r="Q39" i="172"/>
  <c r="Q45" i="172" s="1"/>
  <c r="G39" i="172"/>
  <c r="G45" i="172" s="1"/>
  <c r="AC39" i="172"/>
  <c r="AC45" i="172" s="1"/>
  <c r="H39" i="172"/>
  <c r="H45" i="172" s="1"/>
  <c r="AD39" i="172"/>
  <c r="AD45" i="172" s="1"/>
  <c r="AE51" i="172" s="1"/>
  <c r="I39" i="172"/>
  <c r="I45" i="172" s="1"/>
  <c r="G8" i="152"/>
  <c r="K7" i="152"/>
  <c r="K8" i="152" s="1"/>
  <c r="J7" i="152"/>
  <c r="J8" i="152" s="1"/>
  <c r="C100" i="167"/>
  <c r="B101" i="167"/>
  <c r="C101" i="167"/>
  <c r="B102" i="167"/>
  <c r="D102" i="167"/>
  <c r="B103" i="167"/>
  <c r="C103" i="167"/>
  <c r="B104" i="167"/>
  <c r="C104" i="167"/>
  <c r="Z51" i="172" l="1"/>
  <c r="V37" i="172"/>
  <c r="V43" i="172" s="1"/>
  <c r="V49" i="172" s="1"/>
  <c r="I38" i="172"/>
  <c r="I44" i="172" s="1"/>
  <c r="R51" i="172"/>
  <c r="AD38" i="172"/>
  <c r="AD44" i="172" s="1"/>
  <c r="G48" i="172"/>
  <c r="W48" i="172"/>
  <c r="W47" i="172"/>
  <c r="AD47" i="172"/>
  <c r="AC48" i="172"/>
  <c r="M48" i="172"/>
  <c r="C48" i="172"/>
  <c r="L48" i="172"/>
  <c r="F48" i="172"/>
  <c r="H47" i="172"/>
  <c r="S37" i="172"/>
  <c r="S43" i="172" s="1"/>
  <c r="S49" i="172" s="1"/>
  <c r="AC37" i="172"/>
  <c r="AC43" i="172" s="1"/>
  <c r="H37" i="172"/>
  <c r="H43" i="172" s="1"/>
  <c r="Q37" i="172"/>
  <c r="Q43" i="172" s="1"/>
  <c r="X51" i="172"/>
  <c r="T37" i="172"/>
  <c r="T43" i="172" s="1"/>
  <c r="U49" i="172" s="1"/>
  <c r="P47" i="172"/>
  <c r="S38" i="172"/>
  <c r="S44" i="172" s="1"/>
  <c r="N51" i="172"/>
  <c r="AB48" i="172"/>
  <c r="AA47" i="172"/>
  <c r="AA37" i="172"/>
  <c r="AA43" i="172" s="1"/>
  <c r="R48" i="172"/>
  <c r="O47" i="172"/>
  <c r="M37" i="172"/>
  <c r="M43" i="172" s="1"/>
  <c r="J37" i="172"/>
  <c r="J43" i="172" s="1"/>
  <c r="F37" i="172"/>
  <c r="F43" i="172" s="1"/>
  <c r="X38" i="172"/>
  <c r="X44" i="172" s="1"/>
  <c r="R37" i="172"/>
  <c r="R43" i="172" s="1"/>
  <c r="J51" i="172"/>
  <c r="F38" i="172"/>
  <c r="F44" i="172" s="1"/>
  <c r="G37" i="172"/>
  <c r="G43" i="172" s="1"/>
  <c r="AD37" i="172"/>
  <c r="AD43" i="172" s="1"/>
  <c r="E37" i="172"/>
  <c r="E43" i="172" s="1"/>
  <c r="E49" i="172" s="1"/>
  <c r="I37" i="172"/>
  <c r="I43" i="172" s="1"/>
  <c r="J49" i="172" s="1"/>
  <c r="Z37" i="172"/>
  <c r="Z43" i="172" s="1"/>
  <c r="AE37" i="172"/>
  <c r="AE43" i="172" s="1"/>
  <c r="O37" i="172"/>
  <c r="O43" i="172" s="1"/>
  <c r="O49" i="172" s="1"/>
  <c r="AB37" i="172"/>
  <c r="AB43" i="172" s="1"/>
  <c r="AC49" i="172" s="1"/>
  <c r="R38" i="172"/>
  <c r="R44" i="172" s="1"/>
  <c r="W37" i="172"/>
  <c r="W43" i="172" s="1"/>
  <c r="X49" i="172" s="1"/>
  <c r="P37" i="172"/>
  <c r="P43" i="172" s="1"/>
  <c r="K38" i="172"/>
  <c r="K44" i="172" s="1"/>
  <c r="E38" i="172"/>
  <c r="E44" i="172" s="1"/>
  <c r="N47" i="172"/>
  <c r="M47" i="172"/>
  <c r="J48" i="172"/>
  <c r="Z47" i="172"/>
  <c r="O48" i="172"/>
  <c r="U48" i="172"/>
  <c r="I48" i="172"/>
  <c r="N48" i="172"/>
  <c r="L47" i="172"/>
  <c r="Q47" i="172"/>
  <c r="Z38" i="172"/>
  <c r="Z44" i="172" s="1"/>
  <c r="T38" i="172"/>
  <c r="T44" i="172" s="1"/>
  <c r="X48" i="172"/>
  <c r="AA48" i="172"/>
  <c r="D38" i="172"/>
  <c r="D44" i="172" s="1"/>
  <c r="Q48" i="172"/>
  <c r="E48" i="172"/>
  <c r="L38" i="172"/>
  <c r="L44" i="172" s="1"/>
  <c r="AE38" i="172"/>
  <c r="AE44" i="172" s="1"/>
  <c r="V38" i="172"/>
  <c r="V44" i="172" s="1"/>
  <c r="P38" i="172"/>
  <c r="P44" i="172" s="1"/>
  <c r="P50" i="172" s="1"/>
  <c r="M38" i="172"/>
  <c r="M44" i="172" s="1"/>
  <c r="H38" i="172"/>
  <c r="H44" i="172" s="1"/>
  <c r="H48" i="172"/>
  <c r="S48" i="172"/>
  <c r="S47" i="172"/>
  <c r="AA38" i="172"/>
  <c r="AA44" i="172" s="1"/>
  <c r="V47" i="172"/>
  <c r="D47" i="172"/>
  <c r="N38" i="172"/>
  <c r="N44" i="172" s="1"/>
  <c r="O50" i="172" s="1"/>
  <c r="F47" i="172"/>
  <c r="Y47" i="172"/>
  <c r="C47" i="172"/>
  <c r="N37" i="172"/>
  <c r="N43" i="172" s="1"/>
  <c r="N49" i="172" s="1"/>
  <c r="Y37" i="172"/>
  <c r="Y43" i="172" s="1"/>
  <c r="K37" i="172"/>
  <c r="K43" i="172" s="1"/>
  <c r="L49" i="172" s="1"/>
  <c r="T47" i="172"/>
  <c r="Y48" i="172"/>
  <c r="G38" i="172"/>
  <c r="G44" i="172" s="1"/>
  <c r="H50" i="172" s="1"/>
  <c r="W38" i="172"/>
  <c r="W44" i="172" s="1"/>
  <c r="X50" i="172" s="1"/>
  <c r="AB38" i="172"/>
  <c r="AB44" i="172" s="1"/>
  <c r="Y38" i="172"/>
  <c r="Y44" i="172" s="1"/>
  <c r="J38" i="172"/>
  <c r="J44" i="172" s="1"/>
  <c r="AC38" i="172"/>
  <c r="AC44" i="172" s="1"/>
  <c r="I47" i="172"/>
  <c r="AE48" i="172"/>
  <c r="C38" i="172"/>
  <c r="C44" i="172" s="1"/>
  <c r="C50" i="172" s="1"/>
  <c r="Q38" i="172"/>
  <c r="Q44" i="172" s="1"/>
  <c r="AD48" i="172"/>
  <c r="U38" i="172"/>
  <c r="U44" i="172" s="1"/>
  <c r="AB51" i="172"/>
  <c r="C37" i="172"/>
  <c r="C43" i="172" s="1"/>
  <c r="D49" i="172" s="1"/>
  <c r="L37" i="172"/>
  <c r="L43" i="172" s="1"/>
  <c r="M49" i="172" s="1"/>
  <c r="F51" i="172"/>
  <c r="AE47" i="172"/>
  <c r="AB47" i="172"/>
  <c r="K47" i="172"/>
  <c r="Q51" i="172"/>
  <c r="I50" i="172"/>
  <c r="V51" i="172"/>
  <c r="L51" i="172"/>
  <c r="H51" i="172"/>
  <c r="U51" i="172"/>
  <c r="AC51" i="172"/>
  <c r="I51" i="172"/>
  <c r="T51" i="172"/>
  <c r="C51" i="172"/>
  <c r="D51" i="172"/>
  <c r="O51" i="172"/>
  <c r="P51" i="172"/>
  <c r="AA51" i="172"/>
  <c r="G51" i="172"/>
  <c r="Y51" i="172"/>
  <c r="W51" i="172"/>
  <c r="E51" i="172"/>
  <c r="M51" i="172"/>
  <c r="S51" i="172"/>
  <c r="G49" i="172"/>
  <c r="I49" i="172"/>
  <c r="AD51" i="172"/>
  <c r="W11" i="148"/>
  <c r="S11" i="148"/>
  <c r="P11" i="148"/>
  <c r="AE11" i="146"/>
  <c r="AE11" i="148" s="1"/>
  <c r="AD11" i="146"/>
  <c r="AD11" i="148" s="1"/>
  <c r="AC11" i="146"/>
  <c r="AC11" i="148" s="1"/>
  <c r="AB11" i="146"/>
  <c r="AB11" i="148" s="1"/>
  <c r="AA11" i="146"/>
  <c r="AA11" i="148" s="1"/>
  <c r="Z11" i="146"/>
  <c r="Z11" i="148" s="1"/>
  <c r="Y11" i="146"/>
  <c r="Y11" i="148" s="1"/>
  <c r="X11" i="146"/>
  <c r="X11" i="148" s="1"/>
  <c r="W11" i="146"/>
  <c r="V11" i="146"/>
  <c r="V11" i="148" s="1"/>
  <c r="U11" i="146"/>
  <c r="U11" i="148" s="1"/>
  <c r="T11" i="146"/>
  <c r="T11" i="148" s="1"/>
  <c r="S11" i="146"/>
  <c r="R11" i="146"/>
  <c r="R11" i="148" s="1"/>
  <c r="Q11" i="146"/>
  <c r="Q11" i="148" s="1"/>
  <c r="P11" i="146"/>
  <c r="O11" i="146"/>
  <c r="O11" i="148" s="1"/>
  <c r="N11" i="146"/>
  <c r="N11" i="148" s="1"/>
  <c r="M11" i="146"/>
  <c r="M11" i="148" s="1"/>
  <c r="L11" i="146"/>
  <c r="L11" i="148" s="1"/>
  <c r="K11" i="146"/>
  <c r="K11" i="148" s="1"/>
  <c r="J11" i="146"/>
  <c r="J11" i="148" s="1"/>
  <c r="I11" i="146"/>
  <c r="I11" i="148" s="1"/>
  <c r="H11" i="146"/>
  <c r="H11" i="148" s="1"/>
  <c r="G11" i="146"/>
  <c r="G11" i="148" s="1"/>
  <c r="F11" i="146"/>
  <c r="F11" i="148" s="1"/>
  <c r="E11" i="146"/>
  <c r="E11" i="148" s="1"/>
  <c r="D11" i="146"/>
  <c r="D11" i="148" s="1"/>
  <c r="C11" i="146"/>
  <c r="C11" i="148" s="1"/>
  <c r="B11" i="146"/>
  <c r="B11" i="148" s="1"/>
  <c r="B12" i="148" s="1"/>
  <c r="D6" i="150"/>
  <c r="D8" i="150" s="1"/>
  <c r="D5" i="150"/>
  <c r="M10" i="146"/>
  <c r="L10" i="146"/>
  <c r="B10" i="146"/>
  <c r="Y10" i="146"/>
  <c r="X10" i="146"/>
  <c r="J10" i="146"/>
  <c r="C10" i="146"/>
  <c r="AD50" i="172" l="1"/>
  <c r="AA50" i="172"/>
  <c r="K49" i="172"/>
  <c r="T49" i="172"/>
  <c r="F49" i="172"/>
  <c r="C49" i="172"/>
  <c r="AD49" i="172"/>
  <c r="N50" i="172"/>
  <c r="F50" i="172"/>
  <c r="J50" i="172"/>
  <c r="Z50" i="172"/>
  <c r="W50" i="172"/>
  <c r="Q49" i="172"/>
  <c r="AE50" i="172"/>
  <c r="AC50" i="172"/>
  <c r="H49" i="172"/>
  <c r="R49" i="172"/>
  <c r="S50" i="172"/>
  <c r="AA49" i="172"/>
  <c r="AB49" i="172"/>
  <c r="AB50" i="172"/>
  <c r="Q50" i="172"/>
  <c r="E50" i="172"/>
  <c r="Z49" i="172"/>
  <c r="Y50" i="172"/>
  <c r="K50" i="172"/>
  <c r="AE49" i="172"/>
  <c r="U50" i="172"/>
  <c r="W49" i="172"/>
  <c r="V50" i="172"/>
  <c r="L50" i="172"/>
  <c r="T50" i="172"/>
  <c r="P49" i="172"/>
  <c r="G50" i="172"/>
  <c r="R50" i="172"/>
  <c r="M50" i="172"/>
  <c r="Y49" i="172"/>
  <c r="D50" i="172"/>
  <c r="B12" i="146"/>
  <c r="N10" i="146"/>
  <c r="K10" i="146"/>
  <c r="O10" i="146"/>
  <c r="P10" i="146"/>
  <c r="Q10" i="146"/>
  <c r="R10" i="146"/>
  <c r="S10" i="146"/>
  <c r="T10" i="146"/>
  <c r="U10" i="146"/>
  <c r="V10" i="146"/>
  <c r="W10" i="146"/>
  <c r="D14" i="150"/>
  <c r="F9" i="150"/>
  <c r="J12" i="149"/>
  <c r="J11" i="149"/>
  <c r="J10" i="149"/>
  <c r="J9" i="149"/>
  <c r="J8" i="149"/>
  <c r="J7" i="149"/>
  <c r="J6" i="149"/>
  <c r="J5" i="149"/>
  <c r="J4" i="149"/>
  <c r="I12" i="149" a="1"/>
  <c r="I12" i="149" s="1"/>
  <c r="I11" i="149" a="1"/>
  <c r="I11" i="149" s="1"/>
  <c r="I10" i="149" a="1"/>
  <c r="I10" i="149" s="1"/>
  <c r="I9" i="149" a="1"/>
  <c r="I9" i="149" s="1"/>
  <c r="I8" i="149" a="1"/>
  <c r="I8" i="149" s="1"/>
  <c r="I7" i="149" a="1"/>
  <c r="I7" i="149" s="1"/>
  <c r="K7" i="149" s="1"/>
  <c r="M7" i="149" s="1"/>
  <c r="I6" i="149" a="1"/>
  <c r="I6" i="149" s="1"/>
  <c r="K6" i="149" s="1"/>
  <c r="M6" i="149" s="1"/>
  <c r="I5" i="149" a="1"/>
  <c r="I5" i="149" s="1"/>
  <c r="I4" i="149" a="1"/>
  <c r="I4" i="149" s="1"/>
  <c r="K4" i="149" s="1"/>
  <c r="M4" i="149" s="1"/>
  <c r="K11" i="149" l="1"/>
  <c r="M11" i="149" s="1"/>
  <c r="K10" i="149"/>
  <c r="M10" i="149" s="1"/>
  <c r="K9" i="149"/>
  <c r="M9" i="149" s="1"/>
  <c r="N8" i="146" s="1"/>
  <c r="K8" i="149"/>
  <c r="M8" i="149" s="1"/>
  <c r="V8" i="148" s="1"/>
  <c r="V10" i="148" s="1"/>
  <c r="K12" i="149"/>
  <c r="M12" i="149" s="1"/>
  <c r="O9" i="146" s="1"/>
  <c r="K5" i="149"/>
  <c r="M5" i="149" s="1"/>
  <c r="Q8" i="146"/>
  <c r="P8" i="146"/>
  <c r="K8" i="146"/>
  <c r="AB8" i="146"/>
  <c r="Z8" i="146"/>
  <c r="Y8" i="146"/>
  <c r="W8" i="146"/>
  <c r="V8" i="146"/>
  <c r="U8" i="146"/>
  <c r="S8" i="146"/>
  <c r="O8" i="146"/>
  <c r="AD8" i="146"/>
  <c r="H8" i="146"/>
  <c r="AA8" i="146"/>
  <c r="E8" i="146"/>
  <c r="D8" i="146"/>
  <c r="F8" i="146"/>
  <c r="T8" i="146"/>
  <c r="M8" i="146"/>
  <c r="L8" i="146"/>
  <c r="J8" i="146"/>
  <c r="AE8" i="146"/>
  <c r="I8" i="146"/>
  <c r="G8" i="146"/>
  <c r="R8" i="146"/>
  <c r="F9" i="146"/>
  <c r="T9" i="146"/>
  <c r="W9" i="146"/>
  <c r="R9" i="146"/>
  <c r="M9" i="146"/>
  <c r="AE9" i="146"/>
  <c r="O8" i="148"/>
  <c r="O10" i="148" s="1"/>
  <c r="S8" i="148"/>
  <c r="S10" i="148" s="1"/>
  <c r="R8" i="148"/>
  <c r="R10" i="148" s="1"/>
  <c r="N8" i="148"/>
  <c r="N10" i="148" s="1"/>
  <c r="K8" i="148"/>
  <c r="K10" i="148" s="1"/>
  <c r="W8" i="148"/>
  <c r="W10" i="148" s="1"/>
  <c r="P8" i="148"/>
  <c r="P10" i="148" s="1"/>
  <c r="I8" i="148"/>
  <c r="I10" i="148" s="1"/>
  <c r="AE8" i="148"/>
  <c r="AE10" i="148" s="1"/>
  <c r="J8" i="148"/>
  <c r="J10" i="148" s="1"/>
  <c r="Z8" i="148"/>
  <c r="Z10" i="148" s="1"/>
  <c r="X8" i="148"/>
  <c r="X10" i="148" s="1"/>
  <c r="C8" i="148"/>
  <c r="C10" i="148" s="1"/>
  <c r="Y8" i="148"/>
  <c r="Y10" i="148" s="1"/>
  <c r="AA8" i="148"/>
  <c r="AA10" i="148" s="1"/>
  <c r="F8" i="148"/>
  <c r="F10" i="148" s="1"/>
  <c r="G8" i="148"/>
  <c r="G10" i="148" s="1"/>
  <c r="AC8" i="148"/>
  <c r="AC10" i="148" s="1"/>
  <c r="E8" i="148"/>
  <c r="E10" i="148" s="1"/>
  <c r="AB8" i="148"/>
  <c r="AB10" i="148" s="1"/>
  <c r="H8" i="148"/>
  <c r="H10" i="148" s="1"/>
  <c r="J9" i="148"/>
  <c r="K9" i="148"/>
  <c r="AE9" i="148"/>
  <c r="I9" i="148"/>
  <c r="AA9" i="148"/>
  <c r="Y9" i="148"/>
  <c r="U9" i="148"/>
  <c r="T9" i="148"/>
  <c r="Q9" i="148"/>
  <c r="P9" i="148"/>
  <c r="M9" i="148"/>
  <c r="AD9" i="148"/>
  <c r="H9" i="148"/>
  <c r="D9" i="148"/>
  <c r="C9" i="148"/>
  <c r="V9" i="148"/>
  <c r="R9" i="148"/>
  <c r="AC9" i="148"/>
  <c r="G9" i="148"/>
  <c r="E9" i="148"/>
  <c r="Z9" i="148"/>
  <c r="X9" i="148"/>
  <c r="S9" i="148"/>
  <c r="O9" i="148"/>
  <c r="N9" i="148"/>
  <c r="L9" i="148"/>
  <c r="AB9" i="148"/>
  <c r="F9" i="148"/>
  <c r="W9" i="148"/>
  <c r="AA7" i="148"/>
  <c r="S7" i="146"/>
  <c r="R7" i="146"/>
  <c r="N7" i="146"/>
  <c r="O7" i="148"/>
  <c r="L7" i="148"/>
  <c r="Q7" i="146"/>
  <c r="M7" i="146"/>
  <c r="AC7" i="148"/>
  <c r="M7" i="148"/>
  <c r="F7" i="148"/>
  <c r="T7" i="146"/>
  <c r="P7" i="146"/>
  <c r="Q7" i="148"/>
  <c r="N7" i="148"/>
  <c r="K7" i="148"/>
  <c r="J7" i="148"/>
  <c r="I7" i="148"/>
  <c r="H7" i="148"/>
  <c r="G7" i="148"/>
  <c r="V7" i="146"/>
  <c r="O7" i="146"/>
  <c r="AE7" i="148"/>
  <c r="AD7" i="148"/>
  <c r="L7" i="146"/>
  <c r="AB7" i="148"/>
  <c r="S7" i="148"/>
  <c r="AC7" i="146"/>
  <c r="D7" i="146"/>
  <c r="J7" i="146"/>
  <c r="D7" i="148"/>
  <c r="AA7" i="146"/>
  <c r="E7" i="148"/>
  <c r="W7" i="146"/>
  <c r="Z7" i="146"/>
  <c r="T7" i="148"/>
  <c r="Z7" i="148"/>
  <c r="U7" i="148"/>
  <c r="K7" i="146"/>
  <c r="W7" i="148"/>
  <c r="AB7" i="146"/>
  <c r="X7" i="146"/>
  <c r="E7" i="146"/>
  <c r="F7" i="146"/>
  <c r="H7" i="146"/>
  <c r="AD7" i="146"/>
  <c r="X7" i="148"/>
  <c r="G7" i="146"/>
  <c r="P7" i="148"/>
  <c r="AE7" i="146"/>
  <c r="R7" i="148"/>
  <c r="C7" i="148"/>
  <c r="Y7" i="148"/>
  <c r="U7" i="146"/>
  <c r="V7" i="148"/>
  <c r="I7" i="146"/>
  <c r="C7" i="146"/>
  <c r="Y7" i="146"/>
  <c r="AC10" i="146"/>
  <c r="AE10" i="146"/>
  <c r="I10" i="146"/>
  <c r="H10" i="146"/>
  <c r="G10" i="146"/>
  <c r="AB10" i="146"/>
  <c r="Z10" i="146"/>
  <c r="F10" i="146"/>
  <c r="AD10" i="146"/>
  <c r="AA10" i="146"/>
  <c r="E10" i="146"/>
  <c r="D10" i="146"/>
  <c r="AA9" i="146" l="1"/>
  <c r="AC9" i="146"/>
  <c r="N9" i="146"/>
  <c r="L9" i="146"/>
  <c r="AB9" i="146"/>
  <c r="AB12" i="146" s="1"/>
  <c r="H9" i="146"/>
  <c r="H12" i="146" s="1"/>
  <c r="AD9" i="146"/>
  <c r="AD12" i="146" s="1"/>
  <c r="V9" i="146"/>
  <c r="V12" i="146" s="1"/>
  <c r="U9" i="146"/>
  <c r="P9" i="146"/>
  <c r="P12" i="146" s="1"/>
  <c r="S9" i="146"/>
  <c r="S12" i="146" s="1"/>
  <c r="C9" i="146"/>
  <c r="C12" i="146" s="1"/>
  <c r="Y9" i="146"/>
  <c r="Y12" i="146" s="1"/>
  <c r="E9" i="146"/>
  <c r="E12" i="146" s="1"/>
  <c r="X9" i="146"/>
  <c r="X12" i="146" s="1"/>
  <c r="K9" i="146"/>
  <c r="K12" i="146" s="1"/>
  <c r="Z9" i="146"/>
  <c r="Z12" i="146" s="1"/>
  <c r="Q9" i="146"/>
  <c r="Q12" i="146" s="1"/>
  <c r="I9" i="146"/>
  <c r="I12" i="146" s="1"/>
  <c r="Y12" i="148"/>
  <c r="M12" i="146"/>
  <c r="U12" i="146"/>
  <c r="X8" i="146"/>
  <c r="C8" i="146"/>
  <c r="R12" i="146"/>
  <c r="AC8" i="146"/>
  <c r="D8" i="148"/>
  <c r="D10" i="148" s="1"/>
  <c r="D12" i="148"/>
  <c r="T8" i="148"/>
  <c r="T10" i="148" s="1"/>
  <c r="U8" i="148"/>
  <c r="U10" i="148" s="1"/>
  <c r="Q8" i="148"/>
  <c r="Q10" i="148" s="1"/>
  <c r="L12" i="148"/>
  <c r="M8" i="148"/>
  <c r="M10" i="148" s="1"/>
  <c r="L8" i="148"/>
  <c r="L10" i="148" s="1"/>
  <c r="AD8" i="148"/>
  <c r="AD10" i="148" s="1"/>
  <c r="D9" i="146"/>
  <c r="D12" i="146" s="1"/>
  <c r="G9" i="146"/>
  <c r="G12" i="146" s="1"/>
  <c r="J9" i="146"/>
  <c r="J12" i="146" s="1"/>
  <c r="Q12" i="148"/>
  <c r="F12" i="148"/>
  <c r="W12" i="146"/>
  <c r="L12" i="146"/>
  <c r="T12" i="146"/>
  <c r="P12" i="148"/>
  <c r="AA12" i="146"/>
  <c r="O12" i="146"/>
  <c r="AE12" i="146"/>
  <c r="F12" i="146"/>
  <c r="U12" i="148"/>
  <c r="K12" i="148"/>
  <c r="Z12" i="148"/>
  <c r="N12" i="148"/>
  <c r="V12" i="148"/>
  <c r="E12" i="148"/>
  <c r="X12" i="148"/>
  <c r="T12" i="148"/>
  <c r="N12" i="146"/>
  <c r="AC12" i="148"/>
  <c r="C12" i="148"/>
  <c r="G12" i="148"/>
  <c r="R12" i="148"/>
  <c r="O12" i="148"/>
  <c r="AA12" i="148"/>
  <c r="H12" i="148"/>
  <c r="W12" i="148"/>
  <c r="I12" i="148"/>
  <c r="S12" i="148"/>
  <c r="AB12" i="148"/>
  <c r="AC12" i="146"/>
  <c r="AD12" i="148"/>
  <c r="AE12" i="148"/>
  <c r="J12" i="148"/>
  <c r="M12" i="1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O'Brien</author>
  </authors>
  <commentList>
    <comment ref="G14" authorId="0" shapeId="0" xr:uid="{078ABB7B-9320-4B30-9565-013258D5DB20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KEY ASSUMPTION: 0.2%/yr residual equipment-native efficiency improvement, applied to ALL five heat bands on top of the burner-WHR trajectory. Covers non-WHR, non-price-driven drift: combustion control/O2 trim becoming standard, refractory &amp; insulation upgrades at rebuild, furnace pressure control/sealing, and vintage design improvement at stock turnover. Basis: EIA NEMS Industrial Demand Module 'technology possibility curve' concept (trend-based efficiency improvement of new + existing equipment); prior all-mechanism MECS/AEO rate in this file was 0.535%/yr. EXCLUDES all WHR (burner-integral modeled above; system WHR in cost-curve file) and all price-responsive measures (cost-curve file). Cumulative band efficiency is capped at the tech-matched ceiling (col H).</t>
        </r>
      </text>
    </comment>
    <comment ref="J14" authorId="0" shapeId="0" xr:uid="{75D8706C-ABE2-477E-99F0-4DCC2D22B708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Kermeli 2050 implementation rates are BAT-mitigation-scenario values (EU 'Energy Efficiency scenario'), not BAU. Only this share of the 2015→2050 adoption gap is assumed to close autonomously in the U.S. BAU (stock turnover / burners standard on rebuilds). Remainder is price-responsive and reserved for the cost-curve file.</t>
        </r>
      </text>
    </comment>
    <comment ref="B15" authorId="0" shapeId="0" xr:uid="{076C50FC-A3AE-434F-9D1D-574A86F6C8A3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Secondary Al burner-integral WHR 2015 diffusion (header spec; Kermeli 'Regenerative or recuperative burner' row C12=30%)</t>
        </r>
      </text>
    </comment>
    <comment ref="C15" authorId="0" shapeId="0" xr:uid="{EB63E67B-97DB-49EB-9C2F-6B3477CD064B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Kermeli 2050 Implementation, Secondary aluminum 'Regenerative or recuperative burner' (row 12)</t>
        </r>
      </text>
    </comment>
    <comment ref="B16" authorId="0" shapeId="0" xr:uid="{E6A6CA89-F638-4E47-9941-B128EE95FB3A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Al foundries 2015 diffusion (header spec; Kermeli burner row C15=50%)</t>
        </r>
      </text>
    </comment>
    <comment ref="C16" authorId="0" shapeId="0" xr:uid="{27DF5D5F-9282-4D99-B34C-F683B9A897AB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Kermeli 2050 Implementation, Aluminum foundries 'Regenerative or recuperative burner' (row 15)</t>
        </r>
      </text>
    </comment>
    <comment ref="B17" authorId="0" shapeId="0" xr:uid="{AAC80869-35DC-4DA3-8037-CFC44117E9EA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Iron &amp; steel near-universal stoves/coke regenerators blended with reheat at 40% (header spec)</t>
        </r>
      </text>
    </comment>
    <comment ref="C17" authorId="0" shapeId="0" xr:uid="{57AA4222-AAB8-440F-BEC8-BE81A2DB2FFF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Kermeli 2050 Implementation, Rolled steel 'Recuperative or regenerative burner' (row 34) as reheat-furnace component</t>
        </r>
      </text>
    </comment>
    <comment ref="B18" authorId="0" shapeId="0" xr:uid="{39651BC3-08BD-47DB-960C-C740146ECEBD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Glass 2015 diffusion (header spec)</t>
        </r>
      </text>
    </comment>
    <comment ref="C18" authorId="0" shapeId="0" xr:uid="{A86A6E40-3E8B-4B87-92B7-492B02FECE9D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Kermeli 2050 Implementation, Flat glass 'Waste heat recovery' (row 42)</t>
        </r>
      </text>
    </comment>
    <comment ref="B19" authorId="0" shapeId="0" xr:uid="{318C4DEE-9F43-4D62-A5CE-51FAA42C9D20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Cement 2015 diffusion (header spec)</t>
        </r>
      </text>
    </comment>
    <comment ref="C19" authorId="0" shapeId="0" xr:uid="{C0650FDC-74A5-4BD3-9DA5-398C01BABF69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No dedicated Kermeli burner-WHR measure for cement; diffusion-only, no additional</t>
        </r>
      </text>
    </comment>
    <comment ref="B20" authorId="0" shapeId="0" xr:uid="{FFFD7283-5D21-43CE-A234-E62D2B1C1DED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Refinery/chemical 'Other' 2015 diffusion (header spec)</t>
        </r>
      </text>
    </comment>
    <comment ref="C20" authorId="0" shapeId="0" xr:uid="{030E1441-0134-497A-B7CD-12CF50BD0C50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No dedicated Kermeli burner-WHR measure for refinery/chemical Other; diffusion-only</t>
        </r>
      </text>
    </comment>
    <comment ref="B25" authorId="0" shapeId="0" xr:uid="{3F2EC2EA-E6A9-4032-975B-B3EC2A3981AE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Burner-integral regen/recup WHR not applicable &lt;200 °C — target = start pen (zero BAU adoption from this lever).</t>
        </r>
      </text>
    </comment>
    <comment ref="B26" authorId="0" shapeId="0" xr:uid="{578AD010-D6D1-4FA6-BCDC-5DF603A48444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Burner-integral regen/recup WHR not applicable &lt;200 °C — target = start pen (zero BAU adoption from this lever).</t>
        </r>
      </text>
    </comment>
    <comment ref="B27" authorId="0" shapeId="0" xr:uid="{151CCADA-F569-457A-A8DB-E52994CCA34B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Full-coverage: start pen + band-heat-weighted 2015→2050 adoption delta across all 25 industries (rows 56-80). Delta basis avoids manufacturing adoption from the start-pen composition mismatch.</t>
        </r>
      </text>
    </comment>
    <comment ref="B28" authorId="0" shapeId="0" xr:uid="{B384D358-18B7-4C4C-BBDA-61C3EACC9D73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Full-coverage: start pen + band-heat-weighted 2015→2050 adoption delta across all 25 industries (rows 56-80).</t>
        </r>
      </text>
    </comment>
    <comment ref="B29" authorId="0" shapeId="0" xr:uid="{1FFE128D-2DC7-4978-9449-11F9D106CADB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Full-coverage: start pen + band-heat-weighted 2015→2050 adoption delta across all 25 industries (rows 56-80).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O'Brien</author>
  </authors>
  <commentList>
    <comment ref="B12" authorId="0" shapeId="0" xr:uid="{20CEFBCC-8318-42B4-A929-B9EE316103BA}">
      <text>
        <r>
          <rPr>
            <b/>
            <sz val="9"/>
            <color indexed="81"/>
            <rFont val="Tahoma"/>
            <family val="2"/>
          </rPr>
          <t>Dan O'Brien:</t>
        </r>
        <r>
          <rPr>
            <sz val="9"/>
            <color indexed="81"/>
            <rFont val="Tahoma"/>
            <family val="2"/>
          </rPr>
          <t xml:space="preserve">
Scoped to NEW-EQUIPMENT (efficiency standards) side per burner vs. plug-in/central-HX split — exclude from WHR retrofit lever capital cost equation.</t>
        </r>
      </text>
    </comment>
    <comment ref="B15" authorId="0" shapeId="0" xr:uid="{116062F2-C974-463E-A004-36F963291B41}">
      <text>
        <r>
          <rPr>
            <b/>
            <sz val="9"/>
            <color indexed="81"/>
            <rFont val="Tahoma"/>
            <family val="2"/>
          </rPr>
          <t>Dan O'Brien:</t>
        </r>
        <r>
          <rPr>
            <sz val="9"/>
            <color indexed="81"/>
            <rFont val="Tahoma"/>
            <family val="2"/>
          </rPr>
          <t xml:space="preserve">
Scoped to NEW-EQUIPMENT (efficiency standards) side per burner vs. plug-in/central-HX split — exclude from WHR retrofit lever capital cost equation.</t>
        </r>
      </text>
    </comment>
    <comment ref="B34" authorId="0" shapeId="0" xr:uid="{770A4A3A-CF6A-47B1-99ED-3C76E66DF44B}">
      <text>
        <r>
          <rPr>
            <b/>
            <sz val="9"/>
            <color indexed="81"/>
            <rFont val="Tahoma"/>
            <family val="2"/>
          </rPr>
          <t>Dan O'Brien:</t>
        </r>
        <r>
          <rPr>
            <sz val="9"/>
            <color indexed="81"/>
            <rFont val="Tahoma"/>
            <family val="2"/>
          </rPr>
          <t xml:space="preserve">
Scoped to NEW-EQUIPMENT (efficiency standards) side per burner vs. plug-in/central-HX split — exclude from WHR retrofit lever capital cost equation.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O'Brien</author>
  </authors>
  <commentList>
    <comment ref="C2" authorId="0" shapeId="0" xr:uid="{DACD2274-F375-422C-BEF7-AE9B440B1EF7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D2" authorId="0" shapeId="0" xr:uid="{83353F8E-70EE-4C3E-AC26-A9E45CBB7500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E2" authorId="0" shapeId="0" xr:uid="{DE58F043-698F-410D-8024-404DD2069641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F2" authorId="0" shapeId="0" xr:uid="{284283E2-F780-45CA-9FE8-E18769371FC9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G2" authorId="0" shapeId="0" xr:uid="{94F07909-5110-46A3-9EB0-4459479ED131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H2" authorId="0" shapeId="0" xr:uid="{B09342FD-738B-4FF6-AED8-79DF7AA210DD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I2" authorId="0" shapeId="0" xr:uid="{C8815010-8391-4B75-8104-30B41E7602A5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J2" authorId="0" shapeId="0" xr:uid="{CAD97C80-94B1-40A2-9F00-95C47CBF875A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K2" authorId="0" shapeId="0" xr:uid="{73F67833-3A02-4C7D-BC88-21C32B95CADA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L2" authorId="0" shapeId="0" xr:uid="{86106339-53B6-453B-A1D7-D833305728F4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M2" authorId="0" shapeId="0" xr:uid="{933B301B-D84A-4E01-8060-54B0859DE6A5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N2" authorId="0" shapeId="0" xr:uid="{F324A839-A9C0-418C-89FE-212C0BE26396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O2" authorId="0" shapeId="0" xr:uid="{C64DB91F-A17A-4476-B863-D5C7EF660451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P2" authorId="0" shapeId="0" xr:uid="{48AAA3E4-5565-4D46-802E-D8A0CB9FF6B5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Q2" authorId="0" shapeId="0" xr:uid="{D2CB0449-DD4A-4F0A-A963-09DC96C77105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R2" authorId="0" shapeId="0" xr:uid="{AED129DF-71F8-4E3C-8175-E35FBFD918AA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S2" authorId="0" shapeId="0" xr:uid="{3BB82677-1BB6-4A11-859F-60519EC7E439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T2" authorId="0" shapeId="0" xr:uid="{6D294ED2-B30A-48B2-8EA6-0C4851821F93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U2" authorId="0" shapeId="0" xr:uid="{542FA709-3C8A-4CBE-81BE-8949E2E98B56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V2" authorId="0" shapeId="0" xr:uid="{D6A877D5-4C16-414B-A313-9AD7DB51F4E6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W2" authorId="0" shapeId="0" xr:uid="{714A6838-A2F2-4A00-975D-A06D6D9CCA11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X2" authorId="0" shapeId="0" xr:uid="{C154ABD2-0BA0-4A94-BED6-BF167F2E4122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Y2" authorId="0" shapeId="0" xr:uid="{F8257AF3-C1CF-4936-8510-17C329C83398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Z2" authorId="0" shapeId="0" xr:uid="{07F32821-21CA-4CF6-83AE-8574DF83CAC4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AA2" authorId="0" shapeId="0" xr:uid="{C8C4BFE2-C741-403C-B62E-E5FE4818F30D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AB2" authorId="0" shapeId="0" xr:uid="{76F06796-52BA-4C2B-8BAC-DE10F4D843CA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AC2" authorId="0" shapeId="0" xr:uid="{07C29D84-F6A3-4AB6-A2C1-3BA0BE4433BF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AD2" authorId="0" shapeId="0" xr:uid="{E10C73F4-5D07-4CA4-BBAD-787A20221DBC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  <comment ref="AE2" authorId="0" shapeId="0" xr:uid="{7C12D6CB-544E-4FBA-9227-F7BFFD63559B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Heat-band BAU rate = burner-integral WHR sweep + 0.2%/yr residual equipment-native improvement (KEY ASSUMPTION, see 'Combustion BAU Trajectory'!G14 and About). Ceiling-capped at tech-matched best-possible efficiency. Excludes system WHR and all price-responsive measures (cost-curve file).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<sst xmlns="http://schemas.openxmlformats.org/spreadsheetml/2006/main" count="2048" uniqueCount="743">
  <si>
    <t>Sources:</t>
  </si>
  <si>
    <t>Unit: BTU</t>
  </si>
  <si>
    <t>BIEEI BAU Industrial Equipment Efficiency Improvement</t>
  </si>
  <si>
    <t>Notes:</t>
  </si>
  <si>
    <t xml:space="preserve">This variable should contain the BAU annual efficiency improvement of industrial equipment </t>
  </si>
  <si>
    <t xml:space="preserve">subscripted by industrial process. </t>
  </si>
  <si>
    <t>Cooling</t>
  </si>
  <si>
    <t>Machine Drive</t>
  </si>
  <si>
    <t>Other process</t>
  </si>
  <si>
    <t>annual improvement</t>
  </si>
  <si>
    <t>Heat</t>
  </si>
  <si>
    <t>Natural gas</t>
  </si>
  <si>
    <t>REI 2050</t>
  </si>
  <si>
    <t>Fuel</t>
  </si>
  <si>
    <t>units per billion 2012$ of shipments)</t>
  </si>
  <si>
    <t>existing</t>
  </si>
  <si>
    <t>Electricity</t>
  </si>
  <si>
    <t>Steam</t>
  </si>
  <si>
    <t>Refrigeration</t>
  </si>
  <si>
    <t>Machine drive</t>
  </si>
  <si>
    <t>Electrochemical</t>
  </si>
  <si>
    <t>processes Other</t>
  </si>
  <si>
    <t>Other</t>
  </si>
  <si>
    <t>End use</t>
  </si>
  <si>
    <t>new REI</t>
  </si>
  <si>
    <t>Energy Information Administration</t>
  </si>
  <si>
    <t>Annual Energy Outlook</t>
  </si>
  <si>
    <t>Assumptions to the Annual Energy Outlook 2025: Industrial Demand Module</t>
  </si>
  <si>
    <t>https://www.eia.gov/outlooks/aeo/assumptions/</t>
  </si>
  <si>
    <t>Table 3</t>
  </si>
  <si>
    <t>over model run</t>
  </si>
  <si>
    <t>improvement</t>
  </si>
  <si>
    <t>Facility HVAC</t>
  </si>
  <si>
    <t>Facility lighting</t>
  </si>
  <si>
    <t>Other nonprocess</t>
  </si>
  <si>
    <t>start year lighting efficiency from SYIEUEFbIPaF</t>
  </si>
  <si>
    <t>assumed efficiency 2050 (all LEDs)</t>
  </si>
  <si>
    <t>heat below 100 C</t>
  </si>
  <si>
    <t>heat 100 to 200 C</t>
  </si>
  <si>
    <t>heat above 1000 C</t>
  </si>
  <si>
    <t>heat 500 to 1000 C</t>
  </si>
  <si>
    <t>heat 200 to 500 C</t>
  </si>
  <si>
    <t>https://ens.dk/en/analyses-and-statistics/technology-data-industrial-process-heat</t>
  </si>
  <si>
    <t>Technology Data for Industrial Process Heat</t>
  </si>
  <si>
    <t>Technology</t>
  </si>
  <si>
    <t>Heat pump, up to 60 °C, Temp lift = 40 K</t>
  </si>
  <si>
    <t>year</t>
  </si>
  <si>
    <t>Note</t>
  </si>
  <si>
    <t>Ref</t>
  </si>
  <si>
    <t>est</t>
  </si>
  <si>
    <t>ctrl</t>
  </si>
  <si>
    <t>lower</t>
  </si>
  <si>
    <t>upper</t>
  </si>
  <si>
    <t>-</t>
  </si>
  <si>
    <t>cat</t>
  </si>
  <si>
    <t>par</t>
  </si>
  <si>
    <t>Energy/technical data</t>
  </si>
  <si>
    <t>Heat generation capacity for one unit [MW]</t>
  </si>
  <si>
    <t>A</t>
  </si>
  <si>
    <t>[1, 2]</t>
  </si>
  <si>
    <t>Total efficiency, net [%], nominel load</t>
  </si>
  <si>
    <t>B</t>
  </si>
  <si>
    <t>[1, 3]</t>
  </si>
  <si>
    <t>Total efficiency, net [%], annual average</t>
  </si>
  <si>
    <t>B,C</t>
  </si>
  <si>
    <t>Auxiliary electricity consumption [% of heat gen]</t>
  </si>
  <si>
    <t>Forced outage [%]</t>
  </si>
  <si>
    <t>D</t>
  </si>
  <si>
    <t>Planned outage [weeks per year]</t>
  </si>
  <si>
    <t>Technical lifetime [years]</t>
  </si>
  <si>
    <t>Construction time [years]</t>
  </si>
  <si>
    <t>Regulation Ability</t>
  </si>
  <si>
    <t>Minimum load [% of full load]</t>
  </si>
  <si>
    <t>Warm start-up time [hours]</t>
  </si>
  <si>
    <t>Cold start-up time [hours]</t>
  </si>
  <si>
    <t xml:space="preserve">Financial data                                 </t>
  </si>
  <si>
    <t>Nominal investment [M€/MW]</t>
  </si>
  <si>
    <t xml:space="preserve"> - of which equipment [%]</t>
  </si>
  <si>
    <t>E</t>
  </si>
  <si>
    <t xml:space="preserve"> - of which installation and other costs [%]</t>
  </si>
  <si>
    <t>F</t>
  </si>
  <si>
    <t>Fixed O&amp;M [€/MJ/s/year]</t>
  </si>
  <si>
    <t>Variable O&amp;M [€/MWh]</t>
  </si>
  <si>
    <t>Technology-specific data</t>
  </si>
  <si>
    <t>Indirect investments cost [M€/MW]</t>
  </si>
  <si>
    <t>H</t>
  </si>
  <si>
    <t>Non energy gains [M€/MW]</t>
  </si>
  <si>
    <t>Startup cost [€/MW/startup]</t>
  </si>
  <si>
    <t>Temperature heat source supply [°C]</t>
  </si>
  <si>
    <t>I</t>
  </si>
  <si>
    <t>Temperature heat source return [°C]</t>
  </si>
  <si>
    <t xml:space="preserve"> - Total efficiency, net [%], nominel load. Based on a temperature lift of 50 K, 70°C max</t>
  </si>
  <si>
    <t>G</t>
  </si>
  <si>
    <t xml:space="preserve"> - Total efficiency, net [%], nominel load. Based on a temperature lift of 60 K, 80°C max</t>
  </si>
  <si>
    <t>Cooling generation capacity for one unit [MW]</t>
  </si>
  <si>
    <t>0,5-5 MW</t>
  </si>
  <si>
    <t>Estimated based on cases presented in [3]</t>
  </si>
  <si>
    <t>C</t>
  </si>
  <si>
    <t>Based on lost produktion during startup/shutdown</t>
  </si>
  <si>
    <t xml:space="preserve">May vary depending on heat source availability </t>
  </si>
  <si>
    <t>Very individual, can vary ÷ 20 %</t>
  </si>
  <si>
    <t>Very individual, can vary + 20 %</t>
  </si>
  <si>
    <t xml:space="preserve">Based on the old technology catalogue on process heat from 2020. </t>
  </si>
  <si>
    <t>Going from current implementation to potential</t>
  </si>
  <si>
    <t>Uses waste heat</t>
  </si>
  <si>
    <t>References:</t>
  </si>
  <si>
    <t>Viegand Maagøe, 2019.</t>
  </si>
  <si>
    <t>Danish Enegy Agency, Technology Data - Energy Plants for Electricity and District heating generation, 2025</t>
  </si>
  <si>
    <t xml:space="preserve"> EHPA, Large Scale heat pumps in Europe, 2019</t>
  </si>
  <si>
    <t>Combined heating and cooling heat pump, up to 80 °C, Temp lift = 75 K</t>
  </si>
  <si>
    <t>References</t>
  </si>
  <si>
    <t>High-temperature heat pumps up to 125 °C</t>
  </si>
  <si>
    <t>Total efficiency, net [%], nominel load. Based on a temperature lift of 65 K</t>
  </si>
  <si>
    <t>C, H</t>
  </si>
  <si>
    <t>Forced outage [days]</t>
  </si>
  <si>
    <t>Space requirement [1000 m2/MW_e]</t>
  </si>
  <si>
    <t>Regulation ability</t>
  </si>
  <si>
    <t>Primary regulation (of full load, per 30 seconds) []</t>
  </si>
  <si>
    <t>Secondary regulation (of full load, per minute) []</t>
  </si>
  <si>
    <t>Minimum load (of full load) []</t>
  </si>
  <si>
    <t>Financial data</t>
  </si>
  <si>
    <t>Nominal investment (*total) [MEUR/MW]</t>
  </si>
  <si>
    <t>[1, 4]</t>
  </si>
  <si>
    <t xml:space="preserve"> - of which installation [%]</t>
  </si>
  <si>
    <t>Fixed O&amp;M  [EUR/MW_y]</t>
  </si>
  <si>
    <t>Variable O&amp;M [EUR/MWh]</t>
  </si>
  <si>
    <t>Technology dependent</t>
  </si>
  <si>
    <t xml:space="preserve">Indirect investment cost [M€/MW] </t>
  </si>
  <si>
    <t xml:space="preserve"> - Steam generation decreases COP [%-point]</t>
  </si>
  <si>
    <t xml:space="preserve"> - Steam generation increases equipment cost by [MEUR/MW]</t>
  </si>
  <si>
    <t xml:space="preserve"> - Additional equipment cost for temperature lift above 75 K [MEUR/MW]</t>
  </si>
  <si>
    <t xml:space="preserve"> - Total efficiency, net [%], nominel load. Based on a temperature lift of 40 K</t>
  </si>
  <si>
    <t xml:space="preserve"> - Total efficiency, net [%], nominel load. Based on a temperature lift of 80 K</t>
  </si>
  <si>
    <t xml:space="preserve"> - Total efficiency, net [%], nominel load. Based on a temperature lift of 100 K</t>
  </si>
  <si>
    <t>Depends on production infrastructure. If HTHP replaces another HTHP, there will be lower investment in new installation</t>
  </si>
  <si>
    <t>Unit sizes vary a lot and depends on production infrastructure. Lower capacities for specific production processes and higher capacities for central hot water supply</t>
  </si>
  <si>
    <t>Efficiency depends on temperature lift of HTHP. High temperature lift reduces COP.</t>
  </si>
  <si>
    <t>Both depends on lifetime of parts and new technology with higher efficiencies leading to replacement of existing systems</t>
  </si>
  <si>
    <t>Expected to be lower in future when serial production is gaining traction</t>
  </si>
  <si>
    <t>HTHPs are frequency controlled but typically a higher minimum load means smaller losses in COP</t>
  </si>
  <si>
    <t>Expected to be lower in future due to serial production and better integration knowledge</t>
  </si>
  <si>
    <t>Efficiency depends on technology of HTHP and production processes</t>
  </si>
  <si>
    <t xml:space="preserve">Relevant when needing to install new hot water piping instead of existing steam piping.  Assumed similar to gas boiler. </t>
  </si>
  <si>
    <t>Danish Technological Institute</t>
  </si>
  <si>
    <t>Viegand Maagøe</t>
  </si>
  <si>
    <t>Annex 58</t>
  </si>
  <si>
    <t>Fraunhofer ISI, "Direct electrification of industrial process heat. An assessment of technologies,
potentials and future prospects for the EU. Study on behalf of Agora Industry", 2024</t>
  </si>
  <si>
    <t>High-temperature heat pumps up to 150 °C</t>
  </si>
  <si>
    <t>Fixed O&amp;M  [EUR/MW_y], from last update in 2019</t>
  </si>
  <si>
    <t>Variable O&amp;M [EUR/MWh], from last update in 2019</t>
  </si>
  <si>
    <t>Jensen, J., Elmegaard, B., and Markussen, W. Industrial heat pumps for high temperature process applications.: A numerical study of the ammonia-water hybrid absorption-compression heat pump. PhD thesis. ,2016</t>
  </si>
  <si>
    <t>Mechanical vapor recompression</t>
  </si>
  <si>
    <t xml:space="preserve">Nominal investment [M€/MW] </t>
  </si>
  <si>
    <t>[1, 5]</t>
  </si>
  <si>
    <t>5-50 MW</t>
  </si>
  <si>
    <t>Assumed temperature lift of 5 K (saturation temperatur)</t>
  </si>
  <si>
    <t>Viegand Maagøe, MVR, 2018</t>
  </si>
  <si>
    <t>Technological data for energi plants (Compressions Heat Pumps for DH), Energistyrelsen, 2017</t>
  </si>
  <si>
    <t>Viegand Maagøe, 2019</t>
  </si>
  <si>
    <t>EPCON, EVAPORATION TECHNOLOGY, 2019</t>
  </si>
  <si>
    <t>EPCON investment cost offer, 2017.</t>
  </si>
  <si>
    <t>Electric boiler, 0,4-0,69 kV, steam, 1-12 bar</t>
  </si>
  <si>
    <t>[1, 2, 4]</t>
  </si>
  <si>
    <t>[2, 4]</t>
  </si>
  <si>
    <t>[2, 3, 4]</t>
  </si>
  <si>
    <t>Additional investments cost for 12-16 bar boilers [M€/MW]</t>
  </si>
  <si>
    <t>1-5 MW</t>
  </si>
  <si>
    <t>Electrode boilers at low voltage typically needs a transformer from distribution grid. Costs for the transformer are included
in the equipment costs.</t>
  </si>
  <si>
    <t>Investment cost is slightly higher than for a hot water boiler.</t>
  </si>
  <si>
    <t>Danish Enegy Agency, Technology Data - Energy Plants for Electricity and District heating generation, 2022</t>
  </si>
  <si>
    <t>AS:scan, Personal communication, 2022</t>
  </si>
  <si>
    <t>Tjæreborg Industri, Personal communication, 2022</t>
  </si>
  <si>
    <t>Nordheat, Personal communication, 2022</t>
  </si>
  <si>
    <t>Electric boiler, 10 kV, steam, 1-12 bar</t>
  </si>
  <si>
    <t>5-60 MW</t>
  </si>
  <si>
    <t>Electrode boilers at medium-high voltage are directly connected to the distribution grid. Costs for the distribution board are included
in the equipment costs.</t>
  </si>
  <si>
    <t>Electric boiler, 0,4-0,69 kV, hot water, 1-12 bar</t>
  </si>
  <si>
    <t>Investment cost is slightly lower than for a steam boiler.</t>
  </si>
  <si>
    <t>Tjæreborg Industri, Personal communication, 2019</t>
  </si>
  <si>
    <t>Electric boiler,10 kV, hot water, 1-12 bar</t>
  </si>
  <si>
    <t>Boiler, gas and oil</t>
  </si>
  <si>
    <t>[1, 2, 3, 6]</t>
  </si>
  <si>
    <t>A, B, E</t>
  </si>
  <si>
    <t>[1, 4, 6]</t>
  </si>
  <si>
    <t>A, B, D</t>
  </si>
  <si>
    <t>[2, 3]</t>
  </si>
  <si>
    <t>Primary regulation (of full load, per 30 seconds) [%]</t>
  </si>
  <si>
    <t>[1, 2, 6]</t>
  </si>
  <si>
    <t>Secondary regulation (of full load, per minute) [%]</t>
  </si>
  <si>
    <t>Minimum load (of full load) [%]</t>
  </si>
  <si>
    <t xml:space="preserve">C, B </t>
  </si>
  <si>
    <t>J</t>
  </si>
  <si>
    <t xml:space="preserve"> - Adding flue gas condenser (after economiser) increases efficiency by [%-point] (gas only)</t>
  </si>
  <si>
    <t>I, E</t>
  </si>
  <si>
    <t>[1, 2, 5]</t>
  </si>
  <si>
    <t xml:space="preserve"> - Adding flue gas condenser (after economiser) increases nominal investment by [%] (gas only)</t>
  </si>
  <si>
    <t xml:space="preserve"> - Hot water boiler instead of steam boiler increases efficiency by [%-point]</t>
  </si>
  <si>
    <t xml:space="preserve"> - Hot water boiler instead of steam boiler reduces nominal investment by [%]</t>
  </si>
  <si>
    <t xml:space="preserve">Effeciency for unit with economiser (but not flue gas condenser) installed. </t>
  </si>
  <si>
    <t>Values for steam boiler (see technology-specific data for differences with hot water boiler)</t>
  </si>
  <si>
    <t xml:space="preserve">Prices include boiler, firing equipment, pumps, economiser, water-treatment system, chimney and installation. </t>
  </si>
  <si>
    <t xml:space="preserve">Assuming 10 starts a year. </t>
  </si>
  <si>
    <t xml:space="preserve">For condensing boilers, efficiencies above 100% are possible, since the standard efficiency calculation using the lower heating value (LHV) as denominator. </t>
  </si>
  <si>
    <t xml:space="preserve">1 %-point higher for hot water boiler, due to assumed lower flue gas temperature. If no flue gas condenser and economiser is used, the increase will be higher. </t>
  </si>
  <si>
    <t xml:space="preserve">Hot water boiler is generally operating at lower pressure levels, so pressure vessel is cheaper. Water treatment system not necessary for hot water boiler. </t>
  </si>
  <si>
    <t xml:space="preserve">Assumes warm operation. </t>
  </si>
  <si>
    <t xml:space="preserve">Flue gas condenser not possible for oil boilers as its combustion products contain pollutants which would heavily corrode the heat exchanger surfaces if condensed. </t>
  </si>
  <si>
    <t xml:space="preserve">Relevant for hot water boiler when needing to install new hot water piping instead of existing steam piping.  </t>
  </si>
  <si>
    <t xml:space="preserve">Danish Energy Agency, Energy Plants for Electricity and District heating generation, 2016 (updated 2025) ."44 Natural Gas DH Only" </t>
  </si>
  <si>
    <t>Bosch Industrial, Personal correspondence &amp; product catalogue, 2025</t>
  </si>
  <si>
    <t>Viessmann, Personal correspondence &amp; product catalogue, 2025</t>
  </si>
  <si>
    <t>Vakklianainen, Esa. Steam Generation from Biomass. 2017. (Chapter 3, Boiler processes)</t>
  </si>
  <si>
    <t>Chen, Q., Finney, K., Li, H., Zhang, X., Zhou, J., Sharifi, V., Swithenbank, J. Condensing boiler applications in the process industry. Applied Energy, 89, 30-36, 2012</t>
  </si>
  <si>
    <t>Danstoker, Personal correspondence &amp; product catalogue, 2025</t>
  </si>
  <si>
    <t>Boiler, biomass</t>
  </si>
  <si>
    <t>[1, 4, 5]</t>
  </si>
  <si>
    <t>A, B</t>
  </si>
  <si>
    <t>A, B,  D</t>
  </si>
  <si>
    <t>K, J</t>
  </si>
  <si>
    <t xml:space="preserve"> - Using wood chips, and adding flue gas condenser (after economiser) increases efficiency by [%-point]</t>
  </si>
  <si>
    <t>F, E</t>
  </si>
  <si>
    <t xml:space="preserve"> - Using wood pellets, and adding flue gas condenser (after economiser) increases efficiency by [%-point]</t>
  </si>
  <si>
    <t>E, I</t>
  </si>
  <si>
    <t xml:space="preserve"> - Wood pellets (instead of wood chips) reduces Variable O&amp;M by [%]</t>
  </si>
  <si>
    <t>Values for wood chips (see technology-specific data for differences with wood pellets)</t>
  </si>
  <si>
    <t>Large increase in efficiency using flue gas condensen because of large water content in wood chips.</t>
  </si>
  <si>
    <t>1 %-point higher for hot water boiler, due to assumed lower flue gas temperature</t>
  </si>
  <si>
    <t>Variable O&amp;M cost includes consumables (for FGT etc.), disposal of residues, small share of staff-cost and maintenance cost</t>
  </si>
  <si>
    <t xml:space="preserve">Wood pellets have lower water content than wood chips, and therefore the advantage of using flue gas condensation is smaller. </t>
  </si>
  <si>
    <t xml:space="preserve">Assumed similar to gas and oil boiler. </t>
  </si>
  <si>
    <t>K</t>
  </si>
  <si>
    <t xml:space="preserve">Relevant for hot water boiler when needing to install new hot water piping instead of existing steam piping. </t>
  </si>
  <si>
    <t>Danish Energy Agency, Energy Plants for Electricity and District heating generation, 2016 (updated 2025) ." 09a Wood Chips HOP (heat-only plant), small"  and "09b Wood Pellets HOP"</t>
  </si>
  <si>
    <t>Tjæreborg Industri, Referenceliste for fasbrændselsanlæg (Reference list for solid fuel plants), 2024</t>
  </si>
  <si>
    <t>Danstoker product catalogue, 2025</t>
  </si>
  <si>
    <t>Boiler, coal</t>
  </si>
  <si>
    <t>[3, 4]</t>
  </si>
  <si>
    <t>A, B, C</t>
  </si>
  <si>
    <t>A, B, C,  D</t>
  </si>
  <si>
    <t>E, F</t>
  </si>
  <si>
    <t>F, H</t>
  </si>
  <si>
    <t>I, J</t>
  </si>
  <si>
    <t xml:space="preserve">Flue gas condenser not possible for coal boiler, since no water vapor is present in flue gas. </t>
  </si>
  <si>
    <t xml:space="preserve">Values estimated based on "01 Coal CHP" from ref. 1. </t>
  </si>
  <si>
    <t>Values estimated based on "09b Wood Pellets HOP"/"09a Wood Chips HOP, small" from ref. 1 (since they are solid fuels, and often the same boiler can used either biomass or coal)</t>
  </si>
  <si>
    <t xml:space="preserve">Viegand Maagøe A/S experience </t>
  </si>
  <si>
    <t xml:space="preserve">Danish Energy Agency, Energy Plants for Electricity and District heating generation, 2016 (updated 2025).  </t>
  </si>
  <si>
    <t>Direct firing, Natural gas</t>
  </si>
  <si>
    <t>[8, 9]</t>
  </si>
  <si>
    <t>Environment</t>
  </si>
  <si>
    <t>SO2 [g per GJ fuel]</t>
  </si>
  <si>
    <t>PM2.5 [g per GJ fuel]</t>
  </si>
  <si>
    <t>NOX [g per GJ fuel]</t>
  </si>
  <si>
    <t>CH4 [g per GJ fuel]</t>
  </si>
  <si>
    <t>N2O [g per GJ fuel]</t>
  </si>
  <si>
    <t>[4, 7]</t>
  </si>
  <si>
    <t xml:space="preserve"> - of which installation  [%]</t>
  </si>
  <si>
    <t>[2, 1]</t>
  </si>
  <si>
    <t>The efficiency of the burner is set equal to the lower heating value, the process will determine how well the flue gas is utilised, and thus the final efficiency.</t>
  </si>
  <si>
    <t>Unit price is based on Miton Megatherms 2.5 MW burner, installed price assessed by Viegand Maagøe.  The assessment is an experience based guess as no concrete data was retrieved.</t>
  </si>
  <si>
    <t>Assumed to be equal to 10% of the boiler O&amp;M from [1].</t>
  </si>
  <si>
    <t>The cost of auxiliary electricity consumption is calculated using the following electricity prices in €/MWh: 2020: 73, 2030: 75, 2040: 76, 2050: 76. Includes transport tarif</t>
  </si>
  <si>
    <t>The indirect costs will be too strong a function of the process to put into a single value across all industries.</t>
  </si>
  <si>
    <t>Danish Energy Agency, Technology Data Generation of Electricity and District Heating, August 2016 - Updated November 2019</t>
  </si>
  <si>
    <t>Viegand Maagøe, Direct Firing, 2018</t>
  </si>
  <si>
    <t>Danish Energy Agency, Forudsætninger for samfundsøkonomiske analyser på energiområdet, 2016</t>
  </si>
  <si>
    <t>Milton Megatherm, Correspondance 2019</t>
  </si>
  <si>
    <t>IOGP, The potential for CCS and CCU in Europe, REPORT TO THE THIRTY SECOND MEETING OF THE EUROPEAN GAS REGULATORY FORUM 5-6 JUNE 2019</t>
  </si>
  <si>
    <t>Eclipse, Vortometric Burner Series Datasheet 128-3, 20/2/2015</t>
  </si>
  <si>
    <t>Viegand Maagøe assessment, 2019</t>
  </si>
  <si>
    <t>Eclipse, Eclipse AirHeat Burners Datasheet 115-11, 30/9/2010</t>
  </si>
  <si>
    <t>Eclipse, Eclipse RatioAir Burners Datasheet 135, 21/10/2010</t>
  </si>
  <si>
    <t>Direct firing, Solid fuels</t>
  </si>
  <si>
    <t>E, G, H</t>
  </si>
  <si>
    <t>[2, 7]</t>
  </si>
  <si>
    <t>Auxilliary consumption based on gas burner as the fan power is comparable. Electricity for fuel feed systems are not included.</t>
  </si>
  <si>
    <t>Assumed to be equal to 10% of the coal boiler O&amp;M from [1]. With gaseous or liquid fuels the O&amp;M will be lower.</t>
  </si>
  <si>
    <t>Depends on the solid fuel mix used</t>
  </si>
  <si>
    <t>Unit price from FLSmidth, installed price and auxilliary equipment assessed by Viegand Maagøe.  The assessment is an experience based guess as no concrete data was retrieved.</t>
  </si>
  <si>
    <t>The burner itself can start up quickly. However, in e.g. Cement industry the process equipment will limit the startup time to between 8 (warm) and 72 (cold) hours.</t>
  </si>
  <si>
    <t>Capacity increase in multifuel burners comes with an attractive economy of scale. Going up 10 times in size will correspond toa  150% increase in pricing .</t>
  </si>
  <si>
    <t>Auxilliary systems for solid fuels has been included, these correspond to a large part of the investment and will be a function of the chosen fuel.</t>
  </si>
  <si>
    <t>Corresponds to a burner change, establishing a feed system has a longer construction period.</t>
  </si>
  <si>
    <t>FLSmidth - Burner &amp; PLM for HOTDISC, Correspondance 2019</t>
  </si>
  <si>
    <t>FCT International Burners, Correspondance 2019.</t>
  </si>
  <si>
    <t>Direct electric heating</t>
  </si>
  <si>
    <t>[6, 7]</t>
  </si>
  <si>
    <t>[5, 9]</t>
  </si>
  <si>
    <t>Nominal investment (*total) [MEUR/MW] , from last update in 2019</t>
  </si>
  <si>
    <t>E, H</t>
  </si>
  <si>
    <t>[9, 10]</t>
  </si>
  <si>
    <t>Indirect investments cost [M€ per MW]</t>
  </si>
  <si>
    <t>Non energy gains [M€ per MW]</t>
  </si>
  <si>
    <t>Temperature heat  supply, maximum [°C]</t>
  </si>
  <si>
    <t>[4, 5]</t>
  </si>
  <si>
    <t>Transformer electricity losses are not included, and the efficiency will thus be 100%.</t>
  </si>
  <si>
    <t xml:space="preserve">Auxilliary consumption estimation based on conventional industrial systems like gas burner/boilers as the fan power is comparable. </t>
  </si>
  <si>
    <t>Units are composed of multiple heating elements, each unit is installed with backup elements that can be enabled if some of the elements fail, resulting in minimal downtime and O&amp;M during the lifetime of the equipment.</t>
  </si>
  <si>
    <t>The regulation is dependant on the flow conditions and the subsequent surface temperature, the chosen value is an average.</t>
  </si>
  <si>
    <t>Unit price from San Electro Heat, installed price assessed by Viegand Maagøe. The assessment is an experience based guess as no concrete data was retrieved.</t>
  </si>
  <si>
    <t xml:space="preserve">The indirect costs will be too strong a function of the process to put into a single value across all industries. This includes site updgrades to facilitate the installation of direct firing systems. </t>
  </si>
  <si>
    <t>The electric heating element is able to adjust capacity almost instantly. The surrounding process equipment will be the limiting factor.</t>
  </si>
  <si>
    <t>The cost has been corrected for inflation.</t>
  </si>
  <si>
    <t>SAN Electro Heat A/S , Correspondance 2019</t>
  </si>
  <si>
    <t>DTU, "Electrification of processes and technologies for Danish Industry: Elforsk project 350-038", 2021</t>
  </si>
  <si>
    <t>Renewable Thermal Collaborative, "Electrification Action Plan", 2024</t>
  </si>
  <si>
    <r>
      <t xml:space="preserve">Ashabi </t>
    </r>
    <r>
      <rPr>
        <i/>
        <sz val="8"/>
        <rFont val="Calibri"/>
        <family val="2"/>
      </rPr>
      <t>et al.</t>
    </r>
    <r>
      <rPr>
        <sz val="8"/>
        <rFont val="Calibri"/>
        <family val="2"/>
      </rPr>
      <t>, "Assessing power-to-heat technologies for industrial electrification: A multi-criteria decision analysis approach", 2025</t>
    </r>
  </si>
  <si>
    <t>TNO, Technology factsheet Electric Industrial Boiler, 2018</t>
  </si>
  <si>
    <t>Energy Efficiency and Conservation Authority - New Zealand government, "Electrode and ElectricResistance Steam Generatorsand Hot Water Heaters for low carbon process heating", 2019</t>
  </si>
  <si>
    <t>Combustion Efficiency Without Waste Heat Recovery</t>
  </si>
  <si>
    <t>Low-Temp Data</t>
  </si>
  <si>
    <t>Efficiency</t>
  </si>
  <si>
    <t>Source</t>
  </si>
  <si>
    <t>Ratio Relative to Natural Gas</t>
  </si>
  <si>
    <t>Coal-fired boiler or furnace (&lt;500 °C)</t>
  </si>
  <si>
    <t>Petroleum-fired boiler or furnace  (&lt;500 °C)</t>
  </si>
  <si>
    <t>Natural gas-fired boiler or furnace (&lt;500 °C)</t>
  </si>
  <si>
    <t>DOE Temperature vs. Efficiency Curve</t>
  </si>
  <si>
    <t>Source: 23</t>
  </si>
  <si>
    <t>We select a reference temperature to represent each temperature band in this study. We pick temperatures that line up with one of the</t>
  </si>
  <si>
    <t>200-F increment lines in the DOE figure above and that are close to the center of each temperature band. (The temperature bands are</t>
  </si>
  <si>
    <t>defined in Celsius.)</t>
  </si>
  <si>
    <t>Then we choose the value on the 10% excess air curve from the DOE figure above.  We use the 10% curve because</t>
  </si>
  <si>
    <t>DOE indicates: "Most high temperature direct-fired furnaces, radiant tubes, and boilers operate with about 10% to 20% excess combustion air at high fire to prevent the formation of dangerous carbon monoxide and soot deposits on heat transfer surfaces and inside radiant tubes."</t>
  </si>
  <si>
    <t>Temperature band from this study</t>
  </si>
  <si>
    <t>Reference temp. (F)</t>
  </si>
  <si>
    <t>Reference temp (C)</t>
  </si>
  <si>
    <t>Efficiency from DOE Curve</t>
  </si>
  <si>
    <t>&lt;100 C</t>
  </si>
  <si>
    <t>Extrapolated from DOE efficiency curve, which does not go lower than 300 F</t>
  </si>
  <si>
    <t>100-200 C</t>
  </si>
  <si>
    <t>200-500 C</t>
  </si>
  <si>
    <t>500-1000 C</t>
  </si>
  <si>
    <t>1000-1800 C</t>
  </si>
  <si>
    <t>Fuel Type Adjustments</t>
  </si>
  <si>
    <t>Coal efficiency</t>
  </si>
  <si>
    <t>Petroleum efficiency</t>
  </si>
  <si>
    <t>NG efficiency</t>
  </si>
  <si>
    <t>&lt;100 °C</t>
  </si>
  <si>
    <t>100-200 °C</t>
  </si>
  <si>
    <t>200-500 °C</t>
  </si>
  <si>
    <t>500-1000 °C</t>
  </si>
  <si>
    <t>1000-1800 °C</t>
  </si>
  <si>
    <t>Combustion Efficiency With Waste Heat Recovery</t>
  </si>
  <si>
    <t>Efficiency Curve for Equipment with Waste Heat Recovery</t>
  </si>
  <si>
    <t>Source: 26</t>
  </si>
  <si>
    <t>The ɛ = 0 curve roughly corresponds to the 10% excess air curve on the DOE graph above. On this graphs, the ɛ = 0.4 curve, ɛ = 0.6 curve,</t>
  </si>
  <si>
    <t>and ɛ = 0.8 curve show the efficiency of industrial gas-burning equipment using different waste heat recovery technologies.</t>
  </si>
  <si>
    <t>To estimate the efficiency of gas combustion equipment retrofitted with waste heat recovery, we select the value on the ɛ = 0.4 curve that</t>
  </si>
  <si>
    <t xml:space="preserve">corresponds with the reference temperature for each temperature band. </t>
  </si>
  <si>
    <t>We use the same reference temperatures as chosen for the DOE graph above for consistency, which is why the reference temps are not round numbers.</t>
  </si>
  <si>
    <t>Graph Scaling Factors</t>
  </si>
  <si>
    <t>Value</t>
  </si>
  <si>
    <t>Pixels (mesured)</t>
  </si>
  <si>
    <t>Degrees Celsius (X-axis)</t>
  </si>
  <si>
    <t>100% efficiency (Y-axis)</t>
  </si>
  <si>
    <t>Reference temp. (°C)</t>
  </si>
  <si>
    <t>Temp. (pixels, calculated)</t>
  </si>
  <si>
    <t>Corresponding efficiency (pixels, measured)</t>
  </si>
  <si>
    <t>Corresponding efficiency from ɛ = 0.4 curve (%)</t>
  </si>
  <si>
    <t>DEA-derived annual efficiency gains (Danish Energy Agency, Technology Data for Industrial Process Heat)</t>
  </si>
  <si>
    <t>DEA technology</t>
  </si>
  <si>
    <t>Eff/COP start</t>
  </si>
  <si>
    <t>Eff/COP 2050</t>
  </si>
  <si>
    <t>Start yr</t>
  </si>
  <si>
    <t>End yr</t>
  </si>
  <si>
    <t>Annual efficiency gain</t>
  </si>
  <si>
    <t>1.1 Heat pump up to 60 C</t>
  </si>
  <si>
    <t>1.2 Heat/cool HP up to 80 C</t>
  </si>
  <si>
    <t>2.a High-temp HP up to 125 C</t>
  </si>
  <si>
    <t>2.b High-temp HP up to 150 C</t>
  </si>
  <si>
    <t>4 MVR (5 K)</t>
  </si>
  <si>
    <t>5.1a Electric boiler steam (LV)</t>
  </si>
  <si>
    <t>5.1b Electric boiler steam (HV)</t>
  </si>
  <si>
    <t>5.2a Electric boiler hot water (LV)</t>
  </si>
  <si>
    <t>5.2b Electric boiler hot water (HV)</t>
  </si>
  <si>
    <t>7.3 Direct electric firing</t>
  </si>
  <si>
    <t>BIEEI-elec end-use band</t>
  </si>
  <si>
    <t>DEA annual gain</t>
  </si>
  <si>
    <t>Mapped DEA technologies</t>
  </si>
  <si>
    <t>Heat pumps up to 60 / 80 C (1.1, 1.2)</t>
  </si>
  <si>
    <t>Electric boilers / direct electric (5.x, 7.3) - no headroom</t>
  </si>
  <si>
    <t>Direct electric firing (7.3)</t>
  </si>
  <si>
    <t>Methodology update:</t>
  </si>
  <si>
    <t>High-temp HP up to 125/150 C (2.a, 2.b)</t>
  </si>
  <si>
    <t>Combustion technologies (BIEEI-other)</t>
  </si>
  <si>
    <t>6.1 Boiler, gas &amp; oil</t>
  </si>
  <si>
    <t>6.2 Boiler, biomass</t>
  </si>
  <si>
    <t>6.3 Boiler, coal</t>
  </si>
  <si>
    <t>7.1 Direct firing, natural gas</t>
  </si>
  <si>
    <t>7.2 Direct firing, solid fuels</t>
  </si>
  <si>
    <t>BIEEI-other end-use band</t>
  </si>
  <si>
    <t>Gas &amp; oil boiler (6.1) - no headroom</t>
  </si>
  <si>
    <t>Direct firing, natural gas (7.1)</t>
  </si>
  <si>
    <t>UEC 2022 (trillion British thermal</t>
  </si>
  <si>
    <t>All efficiency-improvement rates are sourced from AEO 2025 IDM Assumptions Table 3 (base year 2022), via the MECS tab.</t>
  </si>
  <si>
    <t>Table 3 inputs were refreshed from the prior 2018-base vintage to the current 2022-base release.</t>
  </si>
  <si>
    <t>New-equipment REI is interpolated to 2021 (TREND), and the 2021-2050 improvement is annualized at a constant rate.</t>
  </si>
  <si>
    <t>The 'DEA rates' tab (Danish Energy Agency technology data) is retained for reference but is not linked to the BIEEI outputs.</t>
  </si>
  <si>
    <t>Calculations</t>
  </si>
  <si>
    <t>Data from Kermeli et al. (SM)</t>
  </si>
  <si>
    <t>https://link.springer.com/article/10.1007/s12053-022-10071-8#Sec10</t>
  </si>
  <si>
    <r>
      <t>NPV =CF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CF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/(1+r)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CF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/(1+r)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… + CF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/(1+r)</t>
    </r>
    <r>
      <rPr>
        <vertAlign val="superscript"/>
        <sz val="11"/>
        <color theme="1"/>
        <rFont val="Calibri"/>
        <family val="2"/>
        <scheme val="minor"/>
      </rPr>
      <t>n</t>
    </r>
  </si>
  <si>
    <t>r = hurdle rate = WACC + risk premium</t>
  </si>
  <si>
    <t>https://capitalgains.thediff.co/p/hurdle-rates</t>
  </si>
  <si>
    <t>Energy Savings &amp; Cost of Measures from Kermeli et al.</t>
  </si>
  <si>
    <t>Product / Process</t>
  </si>
  <si>
    <t>Technology / Measure</t>
  </si>
  <si>
    <t>2015 Diffusion</t>
  </si>
  <si>
    <t>2030 Implementation</t>
  </si>
  <si>
    <t>2050 Implementation</t>
  </si>
  <si>
    <t>Fuel Savings (GJ/t)</t>
  </si>
  <si>
    <t>Elec. Savings (GJ/t)</t>
  </si>
  <si>
    <t>H2 Savings (GJ/t)</t>
  </si>
  <si>
    <t>Investment (€/t)</t>
  </si>
  <si>
    <t>Technical lifetime (years)</t>
  </si>
  <si>
    <t>Annual O&amp;M Costs (€/t)</t>
  </si>
  <si>
    <t>Primary aluminum</t>
  </si>
  <si>
    <r>
      <t>PFPB</t>
    </r>
    <r>
      <rPr>
        <vertAlign val="superscript"/>
        <sz val="9"/>
        <color rgb="FF000000"/>
        <rFont val="Calibri"/>
        <family val="2"/>
      </rPr>
      <t>a</t>
    </r>
  </si>
  <si>
    <r>
      <t>Optimization electrolysis control</t>
    </r>
    <r>
      <rPr>
        <vertAlign val="superscript"/>
        <sz val="9"/>
        <color rgb="FF000000"/>
        <rFont val="Calibri"/>
        <family val="2"/>
      </rPr>
      <t>c</t>
    </r>
  </si>
  <si>
    <r>
      <t>Optimization cell design</t>
    </r>
    <r>
      <rPr>
        <vertAlign val="superscript"/>
        <sz val="9"/>
        <color rgb="FF000000"/>
        <rFont val="Calibri"/>
        <family val="2"/>
      </rPr>
      <t>c</t>
    </r>
  </si>
  <si>
    <t>Secondary aluminum</t>
  </si>
  <si>
    <r>
      <t>Regenerative or recuperative burner</t>
    </r>
    <r>
      <rPr>
        <vertAlign val="superscript"/>
        <sz val="9"/>
        <color theme="1"/>
        <rFont val="Calibri"/>
        <family val="2"/>
      </rPr>
      <t>d</t>
    </r>
  </si>
  <si>
    <r>
      <t>New decoating equipment</t>
    </r>
    <r>
      <rPr>
        <vertAlign val="superscript"/>
        <sz val="9"/>
        <color theme="1"/>
        <rFont val="Calibri"/>
        <family val="2"/>
      </rPr>
      <t>d</t>
    </r>
  </si>
  <si>
    <t>Aluminum foundries</t>
  </si>
  <si>
    <r>
      <t>Improved process scheduling</t>
    </r>
    <r>
      <rPr>
        <vertAlign val="superscript"/>
        <sz val="9"/>
        <color theme="1"/>
        <rFont val="Calibri"/>
        <family val="2"/>
      </rPr>
      <t>e</t>
    </r>
  </si>
  <si>
    <r>
      <t>Regenerative or recuperative burner</t>
    </r>
    <r>
      <rPr>
        <vertAlign val="superscript"/>
        <sz val="9"/>
        <color theme="1"/>
        <rFont val="Calibri"/>
        <family val="2"/>
      </rPr>
      <t>e</t>
    </r>
  </si>
  <si>
    <r>
      <t>Liquid metal as feedstock</t>
    </r>
    <r>
      <rPr>
        <vertAlign val="superscript"/>
        <sz val="9"/>
        <color theme="1"/>
        <rFont val="Calibri"/>
        <family val="2"/>
      </rPr>
      <t>e</t>
    </r>
  </si>
  <si>
    <t>Coke oven</t>
  </si>
  <si>
    <r>
      <t>Programmed heating</t>
    </r>
    <r>
      <rPr>
        <vertAlign val="superscript"/>
        <sz val="9"/>
        <color rgb="FF000000"/>
        <rFont val="Calibri"/>
        <family val="2"/>
      </rPr>
      <t>a</t>
    </r>
  </si>
  <si>
    <r>
      <t>Variable speed drive on compressors</t>
    </r>
    <r>
      <rPr>
        <vertAlign val="superscript"/>
        <sz val="9"/>
        <color rgb="FF000000"/>
        <rFont val="Calibri"/>
        <family val="2"/>
      </rPr>
      <t>a</t>
    </r>
  </si>
  <si>
    <r>
      <t>Coal moisture control</t>
    </r>
    <r>
      <rPr>
        <vertAlign val="superscript"/>
        <sz val="9"/>
        <color rgb="FF000000"/>
        <rFont val="Calibri"/>
        <family val="2"/>
      </rPr>
      <t>a</t>
    </r>
  </si>
  <si>
    <t>Pig iron</t>
  </si>
  <si>
    <r>
      <t>Waste heat recovery blast furnace slag</t>
    </r>
    <r>
      <rPr>
        <vertAlign val="superscript"/>
        <sz val="9"/>
        <color rgb="FF000000"/>
        <rFont val="Calibri"/>
        <family val="2"/>
      </rPr>
      <t>b</t>
    </r>
  </si>
  <si>
    <r>
      <t>Top gas recovery turbine</t>
    </r>
    <r>
      <rPr>
        <vertAlign val="superscript"/>
        <sz val="9"/>
        <color rgb="FF000000"/>
        <rFont val="Calibri"/>
        <family val="2"/>
      </rPr>
      <t>b</t>
    </r>
  </si>
  <si>
    <r>
      <t>Moisture Removing Blowing Technique in Blast Furnace</t>
    </r>
    <r>
      <rPr>
        <vertAlign val="superscript"/>
        <sz val="9"/>
        <color rgb="FF000000"/>
        <rFont val="Calibri"/>
        <family val="2"/>
      </rPr>
      <t>c</t>
    </r>
  </si>
  <si>
    <r>
      <t>Injection of pulverized coal in BF</t>
    </r>
    <r>
      <rPr>
        <vertAlign val="superscript"/>
        <sz val="9"/>
        <color rgb="FF000000"/>
        <rFont val="Calibri"/>
        <family val="2"/>
      </rPr>
      <t>c</t>
    </r>
    <r>
      <rPr>
        <sz val="9"/>
        <color rgb="FF000000"/>
        <rFont val="Calibri"/>
        <family val="2"/>
      </rPr>
      <t xml:space="preserve"> </t>
    </r>
  </si>
  <si>
    <r>
      <t>Cogeneration (for the use of untapped coke oven gas, blast furnace gas, and basic oxygen furnace-gas in integrated steel mills)</t>
    </r>
    <r>
      <rPr>
        <vertAlign val="superscript"/>
        <sz val="9"/>
        <color rgb="FF000000"/>
        <rFont val="Calibri"/>
        <family val="2"/>
      </rPr>
      <t>c</t>
    </r>
  </si>
  <si>
    <t>Recovery of blast furnace gas</t>
  </si>
  <si>
    <r>
      <t>Improved hot blast stove control</t>
    </r>
    <r>
      <rPr>
        <vertAlign val="superscript"/>
        <sz val="9"/>
        <color rgb="FF000000"/>
        <rFont val="Calibri"/>
        <family val="2"/>
      </rPr>
      <t>c</t>
    </r>
  </si>
  <si>
    <r>
      <t>Improved blast furnace control</t>
    </r>
    <r>
      <rPr>
        <vertAlign val="superscript"/>
        <sz val="9"/>
        <color rgb="FF000000"/>
        <rFont val="Calibri"/>
        <family val="2"/>
      </rPr>
      <t>c</t>
    </r>
  </si>
  <si>
    <t>BF/BOF steel</t>
  </si>
  <si>
    <r>
      <t>Recovery of BOF and sensible heat</t>
    </r>
    <r>
      <rPr>
        <vertAlign val="superscript"/>
        <sz val="9"/>
        <color rgb="FF000000"/>
        <rFont val="Calibri"/>
        <family val="2"/>
      </rPr>
      <t>c</t>
    </r>
  </si>
  <si>
    <r>
      <t>Scrap preheating</t>
    </r>
    <r>
      <rPr>
        <vertAlign val="superscript"/>
        <sz val="9"/>
        <color rgb="FF000000"/>
        <rFont val="Calibri"/>
        <family val="2"/>
      </rPr>
      <t>c</t>
    </r>
  </si>
  <si>
    <r>
      <t>Variable speed drives for flue gas control, pumps, fans in integrated steel mills</t>
    </r>
    <r>
      <rPr>
        <vertAlign val="superscript"/>
        <sz val="9"/>
        <color rgb="FF000000"/>
        <rFont val="Calibri"/>
        <family val="2"/>
      </rPr>
      <t>c</t>
    </r>
  </si>
  <si>
    <r>
      <t>Energy monitoring and management systems</t>
    </r>
    <r>
      <rPr>
        <vertAlign val="superscript"/>
        <sz val="9"/>
        <color rgb="FF000000"/>
        <rFont val="Calibri"/>
        <family val="2"/>
      </rPr>
      <t>c</t>
    </r>
  </si>
  <si>
    <t>EAF steel</t>
  </si>
  <si>
    <r>
      <t>Ultra-high power (UHP)</t>
    </r>
    <r>
      <rPr>
        <vertAlign val="superscript"/>
        <sz val="9"/>
        <color rgb="FF000000"/>
        <rFont val="Calibri"/>
        <family val="2"/>
      </rPr>
      <t>c</t>
    </r>
  </si>
  <si>
    <r>
      <t>Improving process control</t>
    </r>
    <r>
      <rPr>
        <vertAlign val="superscript"/>
        <sz val="9"/>
        <color rgb="FF000000"/>
        <rFont val="Calibri"/>
        <family val="2"/>
      </rPr>
      <t>c</t>
    </r>
  </si>
  <si>
    <t>Rolled steel</t>
  </si>
  <si>
    <r>
      <t>Recuperative or regenerative burner</t>
    </r>
    <r>
      <rPr>
        <vertAlign val="superscript"/>
        <sz val="9"/>
        <color rgb="FF000000"/>
        <rFont val="Calibri"/>
        <family val="2"/>
      </rPr>
      <t>c</t>
    </r>
  </si>
  <si>
    <r>
      <t>Endless Hot Rolling of Steel Sheets</t>
    </r>
    <r>
      <rPr>
        <vertAlign val="superscript"/>
        <sz val="9"/>
        <color rgb="FF000000"/>
        <rFont val="Calibri"/>
        <family val="2"/>
      </rPr>
      <t>c</t>
    </r>
    <r>
      <rPr>
        <sz val="9"/>
        <color rgb="FF000000"/>
        <rFont val="Calibri"/>
        <family val="2"/>
      </rPr>
      <t xml:space="preserve"> </t>
    </r>
  </si>
  <si>
    <r>
      <t>Process control in hot rolling</t>
    </r>
    <r>
      <rPr>
        <vertAlign val="superscript"/>
        <sz val="9"/>
        <color rgb="FF000000"/>
        <rFont val="Calibri"/>
        <family val="2"/>
      </rPr>
      <t>c</t>
    </r>
  </si>
  <si>
    <t>Container glass</t>
  </si>
  <si>
    <r>
      <t>Batch/cullet preheating</t>
    </r>
    <r>
      <rPr>
        <vertAlign val="superscript"/>
        <sz val="9"/>
        <color rgb="FF000000"/>
        <rFont val="Calibri"/>
        <family val="2"/>
      </rPr>
      <t>a</t>
    </r>
  </si>
  <si>
    <r>
      <t>Increase of cullets</t>
    </r>
    <r>
      <rPr>
        <vertAlign val="superscript"/>
        <sz val="9"/>
        <color rgb="FF000000"/>
        <rFont val="Calibri"/>
        <family val="2"/>
      </rPr>
      <t>b</t>
    </r>
  </si>
  <si>
    <r>
      <t>Low NOx burners</t>
    </r>
    <r>
      <rPr>
        <vertAlign val="superscript"/>
        <sz val="9"/>
        <color rgb="FF000000"/>
        <rFont val="Calibri"/>
        <family val="2"/>
      </rPr>
      <t>a</t>
    </r>
  </si>
  <si>
    <r>
      <t>Optimized burning</t>
    </r>
    <r>
      <rPr>
        <vertAlign val="superscript"/>
        <sz val="9"/>
        <color rgb="FF000000"/>
        <rFont val="Calibri"/>
        <family val="2"/>
      </rPr>
      <t>c</t>
    </r>
  </si>
  <si>
    <r>
      <t>Process Control-Software and Image based control</t>
    </r>
    <r>
      <rPr>
        <vertAlign val="superscript"/>
        <sz val="9"/>
        <color rgb="FF000000"/>
        <rFont val="Calibri"/>
        <family val="2"/>
      </rPr>
      <t>a</t>
    </r>
  </si>
  <si>
    <t>Flat glass</t>
  </si>
  <si>
    <r>
      <t>Waste heat recovery</t>
    </r>
    <r>
      <rPr>
        <vertAlign val="superscript"/>
        <sz val="9"/>
        <color rgb="FF000000"/>
        <rFont val="Calibri"/>
        <family val="2"/>
      </rPr>
      <t>d</t>
    </r>
  </si>
  <si>
    <r>
      <t>Batch/cullet preheating</t>
    </r>
    <r>
      <rPr>
        <vertAlign val="superscript"/>
        <sz val="9"/>
        <color rgb="FF000000"/>
        <rFont val="Calibri"/>
        <family val="2"/>
      </rPr>
      <t>e</t>
    </r>
  </si>
  <si>
    <t>Mechanical pulp</t>
  </si>
  <si>
    <r>
      <t>Heat recovery (TMP, GW)</t>
    </r>
    <r>
      <rPr>
        <vertAlign val="superscript"/>
        <sz val="9"/>
        <color theme="1"/>
        <rFont val="Calibri"/>
        <family val="2"/>
      </rPr>
      <t>a</t>
    </r>
  </si>
  <si>
    <r>
      <t>Efficient refiner and pretreatment (TMP)</t>
    </r>
    <r>
      <rPr>
        <vertAlign val="superscript"/>
        <sz val="9"/>
        <color theme="1"/>
        <rFont val="Calibri"/>
        <family val="2"/>
      </rPr>
      <t>a</t>
    </r>
  </si>
  <si>
    <t>Recovered fibre pulp</t>
  </si>
  <si>
    <r>
      <t>High consistency pulping</t>
    </r>
    <r>
      <rPr>
        <vertAlign val="superscript"/>
        <sz val="9"/>
        <color theme="1"/>
        <rFont val="Calibri"/>
        <family val="2"/>
      </rPr>
      <t>b</t>
    </r>
  </si>
  <si>
    <r>
      <t>Efficient screening</t>
    </r>
    <r>
      <rPr>
        <vertAlign val="superscript"/>
        <sz val="9"/>
        <color theme="1"/>
        <rFont val="Calibri"/>
        <family val="2"/>
      </rPr>
      <t>b</t>
    </r>
  </si>
  <si>
    <r>
      <t>Heat recovery from bleaching</t>
    </r>
    <r>
      <rPr>
        <vertAlign val="superscript"/>
        <sz val="9"/>
        <color theme="1"/>
        <rFont val="Calibri"/>
        <family val="2"/>
      </rPr>
      <t>b</t>
    </r>
  </si>
  <si>
    <r>
      <t>Efficient disperser</t>
    </r>
    <r>
      <rPr>
        <vertAlign val="superscript"/>
        <sz val="9"/>
        <color theme="1"/>
        <rFont val="Calibri"/>
        <family val="2"/>
      </rPr>
      <t>b</t>
    </r>
  </si>
  <si>
    <t>Tissue paper</t>
  </si>
  <si>
    <r>
      <t>Efficient refiners</t>
    </r>
    <r>
      <rPr>
        <vertAlign val="superscript"/>
        <sz val="9"/>
        <color theme="1"/>
        <rFont val="Calibri"/>
        <family val="2"/>
      </rPr>
      <t>a</t>
    </r>
  </si>
  <si>
    <r>
      <t>Optimization of refining</t>
    </r>
    <r>
      <rPr>
        <vertAlign val="superscript"/>
        <sz val="9"/>
        <color theme="1"/>
        <rFont val="Calibri"/>
        <family val="2"/>
      </rPr>
      <t>a</t>
    </r>
  </si>
  <si>
    <r>
      <t>Steambox</t>
    </r>
    <r>
      <rPr>
        <vertAlign val="superscript"/>
        <sz val="9"/>
        <color theme="1"/>
        <rFont val="Calibri"/>
        <family val="2"/>
      </rPr>
      <t>a</t>
    </r>
  </si>
  <si>
    <r>
      <t>Shoepress</t>
    </r>
    <r>
      <rPr>
        <vertAlign val="superscript"/>
        <sz val="9"/>
        <color theme="1"/>
        <rFont val="Calibri"/>
        <family val="2"/>
      </rPr>
      <t>a</t>
    </r>
  </si>
  <si>
    <r>
      <t>Heat recovery and integration</t>
    </r>
    <r>
      <rPr>
        <vertAlign val="superscript"/>
        <sz val="9"/>
        <color theme="1"/>
        <rFont val="Calibri"/>
        <family val="2"/>
      </rPr>
      <t>a</t>
    </r>
  </si>
  <si>
    <t>Graphic paper</t>
  </si>
  <si>
    <t>Optimization of refining</t>
  </si>
  <si>
    <t>Board and packaging paper</t>
  </si>
  <si>
    <t>Ethylene</t>
  </si>
  <si>
    <r>
      <t>Advanced furnace materials</t>
    </r>
    <r>
      <rPr>
        <vertAlign val="superscript"/>
        <sz val="9"/>
        <color rgb="FF000000"/>
        <rFont val="Calibri"/>
        <family val="2"/>
      </rPr>
      <t>a</t>
    </r>
  </si>
  <si>
    <r>
      <t>Improving compression and separation section</t>
    </r>
    <r>
      <rPr>
        <vertAlign val="superscript"/>
        <sz val="9"/>
        <color rgb="FF000000"/>
        <rFont val="Calibri"/>
        <family val="2"/>
      </rPr>
      <t>b</t>
    </r>
  </si>
  <si>
    <r>
      <t>Integration of a gas turbine</t>
    </r>
    <r>
      <rPr>
        <vertAlign val="superscript"/>
        <sz val="9"/>
        <color rgb="FF000000"/>
        <rFont val="Calibri"/>
        <family val="2"/>
      </rPr>
      <t>c</t>
    </r>
  </si>
  <si>
    <r>
      <t>Improved compressors</t>
    </r>
    <r>
      <rPr>
        <vertAlign val="superscript"/>
        <sz val="9"/>
        <color rgb="FF000000"/>
        <rFont val="Calibri"/>
        <family val="2"/>
      </rPr>
      <t>d</t>
    </r>
  </si>
  <si>
    <r>
      <t>Utilization of flare gas</t>
    </r>
    <r>
      <rPr>
        <vertAlign val="superscript"/>
        <sz val="9"/>
        <color rgb="FF000000"/>
        <rFont val="Calibri"/>
        <family val="2"/>
      </rPr>
      <t>e</t>
    </r>
  </si>
  <si>
    <r>
      <t>Modern control system</t>
    </r>
    <r>
      <rPr>
        <vertAlign val="superscript"/>
        <sz val="9"/>
        <color rgb="FF000000"/>
        <rFont val="Calibri"/>
        <family val="2"/>
      </rPr>
      <t>e</t>
    </r>
  </si>
  <si>
    <t>Soda ash</t>
  </si>
  <si>
    <r>
      <t>Integrated design and operation</t>
    </r>
    <r>
      <rPr>
        <vertAlign val="superscript"/>
        <sz val="9"/>
        <color rgb="FF000000"/>
        <rFont val="Calibri"/>
        <family val="2"/>
      </rPr>
      <t>f</t>
    </r>
  </si>
  <si>
    <r>
      <t>Vertical shaft kiln for concentrated CO</t>
    </r>
    <r>
      <rPr>
        <vertAlign val="subscript"/>
        <sz val="9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 xml:space="preserve"> gas and reactive lime</t>
    </r>
    <r>
      <rPr>
        <vertAlign val="superscript"/>
        <sz val="9"/>
        <color rgb="FF000000"/>
        <rFont val="Calibri"/>
        <family val="2"/>
      </rPr>
      <t>f</t>
    </r>
  </si>
  <si>
    <r>
      <t>Heat integration</t>
    </r>
    <r>
      <rPr>
        <vertAlign val="superscript"/>
        <sz val="9"/>
        <color rgb="FF000000"/>
        <rFont val="Calibri"/>
        <family val="2"/>
      </rPr>
      <t>e</t>
    </r>
  </si>
  <si>
    <r>
      <t>Usage of CHP</t>
    </r>
    <r>
      <rPr>
        <vertAlign val="superscript"/>
        <sz val="9"/>
        <color rgb="FF000000"/>
        <rFont val="Calibri"/>
        <family val="2"/>
      </rPr>
      <t>e</t>
    </r>
  </si>
  <si>
    <r>
      <t>Efficiency package</t>
    </r>
    <r>
      <rPr>
        <vertAlign val="superscript"/>
        <sz val="9"/>
        <color rgb="FF000000"/>
        <rFont val="Calibri"/>
        <family val="2"/>
      </rPr>
      <t>e</t>
    </r>
  </si>
  <si>
    <r>
      <t>Usage of purer feed</t>
    </r>
    <r>
      <rPr>
        <vertAlign val="superscript"/>
        <sz val="9"/>
        <color rgb="FF000000"/>
        <rFont val="Calibri"/>
        <family val="2"/>
      </rPr>
      <t>e</t>
    </r>
  </si>
  <si>
    <t>Carbon black</t>
  </si>
  <si>
    <r>
      <t>Optimization of black carbon separation</t>
    </r>
    <r>
      <rPr>
        <vertAlign val="superscript"/>
        <sz val="9"/>
        <color rgb="FF000000"/>
        <rFont val="Calibri"/>
        <family val="2"/>
      </rPr>
      <t>e</t>
    </r>
  </si>
  <si>
    <t>Methanol</t>
  </si>
  <si>
    <r>
      <t>Efficiency package, synthesis gas section</t>
    </r>
    <r>
      <rPr>
        <vertAlign val="superscript"/>
        <sz val="9"/>
        <color rgb="FF000000"/>
        <rFont val="Calibri"/>
        <family val="2"/>
      </rPr>
      <t xml:space="preserve">e </t>
    </r>
  </si>
  <si>
    <r>
      <t>Efficiency package, methanol synthesis section</t>
    </r>
    <r>
      <rPr>
        <vertAlign val="superscript"/>
        <sz val="9"/>
        <color rgb="FF000000"/>
        <rFont val="Calibri"/>
        <family val="2"/>
      </rPr>
      <t>e</t>
    </r>
  </si>
  <si>
    <t>Ammonia</t>
  </si>
  <si>
    <r>
      <t>Improved CO</t>
    </r>
    <r>
      <rPr>
        <vertAlign val="subscript"/>
        <sz val="9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 xml:space="preserve"> removal section</t>
    </r>
    <r>
      <rPr>
        <vertAlign val="superscript"/>
        <sz val="9"/>
        <color rgb="FF000000"/>
        <rFont val="Calibri"/>
        <family val="2"/>
      </rPr>
      <t>f</t>
    </r>
  </si>
  <si>
    <r>
      <t>Indirect cooling of the ammonia synthesis reactor</t>
    </r>
    <r>
      <rPr>
        <vertAlign val="superscript"/>
        <sz val="9"/>
        <color rgb="FF000000"/>
        <rFont val="Calibri"/>
        <family val="2"/>
      </rPr>
      <t>f</t>
    </r>
  </si>
  <si>
    <r>
      <t>Increasing the air preheat with waste heat</t>
    </r>
    <r>
      <rPr>
        <vertAlign val="superscript"/>
        <sz val="9"/>
        <color rgb="FF000000"/>
        <rFont val="Calibri"/>
        <family val="2"/>
      </rPr>
      <t>f</t>
    </r>
  </si>
  <si>
    <t>Hydrogen recovery (such as PSA)</t>
  </si>
  <si>
    <t>Pre-reforming</t>
  </si>
  <si>
    <t>Advanced process control</t>
  </si>
  <si>
    <t>Clinker</t>
  </si>
  <si>
    <r>
      <t>Improved raw Mill Blending</t>
    </r>
    <r>
      <rPr>
        <vertAlign val="superscript"/>
        <sz val="9"/>
        <color theme="1"/>
        <rFont val="Calibri"/>
        <family val="2"/>
      </rPr>
      <t>a</t>
    </r>
  </si>
  <si>
    <r>
      <t>Use of High-Pressure Roller Presses</t>
    </r>
    <r>
      <rPr>
        <vertAlign val="superscript"/>
        <sz val="9"/>
        <color theme="1"/>
        <rFont val="Calibri"/>
        <family val="2"/>
      </rPr>
      <t>a</t>
    </r>
  </si>
  <si>
    <r>
      <t>High Efficiency Classifiers</t>
    </r>
    <r>
      <rPr>
        <vertAlign val="superscript"/>
        <sz val="9"/>
        <color theme="1"/>
        <rFont val="Calibri"/>
        <family val="2"/>
      </rPr>
      <t>b</t>
    </r>
  </si>
  <si>
    <r>
      <t>Raw Meal Process Control</t>
    </r>
    <r>
      <rPr>
        <vertAlign val="superscript"/>
        <sz val="9"/>
        <color theme="1"/>
        <rFont val="Calibri"/>
        <family val="2"/>
      </rPr>
      <t>b</t>
    </r>
  </si>
  <si>
    <r>
      <t>Energy Management and Control Systems</t>
    </r>
    <r>
      <rPr>
        <vertAlign val="superscript"/>
        <sz val="9"/>
        <color theme="1"/>
        <rFont val="Calibri"/>
        <family val="2"/>
      </rPr>
      <t>c</t>
    </r>
  </si>
  <si>
    <r>
      <t>Kiln Combustion System Improvements</t>
    </r>
    <r>
      <rPr>
        <vertAlign val="superscript"/>
        <sz val="9"/>
        <color theme="1"/>
        <rFont val="Calibri"/>
        <family val="2"/>
      </rPr>
      <t>c</t>
    </r>
  </si>
  <si>
    <r>
      <t>Indirect Firing</t>
    </r>
    <r>
      <rPr>
        <vertAlign val="superscript"/>
        <sz val="9"/>
        <color theme="1"/>
        <rFont val="Calibri"/>
        <family val="2"/>
      </rPr>
      <t>c</t>
    </r>
  </si>
  <si>
    <r>
      <t>Oxygen Enrichment technology</t>
    </r>
    <r>
      <rPr>
        <vertAlign val="superscript"/>
        <sz val="9"/>
        <color theme="1"/>
        <rFont val="Calibri"/>
        <family val="2"/>
      </rPr>
      <t>c</t>
    </r>
  </si>
  <si>
    <r>
      <t>Preheater Shell Heat Loss Reduction</t>
    </r>
    <r>
      <rPr>
        <vertAlign val="superscript"/>
        <sz val="9"/>
        <color theme="1"/>
        <rFont val="Calibri"/>
        <family val="2"/>
      </rPr>
      <t>c</t>
    </r>
  </si>
  <si>
    <r>
      <t>Conversion to Grate Cooler</t>
    </r>
    <r>
      <rPr>
        <vertAlign val="superscript"/>
        <sz val="9"/>
        <color theme="1"/>
        <rFont val="Calibri"/>
        <family val="2"/>
      </rPr>
      <t>c</t>
    </r>
  </si>
  <si>
    <r>
      <t>Optimize Grate Cooler</t>
    </r>
    <r>
      <rPr>
        <vertAlign val="superscript"/>
        <sz val="9"/>
        <color theme="1"/>
        <rFont val="Calibri"/>
        <family val="2"/>
      </rPr>
      <t>c</t>
    </r>
  </si>
  <si>
    <r>
      <t>Low-Pressure Drop Suspension Preheaters</t>
    </r>
    <r>
      <rPr>
        <vertAlign val="superscript"/>
        <sz val="9"/>
        <color theme="1"/>
        <rFont val="Calibri"/>
        <family val="2"/>
      </rPr>
      <t>c</t>
    </r>
  </si>
  <si>
    <r>
      <t>Heat Recovery for Power Generation (ORC)</t>
    </r>
    <r>
      <rPr>
        <vertAlign val="superscript"/>
        <sz val="9"/>
        <color theme="1"/>
        <rFont val="Calibri"/>
        <family val="2"/>
      </rPr>
      <t>d</t>
    </r>
  </si>
  <si>
    <r>
      <t>Increase Preheater Stages (from 5 to 6)</t>
    </r>
    <r>
      <rPr>
        <vertAlign val="superscript"/>
        <sz val="9"/>
        <color theme="1"/>
        <rFont val="Calibri"/>
        <family val="2"/>
      </rPr>
      <t>c</t>
    </r>
  </si>
  <si>
    <r>
      <t>Addition of Precalciner or Upgrade</t>
    </r>
    <r>
      <rPr>
        <vertAlign val="superscript"/>
        <sz val="9"/>
        <color theme="1"/>
        <rFont val="Calibri"/>
        <family val="2"/>
      </rPr>
      <t>b</t>
    </r>
  </si>
  <si>
    <r>
      <t>Conversion of Long Dry Kiln to Preheater Precalciner</t>
    </r>
    <r>
      <rPr>
        <vertAlign val="superscript"/>
        <sz val="9"/>
        <color theme="1"/>
        <rFont val="Calibri"/>
        <family val="2"/>
      </rPr>
      <t>b</t>
    </r>
  </si>
  <si>
    <r>
      <t>Use of Fly Ash, Blast Furnace Slag in Clinker (15% substitution)</t>
    </r>
    <r>
      <rPr>
        <vertAlign val="superscript"/>
        <sz val="9"/>
        <color theme="1"/>
        <rFont val="Calibri"/>
        <family val="2"/>
      </rPr>
      <t>a</t>
    </r>
  </si>
  <si>
    <t>Cement</t>
  </si>
  <si>
    <r>
      <t>Biomass and Waste</t>
    </r>
    <r>
      <rPr>
        <vertAlign val="superscript"/>
        <sz val="9"/>
        <color theme="1"/>
        <rFont val="Calibri"/>
        <family val="2"/>
      </rPr>
      <t>e</t>
    </r>
  </si>
  <si>
    <r>
      <t>Energy Management and Process Control</t>
    </r>
    <r>
      <rPr>
        <vertAlign val="superscript"/>
        <sz val="9"/>
        <color theme="1"/>
        <rFont val="Calibri"/>
        <family val="2"/>
      </rPr>
      <t>b</t>
    </r>
  </si>
  <si>
    <r>
      <t>Replace ball mills with VRMs</t>
    </r>
    <r>
      <rPr>
        <vertAlign val="superscript"/>
        <sz val="9"/>
        <color theme="1"/>
        <rFont val="Calibri"/>
        <family val="2"/>
      </rPr>
      <t>a</t>
    </r>
  </si>
  <si>
    <r>
      <t>High-Efficiency Classifiers</t>
    </r>
    <r>
      <rPr>
        <vertAlign val="superscript"/>
        <sz val="9"/>
        <color theme="1"/>
        <rFont val="Calibri"/>
        <family val="2"/>
      </rPr>
      <t>b</t>
    </r>
  </si>
  <si>
    <r>
      <t>High efficiency motors</t>
    </r>
    <r>
      <rPr>
        <vertAlign val="superscript"/>
        <sz val="9"/>
        <color theme="1"/>
        <rFont val="Calibri"/>
        <family val="2"/>
      </rPr>
      <t>f</t>
    </r>
  </si>
  <si>
    <t>Adjustable speed drives</t>
  </si>
  <si>
    <r>
      <t>Induction furnaces</t>
    </r>
    <r>
      <rPr>
        <vertAlign val="superscript"/>
        <sz val="9"/>
        <color rgb="FF000000"/>
        <rFont val="Calibri"/>
        <family val="2"/>
      </rPr>
      <t>a</t>
    </r>
  </si>
  <si>
    <r>
      <t>Induction furnaces</t>
    </r>
    <r>
      <rPr>
        <vertAlign val="superscript"/>
        <sz val="9"/>
        <color rgb="FF000000"/>
        <rFont val="Calibri"/>
        <family val="2"/>
      </rPr>
      <t>a,b</t>
    </r>
  </si>
  <si>
    <r>
      <t>Inert Anodes</t>
    </r>
    <r>
      <rPr>
        <vertAlign val="superscript"/>
        <sz val="9"/>
        <color rgb="FF000000"/>
        <rFont val="Calibri"/>
        <family val="2"/>
      </rPr>
      <t>c</t>
    </r>
  </si>
  <si>
    <r>
      <t>Wetted Cathode</t>
    </r>
    <r>
      <rPr>
        <vertAlign val="superscript"/>
        <sz val="9"/>
        <color rgb="FF000000"/>
        <rFont val="Calibri"/>
        <family val="2"/>
      </rPr>
      <t>c</t>
    </r>
  </si>
  <si>
    <r>
      <t>Lower the electrolysis temperature</t>
    </r>
    <r>
      <rPr>
        <vertAlign val="superscript"/>
        <sz val="9"/>
        <color rgb="FF000000"/>
        <rFont val="Calibri"/>
        <family val="2"/>
      </rPr>
      <t>d</t>
    </r>
  </si>
  <si>
    <r>
      <t>Integration of casting and rolling (thin slab strip casting)</t>
    </r>
    <r>
      <rPr>
        <vertAlign val="superscript"/>
        <sz val="9"/>
        <color rgb="FF000000"/>
        <rFont val="Calibri"/>
        <family val="2"/>
      </rPr>
      <t>a</t>
    </r>
  </si>
  <si>
    <r>
      <t>DR electrolysis (Ulcowin, Siderwin, Ulcolysis)</t>
    </r>
    <r>
      <rPr>
        <vertAlign val="superscript"/>
        <sz val="9"/>
        <color rgb="FF000000"/>
        <rFont val="Calibri"/>
        <family val="2"/>
      </rPr>
      <t>b</t>
    </r>
  </si>
  <si>
    <r>
      <t>DR RES H2+EAF</t>
    </r>
    <r>
      <rPr>
        <vertAlign val="superscript"/>
        <sz val="9"/>
        <color rgb="FF000000"/>
        <rFont val="Calibri"/>
        <family val="2"/>
      </rPr>
      <t>b</t>
    </r>
  </si>
  <si>
    <r>
      <t>Coke dry quenching</t>
    </r>
    <r>
      <rPr>
        <vertAlign val="superscript"/>
        <sz val="9"/>
        <color rgb="FF000000"/>
        <rFont val="Calibri"/>
        <family val="2"/>
      </rPr>
      <t>c</t>
    </r>
  </si>
  <si>
    <r>
      <t>Top gas recycling</t>
    </r>
    <r>
      <rPr>
        <vertAlign val="superscript"/>
        <sz val="9"/>
        <color rgb="FF000000"/>
        <rFont val="Calibri"/>
        <family val="2"/>
      </rPr>
      <t>c</t>
    </r>
  </si>
  <si>
    <r>
      <t>Electric melters</t>
    </r>
    <r>
      <rPr>
        <vertAlign val="superscript"/>
        <sz val="9"/>
        <color rgb="FF000000"/>
        <rFont val="Calibri"/>
        <family val="2"/>
      </rPr>
      <t>a</t>
    </r>
  </si>
  <si>
    <t>Fast response</t>
  </si>
  <si>
    <t>Chemical pulp</t>
  </si>
  <si>
    <r>
      <t>Black liquor gasification</t>
    </r>
    <r>
      <rPr>
        <vertAlign val="superscript"/>
        <sz val="9"/>
        <color theme="1"/>
        <rFont val="Calibri"/>
        <family val="2"/>
      </rPr>
      <t>a</t>
    </r>
  </si>
  <si>
    <r>
      <t>H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boilers</t>
    </r>
  </si>
  <si>
    <t>High temperature heat pump</t>
  </si>
  <si>
    <r>
      <t>Enzymatic pre-treatment</t>
    </r>
    <r>
      <rPr>
        <vertAlign val="superscript"/>
        <sz val="9"/>
        <color theme="1"/>
        <rFont val="Calibri"/>
        <family val="2"/>
      </rPr>
      <t>b</t>
    </r>
  </si>
  <si>
    <r>
      <t>High efficiency grinding GW</t>
    </r>
    <r>
      <rPr>
        <vertAlign val="superscript"/>
        <sz val="9"/>
        <color theme="1"/>
        <rFont val="Calibri"/>
        <family val="2"/>
      </rPr>
      <t>b</t>
    </r>
  </si>
  <si>
    <r>
      <t>De-Inking flotation optimization</t>
    </r>
    <r>
      <rPr>
        <vertAlign val="superscript"/>
        <sz val="9"/>
        <color theme="1"/>
        <rFont val="Calibri"/>
        <family val="2"/>
      </rPr>
      <t>b</t>
    </r>
  </si>
  <si>
    <r>
      <t>Chemical modification of fibres</t>
    </r>
    <r>
      <rPr>
        <vertAlign val="superscript"/>
        <sz val="9"/>
        <color theme="1"/>
        <rFont val="Calibri"/>
        <family val="2"/>
      </rPr>
      <t>a</t>
    </r>
  </si>
  <si>
    <r>
      <t>New drying techniques</t>
    </r>
    <r>
      <rPr>
        <vertAlign val="superscript"/>
        <sz val="9"/>
        <color theme="1"/>
        <rFont val="Calibri"/>
        <family val="2"/>
      </rPr>
      <t>b</t>
    </r>
  </si>
  <si>
    <t>Electric boilers</t>
  </si>
  <si>
    <t>Industrial mechanical vapor recompression (MVR)</t>
  </si>
  <si>
    <t>Chemical modification of fibres</t>
  </si>
  <si>
    <r>
      <t>Thermal plasma torches</t>
    </r>
    <r>
      <rPr>
        <vertAlign val="superscript"/>
        <sz val="9"/>
        <color rgb="FF000000"/>
        <rFont val="Calibri"/>
        <family val="2"/>
      </rPr>
      <t>a,c</t>
    </r>
  </si>
  <si>
    <r>
      <t>Hydrogen</t>
    </r>
    <r>
      <rPr>
        <vertAlign val="superscript"/>
        <sz val="9"/>
        <color theme="1"/>
        <rFont val="Calibri"/>
        <family val="2"/>
      </rPr>
      <t>b,c</t>
    </r>
  </si>
  <si>
    <r>
      <t>Blended Cement (70% BFS)</t>
    </r>
    <r>
      <rPr>
        <vertAlign val="superscript"/>
        <sz val="9"/>
        <color theme="1"/>
        <rFont val="Calibri"/>
        <family val="2"/>
      </rPr>
      <t>d</t>
    </r>
  </si>
  <si>
    <r>
      <t>Low carbon ammonia (H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as feedstock)</t>
    </r>
  </si>
  <si>
    <r>
      <t>Low carbon ethylene (H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as feedstock)</t>
    </r>
  </si>
  <si>
    <r>
      <t>Low carbon methanol (H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as feedstock)</t>
    </r>
  </si>
  <si>
    <t>High temperature heat pumps</t>
  </si>
  <si>
    <t>* from indst/BPFUbIP file</t>
  </si>
  <si>
    <t>construction 41T43</t>
  </si>
  <si>
    <t>water and waste 36T39</t>
  </si>
  <si>
    <t>energy pipelines and gas processing 352T353</t>
  </si>
  <si>
    <t>other manufacturing 31T33</t>
  </si>
  <si>
    <t>nonroad vehicles 30</t>
  </si>
  <si>
    <t>road vehicles 29</t>
  </si>
  <si>
    <t>other machinery 28</t>
  </si>
  <si>
    <t>appliances and electrical equipment 27</t>
  </si>
  <si>
    <t>computers and electronics 26</t>
  </si>
  <si>
    <t>metal products except machinery and vehicles 25</t>
  </si>
  <si>
    <t>other metals 242</t>
  </si>
  <si>
    <t>iron and steel 241</t>
  </si>
  <si>
    <t>cement and other nonmetallic minerals 239</t>
  </si>
  <si>
    <t>glass and glass products 231</t>
  </si>
  <si>
    <t>rubber and plastic products 22</t>
  </si>
  <si>
    <t>chemicals 20</t>
  </si>
  <si>
    <t>refined petroleum and coke 19</t>
  </si>
  <si>
    <t>pulp paper and printing 17T18</t>
  </si>
  <si>
    <t>wood products 16</t>
  </si>
  <si>
    <t>textiles apparel and leather 13T15</t>
  </si>
  <si>
    <t>food beverage and tobacco 10T12</t>
  </si>
  <si>
    <t>other mining and quarrying 07T08</t>
  </si>
  <si>
    <t>oil and gas extraction 06</t>
  </si>
  <si>
    <t>coal mining 05</t>
  </si>
  <si>
    <t>agriculture and forestry 01T03</t>
  </si>
  <si>
    <t>&gt; 1000°C</t>
  </si>
  <si>
    <t>500-1000°C</t>
  </si>
  <si>
    <t>200-500°C</t>
  </si>
  <si>
    <t>100-200°C</t>
  </si>
  <si>
    <t>&lt; 100°C</t>
  </si>
  <si>
    <t>Share of all industry boiler/nonboiler heat</t>
  </si>
  <si>
    <t>Industry Category</t>
  </si>
  <si>
    <t>Share of all energy for heat at various temp bands</t>
  </si>
  <si>
    <t>Temperature mapping</t>
  </si>
  <si>
    <t>The ε = 0 curve roughly corresponds to the 10% excess air curve on the DOE graph above. On these curves, ε is the fraction of available waste heat</t>
  </si>
  <si>
    <t>recovered. The Mickey/Thermal Processing burner-efficiency curves distinguish burner-integral (UNIT-level) recovery from system-level recovery:</t>
  </si>
  <si>
    <t xml:space="preserve">  •  ε = 0.6  =  Recuperative burners (burner-integral WHR — this file's baseline with-recovery class)</t>
  </si>
  <si>
    <t xml:space="preserve">  •  ε = 0.8  =  Regenerative burners (burner-integral WHR — established practice for glass furnaces, steel stoves/reheat, other &gt;500 °C furnaces)</t>
  </si>
  <si>
    <t xml:space="preserve">  •  ε = 0.4  =  Central heat exchangers / fired-heater air preheaters = SYSTEM WHR — EXCLUDED from this unit-equipment file.</t>
  </si>
  <si>
    <t>We take the with-recovery efficiency from the ε = 0.6 and ε = 0.8 burner curves at each band's reference temperature (rounded to nearest 10).</t>
  </si>
  <si>
    <t>Eff. from ε = 0.6 curve (recuperative)</t>
  </si>
  <si>
    <t>Eff. from ε = 0.8 curve (regenerative)</t>
  </si>
  <si>
    <t>Technology-matched (NG=condensing 99%, oil=condensing 92%, coal=economizer 88%); recuperative burners not the archetype &lt;200 °C</t>
  </si>
  <si>
    <t>ε = 0.8 regenerative basis (option c): established practice ≥500 °C — steel stoves/reheat furnaces</t>
  </si>
  <si>
    <t>ε = 0.8 regenerative basis (option c): established practice — glass furnaces, high-temp reheat</t>
  </si>
  <si>
    <t>Blended Efficiency (WHR penetration weighted)</t>
  </si>
  <si>
    <t>WHR penetration</t>
  </si>
  <si>
    <t>Why WHR Penetration = 100% and ε-Class Basis (Best-Possible File)</t>
  </si>
  <si>
    <t>This file represents best-achievable efficiency, so burner-integral (unit-WHR) recovery is assumed universal (100% penetration in every band). The</t>
  </si>
  <si>
    <t>with-recovery basis is technology-matched: condensing boiler (~99%) for the two &lt;200 °C bands (recuperative burners are not the right archetype there), ε=0.6 recuperative for 200-500 °C, ε=0.8 regenerative for the two &gt;500 °C bands (glass, steel stoves/reheat). ε=0.4 (central HX / air preheat) = SYSTEM WHR, excluded. See table below.</t>
  </si>
  <si>
    <t>Best-Possible Factor Table — ε-Class Options + Technology-Matched Curve for the 100%-Penetration Basis</t>
  </si>
  <si>
    <t>Factors are NG-basis energy intensities (1 / efficiency). The model is wired to Option (d) technology-matched: condensing boiler &lt;200 °C, ε=0.6 recuperative 200-500 °C, ε=0.8 regenerative &gt;500 °C — each band uses the burner/boiler archetype actually deployed there (see About).</t>
  </si>
  <si>
    <t>Temperature band</t>
  </si>
  <si>
    <t>Ref temp (°C)</t>
  </si>
  <si>
    <t>(a) ε=0.6 universal</t>
  </si>
  <si>
    <t>(b) ε=0.8 universal</t>
  </si>
  <si>
    <t>(c) band/industry-specific</t>
  </si>
  <si>
    <t>(d) technology-matched (LIVE)</t>
  </si>
  <si>
    <t>ε=0.6 (regenerative not established &lt;500 °C)</t>
  </si>
  <si>
    <t>ε=0.6</t>
  </si>
  <si>
    <t>ε=0.8 (regenerative established &gt;500 °C: steel stoves/reheat)</t>
  </si>
  <si>
    <t>ε=0.8 (regenerative established: glass furnaces, high-temp reheat)</t>
  </si>
  <si>
    <t>Unit: dimensionless</t>
  </si>
  <si>
    <t>&gt;1000 °C</t>
  </si>
  <si>
    <t>Facility Lighting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</si>
  <si>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</si>
  <si>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</si>
  <si>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</si>
  <si>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</si>
  <si>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</si>
  <si>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</si>
  <si>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</si>
  <si>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</si>
  <si>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</si>
  <si>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</si>
  <si>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green hydrogen if</t>
  </si>
  <si>
    <t>low carbon hydrogen if</t>
  </si>
  <si>
    <t>Combustion Heat-Band BAU Efficiency Trajectory (WHR penetration sweep)</t>
  </si>
  <si>
    <t>Sweeps BAU efficiency from the start-year installed WHR mix toward the best-possible ceiling. With-recovery basis = ε=0.6 recuperative burner + ε=0.8 regenerative credit on the glass share of the two &gt;500°C bands. ε=0.4 (system WHR) excluded. See About.</t>
  </si>
  <si>
    <t>1. Band assumptions (installed-mix basis)</t>
  </si>
  <si>
    <t>Without-WHR eff (NG)</t>
  </si>
  <si>
    <t>ε=0.6 eff</t>
  </si>
  <si>
    <t>ε=0.8 eff</t>
  </si>
  <si>
    <t>Glass share of band</t>
  </si>
  <si>
    <t>With-WHR blended eff</t>
  </si>
  <si>
    <t>Start-yr pen (2021)</t>
  </si>
  <si>
    <t>Ceiling eff (best-possible)</t>
  </si>
  <si>
    <t>2. Kermeli-implied 2050 penetration target per band</t>
  </si>
  <si>
    <t>Industry (burner-integral WHR)</t>
  </si>
  <si>
    <t>2015 diffusion</t>
  </si>
  <si>
    <t>Kermeli 2050 additional</t>
  </si>
  <si>
    <t>2050 level (capped)</t>
  </si>
  <si>
    <t>Iron &amp; steel (stoves/coke + reheat blend)</t>
  </si>
  <si>
    <t>Glass</t>
  </si>
  <si>
    <t>Refinery/chemical (Other)</t>
  </si>
  <si>
    <t>Weights = anchor-industry share of that band's heat (indst heat consumption I:M rows 15,16,17). Bands &lt;200°C have no burner-integral WHR industries → target 0.</t>
  </si>
  <si>
    <t>Band</t>
  </si>
  <si>
    <t>2050 target pen</t>
  </si>
  <si>
    <t>3. Year grid: penetration pen(t), band efficiency, and YoY improvement rate</t>
  </si>
  <si>
    <t>Year</t>
  </si>
  <si>
    <t>Penetration pen(t) — share of band fuel with burner-integral WHR</t>
  </si>
  <si>
    <t>&lt;100 °C pen</t>
  </si>
  <si>
    <t>100-200 °C pen</t>
  </si>
  <si>
    <t>200-500 °C pen</t>
  </si>
  <si>
    <t>500-1000 °C pen</t>
  </si>
  <si>
    <t>&gt;1000 °C pen</t>
  </si>
  <si>
    <t>Band average efficiency η(t) = without-WHR·(1−pen) + with-WHR·pen, clamped to ceiling</t>
  </si>
  <si>
    <t>&lt;100 °C η</t>
  </si>
  <si>
    <t>100-200 °C η</t>
  </si>
  <si>
    <t>200-500 °C η</t>
  </si>
  <si>
    <t>500-1000 °C η</t>
  </si>
  <si>
    <t>&gt;1000 °C η</t>
  </si>
  <si>
    <t>&lt;100 °C rate</t>
  </si>
  <si>
    <t>100-200 °C rate</t>
  </si>
  <si>
    <t>200-500 °C rate</t>
  </si>
  <si>
    <t>500-1000 °C rate</t>
  </si>
  <si>
    <t>&gt;1000 °C rate</t>
  </si>
  <si>
    <t>Combustion heat-band update (Worklog T3.1–T3.3):</t>
  </si>
  <si>
    <t>The five combustion heat bands in BIEEI-other (rows 2–6) are no longer a uniform MECS rate. They now carry year-specific</t>
  </si>
  <si>
    <t>BAU improvement rates from the 'Combustion BAU Trajectory' tab, driven by growing burner-integral waste-heat-recovery (WHR) penetration.</t>
  </si>
  <si>
    <t>Penetration pen(t) starts at the completed start-year installed mix (0% / 0% / 5% / 17.4% / 58.7% by band) and trends linearly to a</t>
  </si>
  <si>
    <t>2050 target implied by Kermeli et al. (2022) burner-WHR diffusion: per-industry 2015 diffusion plus the additional 2050 implementation</t>
  </si>
  <si>
    <t>(additional scaled by remaining headroom 1−pen), aggregated to bands with the industry band-heat shares on 'indst heat consumption'.</t>
  </si>
  <si>
    <t>With-recovery basis = ε=0.6 recuperative-burner curve, plus an ε=0.8 regenerative credit on the glass share of the two &gt;500°C bands.</t>
  </si>
  <si>
    <t>ε=0.4 (central heat exchanger / air-preheat = SYSTEM WHR) is out of scope for this unit-equipment file and is used nowhere.</t>
  </si>
  <si>
    <t>Band efficiency η(t) = without-WHR·(1−pen) + with-WHR·pen, clamped so it never exceeds the best-possible tech-matched ceiling</t>
  </si>
  <si>
    <t>(condensing &lt;200°C, ε=0.6 recuperative 200–500°C, ε=0.8 regenerative &gt;500°C at 100% penetration). The annual improvement rate</t>
  </si>
  <si>
    <t>fed to BIEEI-other is the year-over-year energy-intensity reduction, 1 − η(t−1)/η(t).</t>
  </si>
  <si>
    <t>The two &lt;200°C bands have no burner-integral WHR industries, so their combustion improvement on this lever is 0 (by design, not an error).</t>
  </si>
  <si>
    <t>BIEEI-elec heat bands and all non-heat rows (cooling, machine drive, other process, facility HVAC, lighting, other nonprocess) remain on</t>
  </si>
  <si>
    <t>their existing AEO/MECS basis — unchanged.</t>
  </si>
  <si>
    <t>Scope boundary — endogenous measures:</t>
  </si>
  <si>
    <t>This file captures only the BAU (autonomous, non-price-responsive) efficiency trend. Endogenous, price-responsive efficiency measures</t>
  </si>
  <si>
    <t>— including the capital-cost-driven WHR retrofit adoption — are modeled in the separate cost-curve file. None of their savings may appear</t>
  </si>
  <si>
    <t>here; double-counting is avoided by keeping the two levers in separate files.</t>
  </si>
  <si>
    <t>Additional source:</t>
  </si>
  <si>
    <t>Kermeli, K., Edelenbosch, O.Y., Crijns-Graus, W., van Ruijven, B.J., van Vuuren, D.P., Worrell, E.</t>
  </si>
  <si>
    <t>Energy Efficiency 15, 55 (2022)</t>
  </si>
  <si>
    <t>https://link.springer.com/article/10.1007/s12053-022-10071-8</t>
  </si>
  <si>
    <t>Supplementary material: energy savings &amp; cost of measures by industry (2015 diffusion, 2030/2050 implementation)</t>
  </si>
  <si>
    <t>BAU share of Kermeli gap closure →</t>
  </si>
  <si>
    <t>Per-industry burner WHR adoption: 2015 diffusion + scalar (G13) × Kermeli 2050 'Implementation' additional × remaining headroom (1−pen), capped 100%; aggregated to bands via industry band-heat shares on 'indst heat consumption'.</t>
  </si>
  <si>
    <t>Kermeli 2050 implementation rates are BAT-mitigation-scenario values, not BAU; only a 30% gap-closure share (blue input, 'Combustion BAU Trajectory'!G13) is assumed autonomous in the U.S. BAU, preserving the remaining potential for the price-responsive cost-curve file.</t>
  </si>
  <si>
    <t>Every industry with heat in a band is weighted by its band-heat share. Unmapped industries default to Kermeli 'Other' (10% diffusion, no additional — their fired-heater WHR is system air-preheat, priced in the cost-curve file). Band targets = start-year pen + weighted (2050 − 2015) adoption delta, so the default rows contribute zero change.</t>
  </si>
  <si>
    <t>Industry</t>
  </si>
  <si>
    <t>2015 level</t>
  </si>
  <si>
    <t>2050 level (scalar-adj)</t>
  </si>
  <si>
    <t>Share 200-500°C</t>
  </si>
  <si>
    <t>Share 500-1000°C</t>
  </si>
  <si>
    <t>Share &gt;1000°C</t>
  </si>
  <si>
    <t>Mapping</t>
  </si>
  <si>
    <t>Default: Other (10%, no additional)</t>
  </si>
  <si>
    <t>Fired heaters: WHR via system air-preheat (ε=0.4 scope, cost-curve file) — burner-integral held at Other level</t>
  </si>
  <si>
    <t>Kermeli: glass</t>
  </si>
  <si>
    <t>Kermeli: cement</t>
  </si>
  <si>
    <t>Kermeli: iron &amp; steel (blended stoves/regenerators + reheat)</t>
  </si>
  <si>
    <t>Avg of secondary Al &amp; Al foundries</t>
  </si>
  <si>
    <t>Band 2050 adoption targets use full-coverage industry weighting: every industry's band-heat share ('indst heat consumption') × its mapped burner-adoption level ('Combustion BAU Trajectory' rows 56–80). Targets = start-year penetration + mapping-implied 2015→2050 delta, computed on a consistent basis so industries with no additional adoption contribute zero change.</t>
  </si>
  <si>
    <t>Refining, chemicals, and all unmapped industries are held at the Kermeli 'Other' level (10% diffusion, no additional adoption): fired-heater WHR in these sectors is achieved via convection sections and central air preheat — system WHR (ε=0.4 scope), whose savings are priced in the separate cost-curve file. Refs: DOE, Waste Heat Recovery: Technology and Opportunities in U.S. Industry (BCS Inc., 2008); ACEEE Summer Study 2007 (&lt;5% of U.S. manufacturing facilities use waste-heat recovery).</t>
  </si>
  <si>
    <t>Data caveat: Kermeli et al. (2022) assume identical 2015 diffusion rates across all countries due to lack of data, and no U.S.-specific burner-penetration statistics were found in DOE/ORNL/ACEEE literature. Band heat composition, not adoption statistics, is what drives the band targets here.</t>
  </si>
  <si>
    <t>Residual equipment-native improvement (ALL bands, %/yr):</t>
  </si>
  <si>
    <t>ASSUMPTION (G14): total band efficiency η_tot(t) = η_WHR(t) × (1 + residual)^(t−2021), capped at the tech-matched ceiling (col H). Residual = 0.2%/yr equipment-native drift (controls/O2 trim, refractory/insulation, pressure control, vintage effect) — EXCLUDES all WHR and all price-responsive measures (cost-curve file). See G14 note and About tab.</t>
  </si>
  <si>
    <t>η_tot &lt;100 °C</t>
  </si>
  <si>
    <t>η_tot 100–200 °C</t>
  </si>
  <si>
    <t>η_tot 200–500 °C</t>
  </si>
  <si>
    <t>η_tot 500–1000 °C</t>
  </si>
  <si>
    <t>η_tot &gt;1000 °C</t>
  </si>
  <si>
    <t>Annual improvement rates incl. residual (BIEEI-other pulls these):</t>
  </si>
  <si>
    <t>Rate &lt;100 °C</t>
  </si>
  <si>
    <t>Rate 100–200 °C</t>
  </si>
  <si>
    <t>Rate 200–500 °C</t>
  </si>
  <si>
    <t>Rate 500–1000 °C</t>
  </si>
  <si>
    <t>Rate &gt;1000 °C</t>
  </si>
  <si>
    <t>Bands &lt;200 °C: burner-integral regen/recup technology not applicable, so these bands carry no WHR-driven improvement; their BAU improvement comes solely from the residual equipment-native rate (see below).</t>
  </si>
  <si>
    <t>KEY ASSUMPTION — RESIDUAL EQUIPMENT-NATIVE IMPROVEMENT: all five heat bands carry an additional 0.2%/yr efficiency drift ('Combustion BAU Trajectory'!G14, blue/yellow input) on top of the burner-WHR sweep, compounded and capped at the tech-matched ceiling. It represents non-WHR, non-price-driven improvement only: combustion control/O2 trim becoming standard practice, refractory &amp; insulation upgrades at rebuild, furnace pressure control, and vintage design improvement at stock turnover. Basis: EIA NEMS Industrial Demand Module 'technology possibility curves' (trend-based improvement of new + existing equipment; https://www.eia.gov/outlooks/aeo/nems/overview/industrial.html); prior all-mechanism MECS/AEO rate was 0.535%/yr. It EXCLUDES all WHR and all price-responsive measures — those savings live in the system-WHR scope and the separate cost-curve file respectively, so none are double-counted here.</t>
  </si>
  <si>
    <t>Band 2050 target (start-year pen + mapping-implied 2015→2050 delta)</t>
  </si>
  <si>
    <t>Targets = start-year pen (G6:G10) + Σ [industry band-heat share × (2050 − 2015 mapped adoption level)] over ALL industries — full-coverage mapping in section 4 below (delta method keeps the basis consistent with the given start pens). Bands &lt;200 °C: burner-integral WHR not applicable → target = start pen.</t>
  </si>
  <si>
    <t>YoY improvement rate from WHR sweep only = 1 − η(t−1)/η(t)  [INTERMEDIATE decomposition — excludes residual; BIEEI-other pulls the TOTAL rates in section 5, rows 91–95]</t>
  </si>
  <si>
    <t>4. Full-coverage industry weighting for band 2050 targets</t>
  </si>
  <si>
    <t>5. TOTAL BAU TRAJECTORY — burner-WHR sweep + residual equipment-native improvement (feeds BIEEI-other)</t>
  </si>
  <si>
    <t>Energy efficiency potentials in the EU industry: impacts of deep decarbonization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</si>
</sst>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0.00000"/>
    <numFmt numFmtId="165" formatCode="0.000"/>
    <numFmt numFmtId="166" formatCode="0.000000"/>
    <numFmt numFmtId="167" formatCode="0.0"/>
    <numFmt numFmtId="168" formatCode="0.0%"/>
    <numFmt numFmtId="169" formatCode="#,##0.0"/>
    <numFmt numFmtId="170" formatCode="0.0000"/>
    <numFmt numFmtId="171" formatCode="0.000%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Aptos"/>
      <family val="2"/>
    </font>
    <font>
      <b/>
      <sz val="15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</font>
    <font>
      <b/>
      <sz val="8"/>
      <color rgb="FFBEBEBE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color rgb="FFFF0000"/>
      <name val="Calibri"/>
      <family val="2"/>
    </font>
    <font>
      <sz val="8"/>
      <color rgb="FFFF0000"/>
      <name val="Calibri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8"/>
      <color theme="0"/>
      <name val="Calibri"/>
      <family val="2"/>
    </font>
    <font>
      <sz val="8"/>
      <color rgb="FF333333"/>
      <name val="Calibri"/>
      <family val="2"/>
    </font>
    <font>
      <i/>
      <sz val="8"/>
      <name val="Calibri"/>
      <family val="2"/>
    </font>
    <font>
      <i/>
      <sz val="11"/>
      <color theme="1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name val="Verdana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sz val="9"/>
      <color theme="1"/>
      <name val="Calibri"/>
      <family val="2"/>
    </font>
    <font>
      <vertAlign val="superscript"/>
      <sz val="9"/>
      <color theme="1"/>
      <name val="Calibri"/>
      <family val="2"/>
    </font>
    <font>
      <vertAlign val="subscript"/>
      <sz val="9"/>
      <color rgb="FF000000"/>
      <name val="Calibri"/>
      <family val="2"/>
    </font>
    <font>
      <vertAlign val="subscript"/>
      <sz val="9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80808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rgb="FF808080"/>
      <name val="Calibri"/>
      <family val="2"/>
      <scheme val="minor"/>
    </font>
    <font>
      <i/>
      <sz val="11"/>
      <color rgb="FF7F7F00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8D0E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indexed="64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indexed="64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rgb="FF7F7F7F"/>
      </top>
      <bottom style="thick">
        <color indexed="64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FFFFFF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</borders>
  <cellStyleXfs count="11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0" fontId="11" fillId="0" borderId="0" applyNumberFormat="0" applyFill="0" applyBorder="0" applyAlignment="0" applyProtection="0"/>
    <xf numFmtId="0" fontId="9" fillId="0" borderId="10" applyNumberFormat="0" applyProtection="0">
      <alignment wrapText="1"/>
    </xf>
    <xf numFmtId="0" fontId="12" fillId="0" borderId="0" applyNumberFormat="0" applyProtection="0">
      <alignment horizontal="left"/>
    </xf>
    <xf numFmtId="0" fontId="9" fillId="0" borderId="9" applyNumberFormat="0" applyProtection="0">
      <alignment wrapText="1"/>
    </xf>
    <xf numFmtId="0" fontId="11" fillId="0" borderId="8" applyNumberFormat="0" applyFont="0" applyProtection="0">
      <alignment wrapText="1"/>
    </xf>
    <xf numFmtId="0" fontId="11" fillId="0" borderId="11" applyNumberFormat="0" applyProtection="0">
      <alignment wrapText="1"/>
    </xf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14" applyNumberFormat="0" applyAlignment="0" applyProtection="0"/>
    <xf numFmtId="0" fontId="20" fillId="7" borderId="15" applyNumberFormat="0" applyAlignment="0" applyProtection="0"/>
    <xf numFmtId="0" fontId="21" fillId="7" borderId="14" applyNumberFormat="0" applyAlignment="0" applyProtection="0"/>
    <xf numFmtId="0" fontId="22" fillId="0" borderId="16" applyNumberFormat="0" applyFill="0" applyAlignment="0" applyProtection="0"/>
    <xf numFmtId="0" fontId="23" fillId="8" borderId="17" applyNumberFormat="0" applyAlignment="0" applyProtection="0"/>
    <xf numFmtId="0" fontId="10" fillId="0" borderId="0" applyNumberFormat="0" applyFill="0" applyBorder="0" applyAlignment="0" applyProtection="0"/>
    <xf numFmtId="0" fontId="7" fillId="9" borderId="18" applyNumberFormat="0" applyFont="0" applyAlignment="0" applyProtection="0"/>
    <xf numFmtId="0" fontId="24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5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5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5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5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5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5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6" fillId="5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7" fillId="9" borderId="18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7" fillId="0" borderId="0"/>
    <xf numFmtId="0" fontId="7" fillId="0" borderId="0"/>
    <xf numFmtId="0" fontId="7" fillId="0" borderId="0"/>
    <xf numFmtId="43" fontId="27" fillId="0" borderId="0" applyFont="0" applyFill="0" applyBorder="0" applyAlignment="0" applyProtection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7" fillId="0" borderId="0"/>
    <xf numFmtId="0" fontId="11" fillId="0" borderId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7" fillId="0" borderId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28" fillId="0" borderId="0"/>
    <xf numFmtId="0" fontId="31" fillId="0" borderId="0"/>
    <xf numFmtId="0" fontId="33" fillId="0" borderId="0" applyNumberFormat="0" applyFill="0" applyBorder="0" applyAlignment="0" applyProtection="0"/>
    <xf numFmtId="0" fontId="47" fillId="0" borderId="0"/>
    <xf numFmtId="9" fontId="49" fillId="0" borderId="0" applyFont="0" applyFill="0" applyBorder="0" applyAlignment="0" applyProtection="0"/>
  </cellStyleXfs>
  <cellXfs count="277">
    <xf numFmtId="0" fontId="0" fillId="0" borderId="0" xfId="0"/>
    <xf numFmtId="0" fontId="1" fillId="0" borderId="0" xfId="0" applyFont="1"/>
    <xf numFmtId="0" fontId="1" fillId="2" borderId="0" xfId="0" applyFont="1" applyFill="1"/>
    <xf numFmtId="0" fontId="9" fillId="0" borderId="9" xfId="23">
      <alignment wrapText="1"/>
    </xf>
    <xf numFmtId="0" fontId="0" fillId="0" borderId="8" xfId="24" applyFont="1">
      <alignment wrapText="1"/>
    </xf>
    <xf numFmtId="165" fontId="0" fillId="0" borderId="0" xfId="0" applyNumberFormat="1"/>
    <xf numFmtId="0" fontId="0" fillId="0" borderId="0" xfId="0" applyAlignment="1">
      <alignment horizontal="left"/>
    </xf>
    <xf numFmtId="10" fontId="0" fillId="0" borderId="0" xfId="18" applyNumberFormat="1" applyFont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6" fontId="0" fillId="34" borderId="0" xfId="0" applyNumberFormat="1" applyFill="1"/>
    <xf numFmtId="166" fontId="0" fillId="35" borderId="0" xfId="0" applyNumberFormat="1" applyFill="1"/>
    <xf numFmtId="166" fontId="0" fillId="36" borderId="0" xfId="0" applyNumberFormat="1" applyFill="1"/>
    <xf numFmtId="166" fontId="0" fillId="37" borderId="0" xfId="0" applyNumberFormat="1" applyFill="1"/>
    <xf numFmtId="9" fontId="0" fillId="0" borderId="0" xfId="0" applyNumberFormat="1"/>
    <xf numFmtId="164" fontId="0" fillId="39" borderId="0" xfId="0" applyNumberFormat="1" applyFill="1"/>
    <xf numFmtId="0" fontId="29" fillId="0" borderId="0" xfId="0" applyFont="1" applyAlignment="1">
      <alignment vertical="center"/>
    </xf>
    <xf numFmtId="0" fontId="32" fillId="40" borderId="0" xfId="106" applyFont="1" applyFill="1" applyAlignment="1">
      <alignment vertical="center"/>
    </xf>
    <xf numFmtId="0" fontId="32" fillId="40" borderId="20" xfId="106" applyFont="1" applyFill="1" applyBorder="1" applyAlignment="1">
      <alignment horizontal="left" vertical="center"/>
    </xf>
    <xf numFmtId="0" fontId="32" fillId="40" borderId="0" xfId="106" applyFont="1" applyFill="1" applyAlignment="1">
      <alignment horizontal="center" vertical="center"/>
    </xf>
    <xf numFmtId="0" fontId="34" fillId="41" borderId="0" xfId="0" applyFont="1" applyFill="1" applyAlignment="1">
      <alignment vertical="center"/>
    </xf>
    <xf numFmtId="0" fontId="35" fillId="41" borderId="0" xfId="106" applyFont="1" applyFill="1" applyAlignment="1">
      <alignment vertical="center"/>
    </xf>
    <xf numFmtId="0" fontId="35" fillId="41" borderId="20" xfId="106" applyFont="1" applyFill="1" applyBorder="1" applyAlignment="1">
      <alignment vertical="center"/>
    </xf>
    <xf numFmtId="0" fontId="35" fillId="40" borderId="22" xfId="106" applyFont="1" applyFill="1" applyBorder="1" applyAlignment="1">
      <alignment vertical="center"/>
    </xf>
    <xf numFmtId="0" fontId="35" fillId="40" borderId="23" xfId="106" applyFont="1" applyFill="1" applyBorder="1" applyAlignment="1">
      <alignment vertical="center"/>
    </xf>
    <xf numFmtId="0" fontId="32" fillId="40" borderId="22" xfId="106" applyFont="1" applyFill="1" applyBorder="1" applyAlignment="1">
      <alignment horizontal="center" vertical="center"/>
    </xf>
    <xf numFmtId="0" fontId="35" fillId="40" borderId="0" xfId="106" applyFont="1" applyFill="1" applyAlignment="1">
      <alignment vertical="center"/>
    </xf>
    <xf numFmtId="0" fontId="35" fillId="40" borderId="20" xfId="106" applyFont="1" applyFill="1" applyBorder="1" applyAlignment="1">
      <alignment vertical="center"/>
    </xf>
    <xf numFmtId="0" fontId="36" fillId="41" borderId="0" xfId="0" applyFont="1" applyFill="1" applyAlignment="1">
      <alignment vertical="center"/>
    </xf>
    <xf numFmtId="0" fontId="37" fillId="41" borderId="20" xfId="0" applyFont="1" applyFill="1" applyBorder="1" applyAlignment="1">
      <alignment vertical="center"/>
    </xf>
    <xf numFmtId="0" fontId="31" fillId="41" borderId="0" xfId="0" applyFont="1" applyFill="1" applyAlignment="1">
      <alignment horizontal="center" vertical="center"/>
    </xf>
    <xf numFmtId="0" fontId="34" fillId="41" borderId="0" xfId="0" applyFont="1" applyFill="1" applyAlignment="1">
      <alignment horizontal="center" vertical="center"/>
    </xf>
    <xf numFmtId="9" fontId="31" fillId="41" borderId="0" xfId="0" applyNumberFormat="1" applyFont="1" applyFill="1" applyAlignment="1">
      <alignment horizontal="center" vertical="center"/>
    </xf>
    <xf numFmtId="0" fontId="38" fillId="41" borderId="0" xfId="0" applyFont="1" applyFill="1" applyAlignment="1">
      <alignment vertical="center"/>
    </xf>
    <xf numFmtId="0" fontId="34" fillId="41" borderId="20" xfId="0" applyFont="1" applyFill="1" applyBorder="1" applyAlignment="1">
      <alignment vertical="center"/>
    </xf>
    <xf numFmtId="0" fontId="32" fillId="41" borderId="0" xfId="0" applyFont="1" applyFill="1" applyAlignment="1">
      <alignment horizontal="center" vertical="center"/>
    </xf>
    <xf numFmtId="0" fontId="37" fillId="41" borderId="0" xfId="0" applyFont="1" applyFill="1" applyAlignment="1">
      <alignment horizontal="center" vertical="center"/>
    </xf>
    <xf numFmtId="9" fontId="34" fillId="41" borderId="0" xfId="0" applyNumberFormat="1" applyFont="1" applyFill="1" applyAlignment="1">
      <alignment horizontal="center" vertical="center"/>
    </xf>
    <xf numFmtId="3" fontId="34" fillId="41" borderId="0" xfId="0" applyNumberFormat="1" applyFont="1" applyFill="1" applyAlignment="1">
      <alignment horizontal="center" vertical="center"/>
    </xf>
    <xf numFmtId="3" fontId="31" fillId="41" borderId="0" xfId="0" applyNumberFormat="1" applyFont="1" applyFill="1" applyAlignment="1">
      <alignment horizontal="center" vertical="center"/>
    </xf>
    <xf numFmtId="3" fontId="34" fillId="41" borderId="0" xfId="0" applyNumberFormat="1" applyFont="1" applyFill="1" applyAlignment="1">
      <alignment vertical="center"/>
    </xf>
    <xf numFmtId="167" fontId="37" fillId="41" borderId="0" xfId="0" applyNumberFormat="1" applyFont="1" applyFill="1" applyAlignment="1">
      <alignment horizontal="center" vertical="center"/>
    </xf>
    <xf numFmtId="2" fontId="37" fillId="41" borderId="0" xfId="0" applyNumberFormat="1" applyFont="1" applyFill="1" applyAlignment="1">
      <alignment horizontal="center" vertical="center"/>
    </xf>
    <xf numFmtId="0" fontId="31" fillId="41" borderId="20" xfId="106" applyFill="1" applyBorder="1" applyAlignment="1">
      <alignment vertical="center"/>
    </xf>
    <xf numFmtId="0" fontId="34" fillId="41" borderId="22" xfId="0" applyFont="1" applyFill="1" applyBorder="1" applyAlignment="1">
      <alignment vertical="center"/>
    </xf>
    <xf numFmtId="0" fontId="37" fillId="41" borderId="0" xfId="0" applyFont="1" applyFill="1" applyAlignment="1">
      <alignment vertical="center"/>
    </xf>
    <xf numFmtId="0" fontId="34" fillId="41" borderId="0" xfId="0" applyFont="1" applyFill="1" applyAlignment="1">
      <alignment horizontal="right" vertical="center"/>
    </xf>
    <xf numFmtId="0" fontId="32" fillId="41" borderId="0" xfId="0" applyFont="1" applyFill="1" applyAlignment="1">
      <alignment vertical="center"/>
    </xf>
    <xf numFmtId="0" fontId="32" fillId="41" borderId="20" xfId="0" applyFont="1" applyFill="1" applyBorder="1" applyAlignment="1">
      <alignment horizontal="center" vertical="center"/>
    </xf>
    <xf numFmtId="167" fontId="34" fillId="41" borderId="0" xfId="0" applyNumberFormat="1" applyFont="1" applyFill="1" applyAlignment="1">
      <alignment horizontal="center" vertical="center"/>
    </xf>
    <xf numFmtId="0" fontId="32" fillId="41" borderId="0" xfId="106" applyFont="1" applyFill="1" applyAlignment="1">
      <alignment vertical="center"/>
    </xf>
    <xf numFmtId="0" fontId="32" fillId="40" borderId="0" xfId="106" applyFont="1" applyFill="1" applyAlignment="1">
      <alignment horizontal="left" vertical="center"/>
    </xf>
    <xf numFmtId="0" fontId="31" fillId="41" borderId="0" xfId="106" applyFill="1" applyAlignment="1">
      <alignment vertical="center"/>
    </xf>
    <xf numFmtId="0" fontId="31" fillId="41" borderId="0" xfId="106" applyFill="1" applyAlignment="1">
      <alignment horizontal="center" vertical="center"/>
    </xf>
    <xf numFmtId="0" fontId="37" fillId="41" borderId="0" xfId="106" applyFont="1" applyFill="1" applyAlignment="1">
      <alignment horizontal="center" vertical="center"/>
    </xf>
    <xf numFmtId="9" fontId="37" fillId="41" borderId="0" xfId="106" applyNumberFormat="1" applyFont="1" applyFill="1" applyAlignment="1">
      <alignment horizontal="center" vertical="center"/>
    </xf>
    <xf numFmtId="9" fontId="31" fillId="41" borderId="0" xfId="106" applyNumberFormat="1" applyFill="1" applyAlignment="1">
      <alignment vertical="center"/>
    </xf>
    <xf numFmtId="1" fontId="37" fillId="41" borderId="0" xfId="106" applyNumberFormat="1" applyFont="1" applyFill="1" applyAlignment="1">
      <alignment horizontal="center" vertical="center"/>
    </xf>
    <xf numFmtId="167" fontId="37" fillId="41" borderId="0" xfId="106" applyNumberFormat="1" applyFont="1" applyFill="1" applyAlignment="1">
      <alignment horizontal="center" vertical="center"/>
    </xf>
    <xf numFmtId="2" fontId="37" fillId="41" borderId="0" xfId="106" applyNumberFormat="1" applyFont="1" applyFill="1" applyAlignment="1">
      <alignment horizontal="center" vertical="center"/>
    </xf>
    <xf numFmtId="9" fontId="37" fillId="41" borderId="0" xfId="18" applyFont="1" applyFill="1" applyAlignment="1">
      <alignment horizontal="center" vertical="center"/>
    </xf>
    <xf numFmtId="3" fontId="37" fillId="41" borderId="0" xfId="106" applyNumberFormat="1" applyFont="1" applyFill="1" applyAlignment="1">
      <alignment horizontal="center" vertical="center"/>
    </xf>
    <xf numFmtId="2" fontId="37" fillId="41" borderId="0" xfId="18" applyNumberFormat="1" applyFont="1" applyFill="1" applyAlignment="1">
      <alignment horizontal="center" vertical="center"/>
    </xf>
    <xf numFmtId="0" fontId="31" fillId="41" borderId="0" xfId="106" quotePrefix="1" applyFill="1" applyAlignment="1">
      <alignment vertical="center"/>
    </xf>
    <xf numFmtId="4" fontId="37" fillId="41" borderId="0" xfId="106" applyNumberFormat="1" applyFont="1" applyFill="1" applyAlignment="1">
      <alignment horizontal="center" vertical="center"/>
    </xf>
    <xf numFmtId="0" fontId="39" fillId="41" borderId="0" xfId="106" applyFont="1" applyFill="1" applyAlignment="1">
      <alignment vertical="center"/>
    </xf>
    <xf numFmtId="0" fontId="40" fillId="41" borderId="0" xfId="106" applyFont="1" applyFill="1" applyAlignment="1">
      <alignment vertical="center"/>
    </xf>
    <xf numFmtId="2" fontId="40" fillId="41" borderId="0" xfId="106" applyNumberFormat="1" applyFont="1" applyFill="1" applyAlignment="1">
      <alignment vertical="center"/>
    </xf>
    <xf numFmtId="0" fontId="37" fillId="41" borderId="0" xfId="106" applyFont="1" applyFill="1" applyAlignment="1">
      <alignment vertical="center"/>
    </xf>
    <xf numFmtId="0" fontId="31" fillId="41" borderId="0" xfId="106" applyFill="1" applyAlignment="1">
      <alignment horizontal="left" vertical="center"/>
    </xf>
    <xf numFmtId="9" fontId="37" fillId="41" borderId="0" xfId="0" applyNumberFormat="1" applyFont="1" applyFill="1" applyAlignment="1">
      <alignment horizontal="center" vertical="center"/>
    </xf>
    <xf numFmtId="167" fontId="37" fillId="42" borderId="0" xfId="0" applyNumberFormat="1" applyFont="1" applyFill="1" applyAlignment="1">
      <alignment horizontal="center" vertical="center"/>
    </xf>
    <xf numFmtId="0" fontId="41" fillId="41" borderId="0" xfId="0" applyFont="1" applyFill="1" applyAlignment="1">
      <alignment horizontal="right" vertical="center"/>
    </xf>
    <xf numFmtId="0" fontId="42" fillId="41" borderId="0" xfId="0" applyFont="1" applyFill="1" applyAlignment="1">
      <alignment vertical="center"/>
    </xf>
    <xf numFmtId="0" fontId="43" fillId="41" borderId="0" xfId="0" applyFont="1" applyFill="1" applyAlignment="1">
      <alignment vertical="center"/>
    </xf>
    <xf numFmtId="0" fontId="32" fillId="41" borderId="20" xfId="0" applyFont="1" applyFill="1" applyBorder="1" applyAlignment="1">
      <alignment vertical="center"/>
    </xf>
    <xf numFmtId="0" fontId="31" fillId="42" borderId="0" xfId="0" applyFont="1" applyFill="1" applyAlignment="1">
      <alignment horizontal="center" vertical="center"/>
    </xf>
    <xf numFmtId="9" fontId="31" fillId="42" borderId="0" xfId="0" applyNumberFormat="1" applyFont="1" applyFill="1" applyAlignment="1">
      <alignment horizontal="center" vertical="center"/>
    </xf>
    <xf numFmtId="168" fontId="31" fillId="42" borderId="0" xfId="0" applyNumberFormat="1" applyFont="1" applyFill="1" applyAlignment="1">
      <alignment horizontal="center" vertical="center"/>
    </xf>
    <xf numFmtId="0" fontId="38" fillId="41" borderId="20" xfId="0" applyFont="1" applyFill="1" applyBorder="1" applyAlignment="1">
      <alignment vertical="center"/>
    </xf>
    <xf numFmtId="0" fontId="32" fillId="42" borderId="0" xfId="0" applyFont="1" applyFill="1" applyAlignment="1">
      <alignment horizontal="center" vertical="center"/>
    </xf>
    <xf numFmtId="0" fontId="38" fillId="42" borderId="0" xfId="0" applyFont="1" applyFill="1" applyAlignment="1">
      <alignment vertical="center"/>
    </xf>
    <xf numFmtId="0" fontId="37" fillId="42" borderId="0" xfId="0" applyFont="1" applyFill="1" applyAlignment="1">
      <alignment horizontal="center" vertical="center"/>
    </xf>
    <xf numFmtId="2" fontId="31" fillId="42" borderId="0" xfId="0" applyNumberFormat="1" applyFont="1" applyFill="1" applyAlignment="1">
      <alignment horizontal="center" vertical="center"/>
    </xf>
    <xf numFmtId="0" fontId="37" fillId="41" borderId="0" xfId="0" applyFont="1" applyFill="1" applyAlignment="1">
      <alignment horizontal="right" vertical="center"/>
    </xf>
    <xf numFmtId="0" fontId="37" fillId="41" borderId="0" xfId="0" applyFont="1" applyFill="1" applyAlignment="1">
      <alignment horizontal="left" vertical="center"/>
    </xf>
    <xf numFmtId="2" fontId="37" fillId="42" borderId="0" xfId="0" applyNumberFormat="1" applyFont="1" applyFill="1" applyAlignment="1">
      <alignment horizontal="center" vertical="center"/>
    </xf>
    <xf numFmtId="167" fontId="31" fillId="42" borderId="0" xfId="0" applyNumberFormat="1" applyFont="1" applyFill="1" applyAlignment="1">
      <alignment horizontal="center" vertical="center"/>
    </xf>
    <xf numFmtId="10" fontId="31" fillId="42" borderId="0" xfId="0" applyNumberFormat="1" applyFont="1" applyFill="1" applyAlignment="1">
      <alignment horizontal="center" vertical="center"/>
    </xf>
    <xf numFmtId="168" fontId="37" fillId="41" borderId="0" xfId="106" applyNumberFormat="1" applyFont="1" applyFill="1" applyAlignment="1">
      <alignment horizontal="center" vertical="center"/>
    </xf>
    <xf numFmtId="10" fontId="37" fillId="41" borderId="0" xfId="106" applyNumberFormat="1" applyFont="1" applyFill="1" applyAlignment="1">
      <alignment horizontal="center" vertical="center"/>
    </xf>
    <xf numFmtId="165" fontId="37" fillId="41" borderId="0" xfId="106" applyNumberFormat="1" applyFont="1" applyFill="1" applyAlignment="1">
      <alignment horizontal="center" vertical="center"/>
    </xf>
    <xf numFmtId="0" fontId="40" fillId="41" borderId="0" xfId="106" applyFont="1" applyFill="1" applyAlignment="1">
      <alignment horizontal="center" vertical="center"/>
    </xf>
    <xf numFmtId="9" fontId="31" fillId="41" borderId="0" xfId="106" applyNumberFormat="1" applyFill="1" applyAlignment="1">
      <alignment horizontal="center" vertical="center"/>
    </xf>
    <xf numFmtId="0" fontId="32" fillId="41" borderId="0" xfId="106" applyFont="1" applyFill="1" applyAlignment="1">
      <alignment horizontal="left" vertical="center"/>
    </xf>
    <xf numFmtId="0" fontId="32" fillId="41" borderId="0" xfId="106" applyFont="1" applyFill="1" applyAlignment="1">
      <alignment horizontal="center" vertical="center"/>
    </xf>
    <xf numFmtId="0" fontId="35" fillId="41" borderId="22" xfId="106" applyFont="1" applyFill="1" applyBorder="1" applyAlignment="1">
      <alignment vertical="center"/>
    </xf>
    <xf numFmtId="0" fontId="32" fillId="41" borderId="22" xfId="106" applyFont="1" applyFill="1" applyBorder="1" applyAlignment="1">
      <alignment horizontal="center" vertical="center"/>
    </xf>
    <xf numFmtId="169" fontId="40" fillId="41" borderId="0" xfId="106" applyNumberFormat="1" applyFont="1" applyFill="1" applyAlignment="1">
      <alignment horizontal="center" vertical="center"/>
    </xf>
    <xf numFmtId="0" fontId="39" fillId="41" borderId="22" xfId="106" applyFont="1" applyFill="1" applyBorder="1" applyAlignment="1">
      <alignment vertical="center"/>
    </xf>
    <xf numFmtId="0" fontId="31" fillId="41" borderId="22" xfId="106" applyFill="1" applyBorder="1" applyAlignment="1">
      <alignment vertical="center"/>
    </xf>
    <xf numFmtId="3" fontId="37" fillId="41" borderId="22" xfId="106" applyNumberFormat="1" applyFont="1" applyFill="1" applyBorder="1" applyAlignment="1">
      <alignment horizontal="center" vertical="center"/>
    </xf>
    <xf numFmtId="0" fontId="32" fillId="41" borderId="22" xfId="106" applyFont="1" applyFill="1" applyBorder="1" applyAlignment="1">
      <alignment vertical="center"/>
    </xf>
    <xf numFmtId="0" fontId="37" fillId="41" borderId="22" xfId="106" applyFont="1" applyFill="1" applyBorder="1" applyAlignment="1">
      <alignment horizontal="center" vertical="center"/>
    </xf>
    <xf numFmtId="169" fontId="37" fillId="41" borderId="0" xfId="106" applyNumberFormat="1" applyFont="1" applyFill="1" applyAlignment="1">
      <alignment horizontal="center" vertical="center"/>
    </xf>
    <xf numFmtId="10" fontId="31" fillId="41" borderId="0" xfId="0" applyNumberFormat="1" applyFont="1" applyFill="1" applyAlignment="1">
      <alignment horizontal="center" vertical="center"/>
    </xf>
    <xf numFmtId="168" fontId="31" fillId="41" borderId="0" xfId="0" applyNumberFormat="1" applyFont="1" applyFill="1" applyAlignment="1">
      <alignment horizontal="center" vertical="center"/>
    </xf>
    <xf numFmtId="0" fontId="38" fillId="41" borderId="0" xfId="0" applyFont="1" applyFill="1" applyAlignment="1">
      <alignment horizontal="center" vertical="center"/>
    </xf>
    <xf numFmtId="165" fontId="34" fillId="41" borderId="0" xfId="0" applyNumberFormat="1" applyFont="1" applyFill="1" applyAlignment="1">
      <alignment horizontal="center" vertical="center"/>
    </xf>
    <xf numFmtId="1" fontId="34" fillId="41" borderId="0" xfId="0" applyNumberFormat="1" applyFont="1" applyFill="1" applyAlignment="1">
      <alignment horizontal="center" vertical="center"/>
    </xf>
    <xf numFmtId="1" fontId="31" fillId="41" borderId="0" xfId="0" applyNumberFormat="1" applyFont="1" applyFill="1" applyAlignment="1">
      <alignment horizontal="center" vertical="center"/>
    </xf>
    <xf numFmtId="0" fontId="31" fillId="41" borderId="0" xfId="0" applyFont="1" applyFill="1" applyAlignment="1">
      <alignment horizontal="right" vertical="center"/>
    </xf>
    <xf numFmtId="0" fontId="40" fillId="41" borderId="0" xfId="0" applyFont="1" applyFill="1" applyAlignment="1">
      <alignment vertical="center"/>
    </xf>
    <xf numFmtId="0" fontId="31" fillId="41" borderId="0" xfId="0" applyFont="1" applyFill="1" applyAlignment="1">
      <alignment vertical="center"/>
    </xf>
    <xf numFmtId="2" fontId="34" fillId="41" borderId="0" xfId="0" applyNumberFormat="1" applyFont="1" applyFill="1" applyAlignment="1">
      <alignment horizontal="center" vertical="center"/>
    </xf>
    <xf numFmtId="0" fontId="40" fillId="41" borderId="0" xfId="0" applyFont="1" applyFill="1" applyAlignment="1">
      <alignment horizontal="center" vertical="center"/>
    </xf>
    <xf numFmtId="0" fontId="44" fillId="41" borderId="0" xfId="0" applyFont="1" applyFill="1" applyAlignment="1">
      <alignment vertical="center"/>
    </xf>
    <xf numFmtId="170" fontId="37" fillId="41" borderId="0" xfId="106" applyNumberFormat="1" applyFont="1" applyFill="1" applyAlignment="1">
      <alignment horizontal="center" vertical="center"/>
    </xf>
    <xf numFmtId="0" fontId="37" fillId="41" borderId="0" xfId="106" applyFont="1" applyFill="1" applyAlignment="1">
      <alignment horizontal="left" vertical="center"/>
    </xf>
    <xf numFmtId="0" fontId="1" fillId="43" borderId="0" xfId="0" applyFont="1" applyFill="1"/>
    <xf numFmtId="0" fontId="0" fillId="43" borderId="0" xfId="0" applyFill="1"/>
    <xf numFmtId="0" fontId="1" fillId="44" borderId="0" xfId="0" applyFont="1" applyFill="1"/>
    <xf numFmtId="0" fontId="1" fillId="44" borderId="0" xfId="0" applyFont="1" applyFill="1" applyAlignment="1">
      <alignment wrapText="1"/>
    </xf>
    <xf numFmtId="9" fontId="0" fillId="0" borderId="0" xfId="18" applyFont="1"/>
    <xf numFmtId="0" fontId="0" fillId="0" borderId="0" xfId="0" applyAlignment="1">
      <alignment horizontal="center"/>
    </xf>
    <xf numFmtId="0" fontId="0" fillId="44" borderId="0" xfId="0" applyFill="1"/>
    <xf numFmtId="0" fontId="1" fillId="45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46" fillId="0" borderId="0" xfId="0" applyFont="1"/>
    <xf numFmtId="0" fontId="1" fillId="2" borderId="0" xfId="108" applyFont="1" applyFill="1"/>
    <xf numFmtId="0" fontId="1" fillId="2" borderId="0" xfId="108" applyFont="1" applyFill="1" applyAlignment="1">
      <alignment horizontal="right"/>
    </xf>
    <xf numFmtId="0" fontId="48" fillId="0" borderId="0" xfId="108" applyFont="1"/>
    <xf numFmtId="0" fontId="0" fillId="0" borderId="0" xfId="108" applyFont="1"/>
    <xf numFmtId="167" fontId="48" fillId="0" borderId="0" xfId="108" applyNumberFormat="1" applyFont="1"/>
    <xf numFmtId="9" fontId="48" fillId="0" borderId="0" xfId="108" applyNumberFormat="1" applyFont="1"/>
    <xf numFmtId="0" fontId="1" fillId="2" borderId="0" xfId="108" applyFont="1" applyFill="1" applyAlignment="1">
      <alignment wrapText="1"/>
    </xf>
    <xf numFmtId="0" fontId="1" fillId="2" borderId="0" xfId="108" applyFont="1" applyFill="1" applyAlignment="1">
      <alignment horizontal="right" wrapText="1"/>
    </xf>
    <xf numFmtId="1" fontId="48" fillId="0" borderId="0" xfId="108" applyNumberFormat="1" applyFont="1"/>
    <xf numFmtId="9" fontId="0" fillId="0" borderId="0" xfId="109" applyFont="1" applyFill="1"/>
    <xf numFmtId="0" fontId="50" fillId="0" borderId="0" xfId="0" applyFont="1"/>
    <xf numFmtId="0" fontId="1" fillId="0" borderId="0" xfId="0" applyFont="1" applyAlignment="1">
      <alignment horizontal="center"/>
    </xf>
    <xf numFmtId="171" fontId="0" fillId="0" borderId="0" xfId="0" applyNumberFormat="1"/>
    <xf numFmtId="0" fontId="0" fillId="0" borderId="0" xfId="0" applyAlignment="1">
      <alignment wrapText="1"/>
    </xf>
    <xf numFmtId="0" fontId="30" fillId="0" borderId="0" xfId="0" applyFont="1" applyAlignment="1">
      <alignment horizontal="left" vertical="top" wrapText="1"/>
    </xf>
    <xf numFmtId="0" fontId="2" fillId="40" borderId="21" xfId="107" applyFont="1" applyFill="1" applyBorder="1" applyAlignment="1">
      <alignment horizontal="center" vertical="center"/>
    </xf>
    <xf numFmtId="0" fontId="32" fillId="40" borderId="0" xfId="106" applyFont="1" applyFill="1" applyAlignment="1">
      <alignment horizontal="center" vertical="center"/>
    </xf>
    <xf numFmtId="0" fontId="2" fillId="40" borderId="0" xfId="107" applyFont="1" applyFill="1" applyAlignment="1">
      <alignment horizontal="center" vertical="center"/>
    </xf>
    <xf numFmtId="0" fontId="2" fillId="41" borderId="0" xfId="107" applyFont="1" applyFill="1" applyAlignment="1">
      <alignment horizontal="center" vertical="center"/>
    </xf>
    <xf numFmtId="0" fontId="32" fillId="41" borderId="0" xfId="106" applyFont="1" applyFill="1" applyAlignment="1">
      <alignment horizontal="center" vertical="center"/>
    </xf>
    <xf numFmtId="0" fontId="1" fillId="34" borderId="0" xfId="0" applyFont="1" applyFill="1"/>
    <xf numFmtId="0" fontId="33" fillId="0" borderId="0" xfId="107"/>
    <xf numFmtId="0" fontId="54" fillId="0" borderId="24" xfId="0" applyFont="1" applyBorder="1" applyAlignment="1">
      <alignment horizontal="center" vertical="center"/>
    </xf>
    <xf numFmtId="0" fontId="54" fillId="0" borderId="25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 vertical="center"/>
    </xf>
    <xf numFmtId="0" fontId="55" fillId="0" borderId="27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5" fillId="0" borderId="28" xfId="0" applyFont="1" applyBorder="1" applyAlignment="1">
      <alignment vertical="center"/>
    </xf>
    <xf numFmtId="9" fontId="55" fillId="0" borderId="28" xfId="0" applyNumberFormat="1" applyFont="1" applyBorder="1" applyAlignment="1">
      <alignment horizontal="center" vertical="center"/>
    </xf>
    <xf numFmtId="0" fontId="55" fillId="0" borderId="28" xfId="0" applyFont="1" applyBorder="1" applyAlignment="1">
      <alignment horizontal="center" vertical="center"/>
    </xf>
    <xf numFmtId="3" fontId="55" fillId="0" borderId="28" xfId="0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9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9" xfId="0" applyFont="1" applyBorder="1" applyAlignment="1">
      <alignment vertical="center"/>
    </xf>
    <xf numFmtId="9" fontId="55" fillId="0" borderId="29" xfId="0" applyNumberFormat="1" applyFont="1" applyBorder="1" applyAlignment="1">
      <alignment horizontal="center" vertical="center"/>
    </xf>
    <xf numFmtId="0" fontId="55" fillId="0" borderId="29" xfId="0" applyFont="1" applyBorder="1" applyAlignment="1">
      <alignment horizontal="center" vertical="center"/>
    </xf>
    <xf numFmtId="0" fontId="57" fillId="0" borderId="27" xfId="0" applyFont="1" applyBorder="1" applyAlignment="1">
      <alignment vertical="center"/>
    </xf>
    <xf numFmtId="9" fontId="57" fillId="0" borderId="27" xfId="0" applyNumberFormat="1" applyFont="1" applyBorder="1" applyAlignment="1">
      <alignment horizontal="center" vertical="center"/>
    </xf>
    <xf numFmtId="9" fontId="55" fillId="0" borderId="27" xfId="0" applyNumberFormat="1" applyFont="1" applyBorder="1" applyAlignment="1">
      <alignment horizontal="center" vertical="center"/>
    </xf>
    <xf numFmtId="0" fontId="55" fillId="0" borderId="27" xfId="0" applyFont="1" applyBorder="1" applyAlignment="1">
      <alignment horizontal="center" vertical="center"/>
    </xf>
    <xf numFmtId="0" fontId="55" fillId="0" borderId="27" xfId="0" applyFont="1" applyBorder="1" applyAlignment="1">
      <alignment vertical="center"/>
    </xf>
    <xf numFmtId="0" fontId="57" fillId="0" borderId="30" xfId="0" applyFont="1" applyBorder="1" applyAlignment="1">
      <alignment vertical="center"/>
    </xf>
    <xf numFmtId="9" fontId="57" fillId="0" borderId="30" xfId="0" applyNumberFormat="1" applyFont="1" applyBorder="1" applyAlignment="1">
      <alignment horizontal="center" vertical="center"/>
    </xf>
    <xf numFmtId="9" fontId="55" fillId="0" borderId="30" xfId="0" applyNumberFormat="1" applyFont="1" applyBorder="1" applyAlignment="1">
      <alignment horizontal="center" vertical="center"/>
    </xf>
    <xf numFmtId="0" fontId="55" fillId="0" borderId="30" xfId="0" applyFont="1" applyBorder="1" applyAlignment="1">
      <alignment horizontal="center" vertical="center"/>
    </xf>
    <xf numFmtId="0" fontId="57" fillId="0" borderId="31" xfId="0" applyFont="1" applyBorder="1" applyAlignment="1">
      <alignment vertical="center"/>
    </xf>
    <xf numFmtId="9" fontId="57" fillId="0" borderId="31" xfId="0" applyNumberFormat="1" applyFont="1" applyBorder="1" applyAlignment="1">
      <alignment horizontal="center" vertical="center"/>
    </xf>
    <xf numFmtId="9" fontId="55" fillId="0" borderId="31" xfId="0" applyNumberFormat="1" applyFont="1" applyBorder="1" applyAlignment="1">
      <alignment horizontal="center" vertical="center"/>
    </xf>
    <xf numFmtId="0" fontId="55" fillId="0" borderId="31" xfId="0" applyFont="1" applyBorder="1" applyAlignment="1">
      <alignment horizontal="center" vertical="center"/>
    </xf>
    <xf numFmtId="0" fontId="55" fillId="0" borderId="30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9" fontId="55" fillId="0" borderId="22" xfId="0" applyNumberFormat="1" applyFont="1" applyBorder="1" applyAlignment="1">
      <alignment horizontal="center" vertical="center"/>
    </xf>
    <xf numFmtId="0" fontId="55" fillId="0" borderId="22" xfId="0" applyFont="1" applyBorder="1" applyAlignment="1">
      <alignment horizontal="center" vertical="center"/>
    </xf>
    <xf numFmtId="0" fontId="55" fillId="0" borderId="31" xfId="0" applyFont="1" applyBorder="1" applyAlignment="1">
      <alignment vertical="center"/>
    </xf>
    <xf numFmtId="0" fontId="55" fillId="0" borderId="32" xfId="0" applyFont="1" applyBorder="1" applyAlignment="1">
      <alignment vertical="center"/>
    </xf>
    <xf numFmtId="9" fontId="55" fillId="0" borderId="32" xfId="0" applyNumberFormat="1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57" fillId="0" borderId="22" xfId="0" applyFont="1" applyBorder="1" applyAlignment="1">
      <alignment vertical="center"/>
    </xf>
    <xf numFmtId="0" fontId="57" fillId="0" borderId="0" xfId="0" applyFont="1" applyAlignment="1">
      <alignment vertical="center"/>
    </xf>
    <xf numFmtId="0" fontId="57" fillId="0" borderId="29" xfId="0" applyFont="1" applyBorder="1" applyAlignment="1">
      <alignment vertical="center"/>
    </xf>
    <xf numFmtId="0" fontId="57" fillId="0" borderId="32" xfId="0" applyFont="1" applyBorder="1" applyAlignment="1">
      <alignment vertical="center"/>
    </xf>
    <xf numFmtId="0" fontId="57" fillId="0" borderId="27" xfId="0" applyFont="1" applyBorder="1" applyAlignment="1">
      <alignment horizontal="center" vertical="center"/>
    </xf>
    <xf numFmtId="0" fontId="57" fillId="0" borderId="27" xfId="0" applyFont="1" applyBorder="1" applyAlignment="1">
      <alignment horizontal="center" vertical="center" wrapText="1"/>
    </xf>
    <xf numFmtId="0" fontId="55" fillId="0" borderId="33" xfId="0" applyFont="1" applyBorder="1" applyAlignment="1">
      <alignment vertical="center"/>
    </xf>
    <xf numFmtId="9" fontId="55" fillId="0" borderId="33" xfId="0" applyNumberFormat="1" applyFont="1" applyBorder="1" applyAlignment="1">
      <alignment horizontal="center" vertical="center"/>
    </xf>
    <xf numFmtId="0" fontId="55" fillId="0" borderId="33" xfId="0" applyFont="1" applyBorder="1" applyAlignment="1">
      <alignment horizontal="center" vertical="center"/>
    </xf>
    <xf numFmtId="0" fontId="57" fillId="0" borderId="33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57" fillId="0" borderId="30" xfId="0" applyFont="1" applyBorder="1" applyAlignment="1">
      <alignment horizontal="center" vertical="center"/>
    </xf>
    <xf numFmtId="0" fontId="57" fillId="0" borderId="30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 wrapText="1"/>
    </xf>
    <xf numFmtId="0" fontId="55" fillId="0" borderId="22" xfId="0" applyFont="1" applyBorder="1" applyAlignment="1">
      <alignment horizontal="center" vertical="center" wrapText="1"/>
    </xf>
    <xf numFmtId="0" fontId="55" fillId="0" borderId="29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9" fontId="57" fillId="0" borderId="0" xfId="0" applyNumberFormat="1" applyFont="1" applyAlignment="1">
      <alignment horizontal="center" vertical="center"/>
    </xf>
    <xf numFmtId="0" fontId="57" fillId="0" borderId="34" xfId="0" applyFont="1" applyBorder="1" applyAlignment="1">
      <alignment vertical="center"/>
    </xf>
    <xf numFmtId="9" fontId="55" fillId="0" borderId="34" xfId="0" applyNumberFormat="1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/>
    </xf>
    <xf numFmtId="0" fontId="55" fillId="46" borderId="0" xfId="0" applyFont="1" applyFill="1" applyAlignment="1">
      <alignment vertical="center"/>
    </xf>
    <xf numFmtId="0" fontId="55" fillId="46" borderId="22" xfId="0" applyFont="1" applyFill="1" applyBorder="1" applyAlignment="1">
      <alignment vertical="center"/>
    </xf>
    <xf numFmtId="0" fontId="55" fillId="47" borderId="35" xfId="0" applyFont="1" applyFill="1" applyBorder="1" applyAlignment="1">
      <alignment vertical="center"/>
    </xf>
    <xf numFmtId="9" fontId="55" fillId="47" borderId="35" xfId="0" applyNumberFormat="1" applyFont="1" applyFill="1" applyBorder="1" applyAlignment="1">
      <alignment horizontal="center" vertical="center"/>
    </xf>
    <xf numFmtId="0" fontId="55" fillId="47" borderId="35" xfId="0" applyFont="1" applyFill="1" applyBorder="1" applyAlignment="1">
      <alignment horizontal="center" vertical="center"/>
    </xf>
    <xf numFmtId="0" fontId="55" fillId="47" borderId="22" xfId="0" applyFont="1" applyFill="1" applyBorder="1" applyAlignment="1">
      <alignment vertical="center"/>
    </xf>
    <xf numFmtId="9" fontId="55" fillId="47" borderId="22" xfId="0" applyNumberFormat="1" applyFont="1" applyFill="1" applyBorder="1" applyAlignment="1">
      <alignment horizontal="center" vertical="center"/>
    </xf>
    <xf numFmtId="0" fontId="55" fillId="47" borderId="22" xfId="0" applyFont="1" applyFill="1" applyBorder="1" applyAlignment="1">
      <alignment horizontal="center" vertical="center"/>
    </xf>
    <xf numFmtId="0" fontId="55" fillId="47" borderId="0" xfId="0" applyFont="1" applyFill="1" applyAlignment="1">
      <alignment vertical="center"/>
    </xf>
    <xf numFmtId="9" fontId="55" fillId="47" borderId="0" xfId="0" applyNumberFormat="1" applyFont="1" applyFill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5" fillId="47" borderId="31" xfId="0" applyFont="1" applyFill="1" applyBorder="1" applyAlignment="1">
      <alignment vertical="center"/>
    </xf>
    <xf numFmtId="9" fontId="55" fillId="47" borderId="31" xfId="0" applyNumberFormat="1" applyFont="1" applyFill="1" applyBorder="1" applyAlignment="1">
      <alignment horizontal="center" vertical="center"/>
    </xf>
    <xf numFmtId="0" fontId="55" fillId="47" borderId="31" xfId="0" applyFont="1" applyFill="1" applyBorder="1" applyAlignment="1">
      <alignment horizontal="center" vertical="center"/>
    </xf>
    <xf numFmtId="0" fontId="57" fillId="46" borderId="0" xfId="0" applyFont="1" applyFill="1" applyAlignment="1">
      <alignment vertical="center"/>
    </xf>
    <xf numFmtId="0" fontId="57" fillId="46" borderId="22" xfId="0" applyFont="1" applyFill="1" applyBorder="1" applyAlignment="1">
      <alignment vertical="center"/>
    </xf>
    <xf numFmtId="9" fontId="57" fillId="0" borderId="22" xfId="0" applyNumberFormat="1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7" fillId="46" borderId="31" xfId="0" applyFont="1" applyFill="1" applyBorder="1" applyAlignment="1">
      <alignment vertical="center"/>
    </xf>
    <xf numFmtId="0" fontId="57" fillId="0" borderId="31" xfId="0" applyFont="1" applyBorder="1" applyAlignment="1">
      <alignment horizontal="center" vertical="center"/>
    </xf>
    <xf numFmtId="0" fontId="57" fillId="46" borderId="0" xfId="0" applyFont="1" applyFill="1" applyAlignment="1">
      <alignment horizontal="center" vertical="center"/>
    </xf>
    <xf numFmtId="0" fontId="57" fillId="46" borderId="22" xfId="0" applyFont="1" applyFill="1" applyBorder="1" applyAlignment="1">
      <alignment horizontal="center" vertical="center"/>
    </xf>
    <xf numFmtId="0" fontId="57" fillId="0" borderId="36" xfId="0" applyFont="1" applyBorder="1" applyAlignment="1">
      <alignment vertical="center"/>
    </xf>
    <xf numFmtId="9" fontId="57" fillId="0" borderId="36" xfId="0" applyNumberFormat="1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168" fontId="0" fillId="0" borderId="37" xfId="0" applyNumberFormat="1" applyBorder="1"/>
    <xf numFmtId="168" fontId="0" fillId="0" borderId="38" xfId="0" applyNumberFormat="1" applyBorder="1"/>
    <xf numFmtId="168" fontId="0" fillId="0" borderId="39" xfId="0" applyNumberFormat="1" applyBorder="1"/>
    <xf numFmtId="9" fontId="51" fillId="48" borderId="0" xfId="18" applyFont="1" applyFill="1" applyBorder="1"/>
    <xf numFmtId="168" fontId="0" fillId="0" borderId="0" xfId="18" applyNumberFormat="1" applyFont="1"/>
    <xf numFmtId="168" fontId="0" fillId="0" borderId="40" xfId="0" applyNumberFormat="1" applyBorder="1"/>
    <xf numFmtId="168" fontId="0" fillId="0" borderId="41" xfId="0" applyNumberFormat="1" applyBorder="1"/>
    <xf numFmtId="168" fontId="0" fillId="0" borderId="42" xfId="0" applyNumberFormat="1" applyBorder="1"/>
    <xf numFmtId="9" fontId="51" fillId="0" borderId="0" xfId="18" applyFont="1" applyFill="1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9" fontId="63" fillId="49" borderId="0" xfId="18" applyFont="1" applyFill="1" applyBorder="1"/>
    <xf numFmtId="0" fontId="64" fillId="49" borderId="0" xfId="0" applyFont="1" applyFill="1" applyAlignment="1">
      <alignment horizontal="right" wrapText="1"/>
    </xf>
    <xf numFmtId="0" fontId="0" fillId="0" borderId="45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64" fillId="50" borderId="0" xfId="0" applyFont="1" applyFill="1"/>
    <xf numFmtId="165" fontId="0" fillId="38" borderId="0" xfId="0" applyNumberFormat="1" applyFill="1"/>
    <xf numFmtId="2" fontId="0" fillId="0" borderId="0" xfId="0" applyNumberFormat="1"/>
    <xf numFmtId="0" fontId="65" fillId="0" borderId="0" xfId="0" applyFont="1"/>
    <xf numFmtId="0" fontId="1" fillId="51" borderId="0" xfId="0" applyFont="1" applyFill="1"/>
    <xf numFmtId="0" fontId="66" fillId="0" borderId="0" xfId="0" applyFont="1"/>
    <xf numFmtId="168" fontId="66" fillId="0" borderId="0" xfId="0" applyNumberFormat="1" applyFont="1"/>
    <xf numFmtId="168" fontId="67" fillId="0" borderId="0" xfId="0" applyNumberFormat="1" applyFont="1"/>
    <xf numFmtId="168" fontId="0" fillId="0" borderId="0" xfId="0" applyNumberFormat="1"/>
    <xf numFmtId="9" fontId="67" fillId="0" borderId="0" xfId="0" applyNumberFormat="1" applyFont="1"/>
    <xf numFmtId="9" fontId="66" fillId="0" borderId="0" xfId="0" applyNumberFormat="1" applyFont="1"/>
    <xf numFmtId="1" fontId="1" fillId="0" borderId="0" xfId="0" applyNumberFormat="1" applyFont="1"/>
    <xf numFmtId="0" fontId="1" fillId="52" borderId="0" xfId="0" applyFont="1" applyFill="1"/>
    <xf numFmtId="0" fontId="1" fillId="0" borderId="0" xfId="0" applyFont="1" applyAlignment="1">
      <alignment horizontal="right"/>
    </xf>
    <xf numFmtId="9" fontId="67" fillId="46" borderId="0" xfId="0" applyNumberFormat="1" applyFont="1" applyFill="1"/>
    <xf numFmtId="0" fontId="70" fillId="0" borderId="0" xfId="0" applyFont="1"/>
    <xf numFmtId="0" fontId="1" fillId="53" borderId="0" xfId="0" applyFont="1" applyFill="1"/>
    <xf numFmtId="10" fontId="66" fillId="0" borderId="0" xfId="0" applyNumberFormat="1" applyFont="1"/>
    <xf numFmtId="10" fontId="67" fillId="46" borderId="0" xfId="0" applyNumberFormat="1" applyFont="1" applyFill="1"/>
    <xf numFmtId="0" fontId="71" fillId="0" borderId="0" xfId="0" applyFont="1"/>
    <xf numFmtId="49" fontId="1" fillId="0" borderId="0" xfId="0" applyNumberFormat="1" applyFont="1"/>
  </cellXfs>
  <cellStyles count="110">
    <cellStyle name="20% - Accent1" xfId="43" builtinId="30" customBuiltin="1"/>
    <cellStyle name="20% - Accent1 2" xfId="68" xr:uid="{00000000-0005-0000-0000-000001000000}"/>
    <cellStyle name="20% - Accent2" xfId="46" builtinId="34" customBuiltin="1"/>
    <cellStyle name="20% - Accent2 2" xfId="70" xr:uid="{00000000-0005-0000-0000-000003000000}"/>
    <cellStyle name="20% - Accent3" xfId="49" builtinId="38" customBuiltin="1"/>
    <cellStyle name="20% - Accent3 2" xfId="72" xr:uid="{00000000-0005-0000-0000-000005000000}"/>
    <cellStyle name="20% - Accent4" xfId="52" builtinId="42" customBuiltin="1"/>
    <cellStyle name="20% - Accent4 2" xfId="74" xr:uid="{00000000-0005-0000-0000-000007000000}"/>
    <cellStyle name="20% - Accent5" xfId="55" builtinId="46" customBuiltin="1"/>
    <cellStyle name="20% - Accent5 2" xfId="76" xr:uid="{00000000-0005-0000-0000-000009000000}"/>
    <cellStyle name="20% - Accent6" xfId="58" builtinId="50" customBuiltin="1"/>
    <cellStyle name="20% - Accent6 2" xfId="78" xr:uid="{00000000-0005-0000-0000-00000B000000}"/>
    <cellStyle name="40% - Accent1" xfId="44" builtinId="31" customBuiltin="1"/>
    <cellStyle name="40% - Accent1 2" xfId="69" xr:uid="{00000000-0005-0000-0000-00000D000000}"/>
    <cellStyle name="40% - Accent2" xfId="47" builtinId="35" customBuiltin="1"/>
    <cellStyle name="40% - Accent2 2" xfId="71" xr:uid="{00000000-0005-0000-0000-00000F000000}"/>
    <cellStyle name="40% - Accent3" xfId="50" builtinId="39" customBuiltin="1"/>
    <cellStyle name="40% - Accent3 2" xfId="73" xr:uid="{00000000-0005-0000-0000-000011000000}"/>
    <cellStyle name="40% - Accent4" xfId="53" builtinId="43" customBuiltin="1"/>
    <cellStyle name="40% - Accent4 2" xfId="75" xr:uid="{00000000-0005-0000-0000-000013000000}"/>
    <cellStyle name="40% - Accent5" xfId="56" builtinId="47" customBuiltin="1"/>
    <cellStyle name="40% - Accent5 2" xfId="77" xr:uid="{00000000-0005-0000-0000-000015000000}"/>
    <cellStyle name="40% - Accent6" xfId="59" builtinId="51" customBuiltin="1"/>
    <cellStyle name="40% - Accent6 2" xfId="79" xr:uid="{00000000-0005-0000-0000-000017000000}"/>
    <cellStyle name="60% - Accent1 2" xfId="61" xr:uid="{00000000-0005-0000-0000-000018000000}"/>
    <cellStyle name="60% - Accent2 2" xfId="62" xr:uid="{00000000-0005-0000-0000-000019000000}"/>
    <cellStyle name="60% - Accent3 2" xfId="63" xr:uid="{00000000-0005-0000-0000-00001A000000}"/>
    <cellStyle name="60% - Accent4 2" xfId="64" xr:uid="{00000000-0005-0000-0000-00001B000000}"/>
    <cellStyle name="60% - Accent5 2" xfId="65" xr:uid="{00000000-0005-0000-0000-00001C000000}"/>
    <cellStyle name="60% - Accent6 2" xfId="66" xr:uid="{00000000-0005-0000-0000-00001D000000}"/>
    <cellStyle name="Accent1" xfId="42" builtinId="29" customBuiltin="1"/>
    <cellStyle name="Accent2" xfId="45" builtinId="33" customBuiltin="1"/>
    <cellStyle name="Accent3" xfId="48" builtinId="37" customBuiltin="1"/>
    <cellStyle name="Accent4" xfId="51" builtinId="41" customBuiltin="1"/>
    <cellStyle name="Accent5" xfId="54" builtinId="45" customBuiltin="1"/>
    <cellStyle name="Accent6" xfId="57" builtinId="49" customBuiltin="1"/>
    <cellStyle name="Bad" xfId="32" builtinId="27" customBuiltin="1"/>
    <cellStyle name="Body: normal cell" xfId="2" xr:uid="{00000000-0005-0000-0000-000025000000}"/>
    <cellStyle name="Body: normal cell 2" xfId="24" xr:uid="{00000000-0005-0000-0000-000026000000}"/>
    <cellStyle name="Body: normal cell 2 2" xfId="99" xr:uid="{F9FD22FD-A8AD-4FDF-A2F8-00447604C49E}"/>
    <cellStyle name="Body: normal cell 3" xfId="92" xr:uid="{BCD0E873-A543-467A-9A49-B4333F53A44A}"/>
    <cellStyle name="Body: normal cell 4" xfId="84" xr:uid="{E9DA1D56-D392-4FDD-9AB9-AFD697ADE56D}"/>
    <cellStyle name="Calculation" xfId="35" builtinId="22" customBuiltin="1"/>
    <cellStyle name="Check Cell" xfId="37" builtinId="23" customBuiltin="1"/>
    <cellStyle name="Comma 2" xfId="83" xr:uid="{B0EABCB8-8FF6-4E8E-9CBF-73B9F155E41F}"/>
    <cellStyle name="Explanatory Text" xfId="40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20" xr:uid="{00000000-0005-0000-0000-00002C000000}"/>
    <cellStyle name="Font: Calibri, 9pt regular 2 2" xfId="100" xr:uid="{B45A806B-4A6D-4EC3-B426-2C89AA8B79A9}"/>
    <cellStyle name="Font: Calibri, 9pt regular 3" xfId="93" xr:uid="{BA946337-1538-435C-8E51-43B0AD91BF5A}"/>
    <cellStyle name="Font: Calibri, 9pt regular 4" xfId="85" xr:uid="{C0C14341-A837-4ACD-830F-CFF774233564}"/>
    <cellStyle name="Footnotes: all except top row" xfId="11" xr:uid="{00000000-0005-0000-0000-00002D000000}"/>
    <cellStyle name="Footnotes: top row" xfId="6" xr:uid="{00000000-0005-0000-0000-00002E000000}"/>
    <cellStyle name="Footnotes: top row 2" xfId="25" xr:uid="{00000000-0005-0000-0000-00002F000000}"/>
    <cellStyle name="Footnotes: top row 2 2" xfId="101" xr:uid="{C7EE84B0-8C49-4B63-9BD7-34489D085E46}"/>
    <cellStyle name="Footnotes: top row 3" xfId="94" xr:uid="{E3E59C82-1234-429D-A303-A098EFBA290B}"/>
    <cellStyle name="Footnotes: top row 4" xfId="86" xr:uid="{CBF38FF4-CA2B-4979-BAFC-2FFC5E5B1247}"/>
    <cellStyle name="Good" xfId="31" builtinId="26" customBuiltin="1"/>
    <cellStyle name="Header: bottom row" xfId="1" xr:uid="{00000000-0005-0000-0000-000031000000}"/>
    <cellStyle name="Header: bottom row 2" xfId="21" xr:uid="{00000000-0005-0000-0000-000032000000}"/>
    <cellStyle name="Header: bottom row 2 2" xfId="102" xr:uid="{C73D1EBF-7DC1-46CB-A671-492692A5A459}"/>
    <cellStyle name="Header: bottom row 3" xfId="95" xr:uid="{912610F7-0778-467E-9676-43060E7D57E0}"/>
    <cellStyle name="Header: bottom row 4" xfId="87" xr:uid="{7CFDEFF3-E240-4C16-B4FF-E452E1A33A89}"/>
    <cellStyle name="Header: top rows" xfId="3" xr:uid="{00000000-0005-0000-0000-000033000000}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Hyperlink" xfId="9" builtinId="8" customBuiltin="1"/>
    <cellStyle name="Hyperlink 2" xfId="107" xr:uid="{14529EEB-9DEB-4931-B6E5-075D2174FAFB}"/>
    <cellStyle name="Input" xfId="33" builtinId="20" customBuiltin="1"/>
    <cellStyle name="Linked Cell" xfId="36" builtinId="24" customBuiltin="1"/>
    <cellStyle name="Neutral 2" xfId="60" xr:uid="{00000000-0005-0000-0000-00003B000000}"/>
    <cellStyle name="Normal" xfId="0" builtinId="0"/>
    <cellStyle name="Normal 2" xfId="19" xr:uid="{00000000-0005-0000-0000-00003D000000}"/>
    <cellStyle name="Normal 2 2" xfId="81" xr:uid="{82E402D6-1DF0-4E6A-9068-58786E0D42A2}"/>
    <cellStyle name="Normal 2 3" xfId="108" xr:uid="{11806B8A-3D5E-407E-AC8C-E6A9622AC2EC}"/>
    <cellStyle name="Normal 3" xfId="13" xr:uid="{00000000-0005-0000-0000-00003E000000}"/>
    <cellStyle name="Normal 3 2" xfId="80" xr:uid="{B36BF01F-9627-47E6-A0B3-E5842EE99611}"/>
    <cellStyle name="Normal 3 3" xfId="98" xr:uid="{F0C73D6E-A8BF-448C-9446-33B6D604CC21}"/>
    <cellStyle name="Normal 4" xfId="14" xr:uid="{00000000-0005-0000-0000-00003F000000}"/>
    <cellStyle name="Normal 4 2" xfId="91" xr:uid="{BCB90021-FF8C-42F7-ADA2-B9BDFF66101D}"/>
    <cellStyle name="Normal 4 2 2" xfId="82" xr:uid="{EA7BF279-956F-47C2-9A73-0954A56A37C4}"/>
    <cellStyle name="Normal 5" xfId="15" xr:uid="{00000000-0005-0000-0000-000040000000}"/>
    <cellStyle name="Normal 5 2" xfId="90" xr:uid="{74ACA4FB-164B-4107-894D-BF7311D394C2}"/>
    <cellStyle name="Normal 5 3" xfId="106" xr:uid="{D1A48D32-EA61-4E69-91F6-108AC47D92BF}"/>
    <cellStyle name="Normal 58" xfId="17" xr:uid="{00000000-0005-0000-0000-000041000000}"/>
    <cellStyle name="Normal 6" xfId="16" xr:uid="{00000000-0005-0000-0000-000042000000}"/>
    <cellStyle name="Normal 7" xfId="105" xr:uid="{35BE7235-CAC0-40FA-9182-826A605313D0}"/>
    <cellStyle name="Note" xfId="39" builtinId="10" customBuiltin="1"/>
    <cellStyle name="Note 2" xfId="67" xr:uid="{00000000-0005-0000-0000-000044000000}"/>
    <cellStyle name="Output" xfId="34" builtinId="21" customBuiltin="1"/>
    <cellStyle name="Parent row" xfId="5" xr:uid="{00000000-0005-0000-0000-000046000000}"/>
    <cellStyle name="Parent row 2" xfId="23" xr:uid="{00000000-0005-0000-0000-000047000000}"/>
    <cellStyle name="Parent row 2 2" xfId="103" xr:uid="{EF0020EF-F33F-4704-88B1-D5A04CF8DC57}"/>
    <cellStyle name="Parent row 3" xfId="96" xr:uid="{C835EB3A-4936-4519-9DBE-CDE5CF793B46}"/>
    <cellStyle name="Parent row 4" xfId="88" xr:uid="{335202ED-D721-43A9-8167-8FF1E1325660}"/>
    <cellStyle name="Percent" xfId="18" builtinId="5"/>
    <cellStyle name="Percent 3" xfId="109" xr:uid="{C435660E-96EC-4445-AB89-EA0CC20AB108}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2" xr:uid="{00000000-0005-0000-0000-00004C000000}"/>
    <cellStyle name="Table title 2 2" xfId="104" xr:uid="{DC566D5F-CC97-4643-A661-EAD010A341CF}"/>
    <cellStyle name="Table title 3" xfId="97" xr:uid="{F228EAD7-26BA-4DDB-A128-195B3D3E1B50}"/>
    <cellStyle name="Table title 4" xfId="89" xr:uid="{2C10D0B8-A63F-4CB3-A438-90EC30484F3F}"/>
    <cellStyle name="Title" xfId="26" builtinId="15" customBuiltin="1"/>
    <cellStyle name="Total" xfId="41" builtinId="25" customBuiltin="1"/>
    <cellStyle name="Warning Text" xfId="3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FFC1C1"/>
      <color rgb="FFAC0000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sharedStrings" Target="sharedString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13</xdr:row>
      <xdr:rowOff>152401</xdr:rowOff>
    </xdr:from>
    <xdr:to>
      <xdr:col>7</xdr:col>
      <xdr:colOff>181776</xdr:colOff>
      <xdr:row>41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119F8E-9617-A7BF-4DC3-6083ED411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842001"/>
          <a:ext cx="5893601" cy="4978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8</xdr:row>
      <xdr:rowOff>47624</xdr:rowOff>
    </xdr:from>
    <xdr:to>
      <xdr:col>7</xdr:col>
      <xdr:colOff>254000</xdr:colOff>
      <xdr:row>33</xdr:row>
      <xdr:rowOff>57577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846759D-3A03-4E5F-8191-8A87E4ED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8750" y="1689099"/>
          <a:ext cx="10033000" cy="4531153"/>
        </a:xfrm>
        <a:prstGeom prst="rect">
          <a:avLst/>
        </a:prstGeom>
      </xdr:spPr>
    </xdr:pic>
    <xdr:clientData/>
  </xdr:twoCellAnchor>
  <xdr:twoCellAnchor editAs="oneCell">
    <xdr:from>
      <xdr:col>0</xdr:col>
      <xdr:colOff>132521</xdr:colOff>
      <xdr:row>59</xdr:row>
      <xdr:rowOff>82826</xdr:rowOff>
    </xdr:from>
    <xdr:to>
      <xdr:col>2</xdr:col>
      <xdr:colOff>1278406</xdr:colOff>
      <xdr:row>78</xdr:row>
      <xdr:rowOff>154462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16D722-CBC1-43A5-AFDD-91A670DCE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1" y="11535051"/>
          <a:ext cx="5575010" cy="35069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than\Downloads\co2ffc-module.xlsm" TargetMode="External"/><Relationship Id="rId1" Type="http://schemas.openxmlformats.org/officeDocument/2006/relationships/externalLinkPath" Target="https://energyinnovation-my.sharepoint.com/Users/Nathan/Downloads/co2ffc-module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Robbie/Dropbox%20(Energy%20InNovation)/My%20Documents/Policy%20Solutions%20Project/US/Models/eps-1.3.0-us/InputData/indst/BPEiC/BAU%20Process%20Emis%20in%20CO2e_Updated%20Velders%20Meth.xlsx" TargetMode="External"/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mahajan/Documents/eps-us/InputData/elec/GBSC/PAGBSC.csv" TargetMode="External"/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eghan/Documents/eps-us-analysis/InputData/indst/PERAC/Proc%20Emis%20Reductions%20and%20Costs.xlsx" TargetMode="External"/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ropbox\EI%20Local\India%20Electrification\ITTIM-1.1.0%20wipN.xlsm" TargetMode="External"/><Relationship Id="rId1" Type="http://schemas.openxmlformats.org/officeDocument/2006/relationships/externalLinkPath" Target="file:///F:\Dropbox\EI%20Local\India%20Electrification\ITTIM-1.1.0%20wipN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Users/sonalideshpande/Downloads/ITTIM-1.1.0%20wipE.xlsm" TargetMode="External"/><Relationship Id="rId1" Type="http://schemas.openxmlformats.org/officeDocument/2006/relationships/externalLinkPath" Target="https://energyinnovation-my.sharepoint.com/Users/sonalideshpande/Downloads/ITTIM-1.1.0%20wipE.xlsm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SYIEUEFbIPaF/Start%20Year%20Indst%20Eqpt%20Unit%20E%20Factor%20by%20Indst%20Proc%20and%20Fuel.xlsx" TargetMode="External"/><Relationship Id="rId2" Type="http://schemas.openxmlformats.org/officeDocument/2006/relationships/externalLinkPath" Target="file:///C:\Users\DanOBrien\Models\EPS\US\eps-us\InputData\indst\SYIEUEFbIPaF\Start%20Year%20Indst%20Eqpt%20Unit%20E%20Factor%20by%20Indst%20Proc%20and%20Fuel.xlsx" TargetMode="External"/><Relationship Id="rId1" Type="http://schemas.openxmlformats.org/officeDocument/2006/relationships/externalLinkPath" Target="/Users/DanOBrien/Models/EPS/US/eps-us/InputData/indst/SYIEUEFbIPaF/Start%20Year%20Indst%20Eqpt%20Unit%20E%20Factor%20by%20Indst%20Proc%20and%20Fu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Dataframe"/>
      <sheetName val="Dataframe_Sum"/>
      <sheetName val="Default State Energy Data Table"/>
      <sheetName val="Residential"/>
      <sheetName val="Commercial"/>
      <sheetName val="Transportation"/>
      <sheetName val="Industrial"/>
      <sheetName val="Electric Power"/>
      <sheetName val="Bunker Fuels"/>
      <sheetName val="Summary-MMTCO2E"/>
      <sheetName val="Summary-MMTCE"/>
      <sheetName val="Tracker"/>
      <sheetName val="Uncertainty"/>
      <sheetName val="FF Checker"/>
      <sheetName val="FF Consumption"/>
      <sheetName val="Coal CC"/>
      <sheetName val="Non-Energy Consump."/>
      <sheetName val="Variable CC's"/>
      <sheetName val="SNG"/>
      <sheetName val="Ethanol"/>
      <sheetName val="Code Key"/>
      <sheetName val="Data Sources"/>
      <sheetName val="List Data"/>
      <sheetName val="Notes"/>
    </sheetNames>
    <sheetDataSet>
      <sheetData sheetId="0">
        <row r="50">
          <cell r="D50">
            <v>0.99560852232832731</v>
          </cell>
        </row>
        <row r="51">
          <cell r="D51">
            <v>0.5</v>
          </cell>
        </row>
        <row r="52">
          <cell r="D52" t="str">
            <v>variable by year</v>
          </cell>
        </row>
        <row r="53">
          <cell r="D53">
            <v>9.1799999999999993E-2</v>
          </cell>
        </row>
        <row r="54">
          <cell r="D54">
            <v>0.5</v>
          </cell>
        </row>
        <row r="55">
          <cell r="D55" t="str">
            <v>variable by year</v>
          </cell>
        </row>
        <row r="56">
          <cell r="D56" t="str">
            <v>variable by year</v>
          </cell>
        </row>
        <row r="57">
          <cell r="D57">
            <v>0</v>
          </cell>
        </row>
        <row r="58">
          <cell r="D58" t="str">
            <v>variable by year</v>
          </cell>
        </row>
        <row r="59">
          <cell r="D59">
            <v>0.3</v>
          </cell>
        </row>
        <row r="60">
          <cell r="D60">
            <v>0.61699356710493758</v>
          </cell>
        </row>
        <row r="61">
          <cell r="D61">
            <v>0.61699356710493758</v>
          </cell>
        </row>
        <row r="62">
          <cell r="D62">
            <v>0.57824999999999982</v>
          </cell>
        </row>
        <row r="63">
          <cell r="D63">
            <v>0.1</v>
          </cell>
        </row>
        <row r="64">
          <cell r="D64" t="str">
            <v>variable by year</v>
          </cell>
        </row>
      </sheetData>
      <sheetData sheetId="1"/>
      <sheetData sheetId="2"/>
      <sheetData sheetId="3">
        <row r="6">
          <cell r="A6" t="str">
            <v>AR Commercial Coal</v>
          </cell>
          <cell r="C6" t="str">
            <v>Commercial Coal</v>
          </cell>
          <cell r="D6">
            <v>4</v>
          </cell>
          <cell r="E6">
            <v>9</v>
          </cell>
          <cell r="F6">
            <v>42</v>
          </cell>
          <cell r="G6">
            <v>16</v>
          </cell>
          <cell r="H6">
            <v>7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1</v>
          </cell>
          <cell r="N6">
            <v>0</v>
          </cell>
          <cell r="O6">
            <v>0</v>
          </cell>
          <cell r="P6">
            <v>1</v>
          </cell>
          <cell r="Q6">
            <v>0</v>
          </cell>
          <cell r="R6">
            <v>1</v>
          </cell>
          <cell r="S6">
            <v>0</v>
          </cell>
          <cell r="T6">
            <v>1</v>
          </cell>
          <cell r="U6">
            <v>24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AR Commercial Distillate Fuel</v>
          </cell>
          <cell r="C7" t="str">
            <v>Commercial Distillate Fuel</v>
          </cell>
          <cell r="D7">
            <v>1738</v>
          </cell>
          <cell r="E7">
            <v>1501</v>
          </cell>
          <cell r="F7">
            <v>1658</v>
          </cell>
          <cell r="G7">
            <v>2074</v>
          </cell>
          <cell r="H7">
            <v>2223</v>
          </cell>
          <cell r="I7">
            <v>1752</v>
          </cell>
          <cell r="J7">
            <v>1692</v>
          </cell>
          <cell r="K7">
            <v>1573</v>
          </cell>
          <cell r="L7">
            <v>2084</v>
          </cell>
          <cell r="M7">
            <v>1515</v>
          </cell>
          <cell r="N7">
            <v>2186</v>
          </cell>
          <cell r="O7">
            <v>3453</v>
          </cell>
          <cell r="P7">
            <v>2598</v>
          </cell>
          <cell r="Q7">
            <v>4329</v>
          </cell>
          <cell r="R7">
            <v>2999</v>
          </cell>
          <cell r="S7">
            <v>4157</v>
          </cell>
          <cell r="T7">
            <v>538</v>
          </cell>
          <cell r="U7">
            <v>521</v>
          </cell>
          <cell r="V7">
            <v>591</v>
          </cell>
          <cell r="W7">
            <v>5630</v>
          </cell>
          <cell r="X7">
            <v>3812</v>
          </cell>
          <cell r="Y7">
            <v>3586</v>
          </cell>
          <cell r="Z7">
            <v>2191</v>
          </cell>
          <cell r="AA7">
            <v>2105</v>
          </cell>
          <cell r="AB7">
            <v>3286</v>
          </cell>
          <cell r="AC7">
            <v>3420</v>
          </cell>
          <cell r="AD7">
            <v>3075</v>
          </cell>
          <cell r="AE7">
            <v>3184</v>
          </cell>
          <cell r="AF7">
            <v>3401</v>
          </cell>
          <cell r="AG7">
            <v>4001</v>
          </cell>
          <cell r="AH7">
            <v>2771</v>
          </cell>
          <cell r="AI7">
            <v>3108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8" t="str">
            <v>AR Commercial Kerosene</v>
          </cell>
          <cell r="C8" t="str">
            <v>Commercial Kerosene</v>
          </cell>
          <cell r="D8">
            <v>8</v>
          </cell>
          <cell r="E8">
            <v>11</v>
          </cell>
          <cell r="F8">
            <v>29</v>
          </cell>
          <cell r="G8">
            <v>29</v>
          </cell>
          <cell r="H8">
            <v>24</v>
          </cell>
          <cell r="I8">
            <v>26</v>
          </cell>
          <cell r="J8">
            <v>30</v>
          </cell>
          <cell r="K8">
            <v>30</v>
          </cell>
          <cell r="L8">
            <v>39</v>
          </cell>
          <cell r="M8">
            <v>22</v>
          </cell>
          <cell r="N8">
            <v>25</v>
          </cell>
          <cell r="O8">
            <v>53</v>
          </cell>
          <cell r="P8">
            <v>23</v>
          </cell>
          <cell r="Q8">
            <v>18</v>
          </cell>
          <cell r="R8">
            <v>94</v>
          </cell>
          <cell r="S8">
            <v>115</v>
          </cell>
          <cell r="T8">
            <v>67</v>
          </cell>
          <cell r="U8">
            <v>50</v>
          </cell>
          <cell r="V8">
            <v>49</v>
          </cell>
          <cell r="W8">
            <v>1</v>
          </cell>
          <cell r="X8">
            <v>6</v>
          </cell>
          <cell r="Y8">
            <v>1</v>
          </cell>
          <cell r="Z8">
            <v>0</v>
          </cell>
          <cell r="AA8">
            <v>1</v>
          </cell>
          <cell r="AB8">
            <v>2</v>
          </cell>
          <cell r="AC8">
            <v>5</v>
          </cell>
          <cell r="AD8">
            <v>5</v>
          </cell>
          <cell r="AE8">
            <v>5</v>
          </cell>
          <cell r="AF8">
            <v>14</v>
          </cell>
          <cell r="AG8">
            <v>16</v>
          </cell>
          <cell r="AH8">
            <v>11</v>
          </cell>
          <cell r="AI8">
            <v>9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AR Commercial Hydrocarbon Gas Liquids</v>
          </cell>
          <cell r="C9" t="str">
            <v>Commercial Hydrocarbon Gas Liquids</v>
          </cell>
          <cell r="D9">
            <v>1555</v>
          </cell>
          <cell r="E9">
            <v>1407</v>
          </cell>
          <cell r="F9">
            <v>1259</v>
          </cell>
          <cell r="G9">
            <v>1435</v>
          </cell>
          <cell r="H9">
            <v>1403</v>
          </cell>
          <cell r="I9">
            <v>1258</v>
          </cell>
          <cell r="J9">
            <v>1253</v>
          </cell>
          <cell r="K9">
            <v>1325</v>
          </cell>
          <cell r="L9">
            <v>982</v>
          </cell>
          <cell r="M9">
            <v>2544</v>
          </cell>
          <cell r="N9">
            <v>2257</v>
          </cell>
          <cell r="O9">
            <v>2373</v>
          </cell>
          <cell r="P9">
            <v>1775</v>
          </cell>
          <cell r="Q9">
            <v>1418</v>
          </cell>
          <cell r="R9">
            <v>2561</v>
          </cell>
          <cell r="S9">
            <v>1101</v>
          </cell>
          <cell r="T9">
            <v>1070</v>
          </cell>
          <cell r="U9">
            <v>784</v>
          </cell>
          <cell r="V9">
            <v>1661</v>
          </cell>
          <cell r="W9">
            <v>1153</v>
          </cell>
          <cell r="X9">
            <v>1116</v>
          </cell>
          <cell r="Y9">
            <v>1180</v>
          </cell>
          <cell r="Z9">
            <v>1169</v>
          </cell>
          <cell r="AA9">
            <v>1114</v>
          </cell>
          <cell r="AB9">
            <v>1458</v>
          </cell>
          <cell r="AC9">
            <v>1246</v>
          </cell>
          <cell r="AD9">
            <v>865</v>
          </cell>
          <cell r="AE9">
            <v>816</v>
          </cell>
          <cell r="AF9">
            <v>1174</v>
          </cell>
          <cell r="AG9">
            <v>1090</v>
          </cell>
          <cell r="AH9">
            <v>1413</v>
          </cell>
          <cell r="AI9">
            <v>1711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AR Commercial Motor Gasoline</v>
          </cell>
          <cell r="C10" t="str">
            <v>Commercial Motor Gasoline</v>
          </cell>
          <cell r="D10">
            <v>746</v>
          </cell>
          <cell r="E10">
            <v>423</v>
          </cell>
          <cell r="F10">
            <v>373</v>
          </cell>
          <cell r="G10">
            <v>148</v>
          </cell>
          <cell r="H10">
            <v>149</v>
          </cell>
          <cell r="I10">
            <v>151</v>
          </cell>
          <cell r="J10">
            <v>150</v>
          </cell>
          <cell r="K10">
            <v>148</v>
          </cell>
          <cell r="L10">
            <v>149</v>
          </cell>
          <cell r="M10">
            <v>148</v>
          </cell>
          <cell r="N10">
            <v>149</v>
          </cell>
          <cell r="O10">
            <v>157</v>
          </cell>
          <cell r="P10">
            <v>570</v>
          </cell>
          <cell r="Q10">
            <v>514</v>
          </cell>
          <cell r="R10">
            <v>538</v>
          </cell>
          <cell r="S10">
            <v>729</v>
          </cell>
          <cell r="T10">
            <v>753</v>
          </cell>
          <cell r="U10">
            <v>631</v>
          </cell>
          <cell r="V10">
            <v>644</v>
          </cell>
          <cell r="W10">
            <v>674</v>
          </cell>
          <cell r="X10">
            <v>753</v>
          </cell>
          <cell r="Y10">
            <v>335</v>
          </cell>
          <cell r="Z10">
            <v>359</v>
          </cell>
          <cell r="AA10">
            <v>266</v>
          </cell>
          <cell r="AB10">
            <v>374</v>
          </cell>
          <cell r="AC10">
            <v>2903</v>
          </cell>
          <cell r="AD10">
            <v>2557</v>
          </cell>
          <cell r="AE10">
            <v>2525</v>
          </cell>
          <cell r="AF10">
            <v>2544</v>
          </cell>
          <cell r="AG10">
            <v>2564</v>
          </cell>
          <cell r="AH10">
            <v>2590</v>
          </cell>
          <cell r="AI10">
            <v>2608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AR Commercial Natural Gas</v>
          </cell>
          <cell r="C11" t="str">
            <v>Commercial Natural Gas</v>
          </cell>
          <cell r="D11">
            <v>25321</v>
          </cell>
          <cell r="E11">
            <v>26417</v>
          </cell>
          <cell r="F11">
            <v>25486</v>
          </cell>
          <cell r="G11">
            <v>29362</v>
          </cell>
          <cell r="H11">
            <v>28004</v>
          </cell>
          <cell r="I11">
            <v>29724</v>
          </cell>
          <cell r="J11">
            <v>31823</v>
          </cell>
          <cell r="K11">
            <v>29852</v>
          </cell>
          <cell r="L11">
            <v>28759</v>
          </cell>
          <cell r="M11">
            <v>28397</v>
          </cell>
          <cell r="N11">
            <v>33806</v>
          </cell>
          <cell r="O11">
            <v>32455</v>
          </cell>
          <cell r="P11">
            <v>33731</v>
          </cell>
          <cell r="Q11">
            <v>32721</v>
          </cell>
          <cell r="R11">
            <v>30093</v>
          </cell>
          <cell r="S11">
            <v>31822</v>
          </cell>
          <cell r="T11">
            <v>32252</v>
          </cell>
          <cell r="U11">
            <v>32493</v>
          </cell>
          <cell r="V11">
            <v>37245</v>
          </cell>
          <cell r="W11">
            <v>36792</v>
          </cell>
          <cell r="X11">
            <v>40531</v>
          </cell>
          <cell r="Y11">
            <v>40584</v>
          </cell>
          <cell r="Z11">
            <v>41851</v>
          </cell>
          <cell r="AA11">
            <v>48553</v>
          </cell>
          <cell r="AB11">
            <v>51246</v>
          </cell>
          <cell r="AC11">
            <v>48248</v>
          </cell>
          <cell r="AD11">
            <v>46382</v>
          </cell>
          <cell r="AE11">
            <v>48190</v>
          </cell>
          <cell r="AF11">
            <v>56224</v>
          </cell>
          <cell r="AG11">
            <v>55846</v>
          </cell>
          <cell r="AH11">
            <v>53396</v>
          </cell>
          <cell r="AI11">
            <v>57877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AR Commercial Residual Fuel</v>
          </cell>
          <cell r="C12" t="str">
            <v>Commercial Residual Fuel</v>
          </cell>
          <cell r="D12">
            <v>0</v>
          </cell>
          <cell r="E12">
            <v>0</v>
          </cell>
          <cell r="F12">
            <v>25</v>
          </cell>
          <cell r="G12">
            <v>4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2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AR Commercial Wood</v>
          </cell>
          <cell r="C13" t="str">
            <v>Commercial Wood</v>
          </cell>
          <cell r="D13">
            <v>345</v>
          </cell>
          <cell r="E13">
            <v>361</v>
          </cell>
          <cell r="F13">
            <v>380</v>
          </cell>
          <cell r="G13">
            <v>650</v>
          </cell>
          <cell r="H13">
            <v>623</v>
          </cell>
          <cell r="I13">
            <v>628</v>
          </cell>
          <cell r="J13">
            <v>653</v>
          </cell>
          <cell r="K13">
            <v>392</v>
          </cell>
          <cell r="L13">
            <v>343</v>
          </cell>
          <cell r="M13">
            <v>360</v>
          </cell>
          <cell r="N13">
            <v>385</v>
          </cell>
          <cell r="O13">
            <v>392</v>
          </cell>
          <cell r="P13">
            <v>401</v>
          </cell>
          <cell r="Q13">
            <v>418</v>
          </cell>
          <cell r="R13">
            <v>409</v>
          </cell>
          <cell r="S13">
            <v>899</v>
          </cell>
          <cell r="T13">
            <v>834</v>
          </cell>
          <cell r="U13">
            <v>886</v>
          </cell>
          <cell r="V13">
            <v>935</v>
          </cell>
          <cell r="W13">
            <v>1353</v>
          </cell>
          <cell r="X13">
            <v>1336</v>
          </cell>
          <cell r="Y13">
            <v>1286</v>
          </cell>
          <cell r="Z13">
            <v>1126</v>
          </cell>
          <cell r="AA13">
            <v>1306</v>
          </cell>
          <cell r="AB13">
            <v>1360</v>
          </cell>
          <cell r="AC13">
            <v>937</v>
          </cell>
          <cell r="AD13">
            <v>918</v>
          </cell>
          <cell r="AE13">
            <v>800</v>
          </cell>
          <cell r="AF13">
            <v>1029</v>
          </cell>
          <cell r="AG13">
            <v>998</v>
          </cell>
          <cell r="AH13">
            <v>951</v>
          </cell>
          <cell r="AI13">
            <v>878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AR Commercial Other</v>
          </cell>
          <cell r="C14" t="str">
            <v>Commercial Other</v>
          </cell>
        </row>
        <row r="15">
          <cell r="A15" t="str">
            <v>AR Electric Power Coal</v>
          </cell>
          <cell r="C15" t="str">
            <v>Electric Power Coal</v>
          </cell>
          <cell r="D15">
            <v>206863</v>
          </cell>
          <cell r="E15">
            <v>209095</v>
          </cell>
          <cell r="F15">
            <v>213578</v>
          </cell>
          <cell r="G15">
            <v>192682</v>
          </cell>
          <cell r="H15">
            <v>213561</v>
          </cell>
          <cell r="I15">
            <v>229550</v>
          </cell>
          <cell r="J15">
            <v>251704</v>
          </cell>
          <cell r="K15">
            <v>239806</v>
          </cell>
          <cell r="L15">
            <v>247654</v>
          </cell>
          <cell r="M15">
            <v>259094</v>
          </cell>
          <cell r="N15">
            <v>257963</v>
          </cell>
          <cell r="O15">
            <v>263081</v>
          </cell>
          <cell r="P15">
            <v>244784</v>
          </cell>
          <cell r="Q15">
            <v>243527</v>
          </cell>
          <cell r="R15">
            <v>260084</v>
          </cell>
          <cell r="S15">
            <v>237894</v>
          </cell>
          <cell r="T15">
            <v>247823</v>
          </cell>
          <cell r="U15">
            <v>265232</v>
          </cell>
          <cell r="V15">
            <v>269282</v>
          </cell>
          <cell r="W15">
            <v>256654</v>
          </cell>
          <cell r="X15">
            <v>286417</v>
          </cell>
          <cell r="Y15">
            <v>300543</v>
          </cell>
          <cell r="Z15">
            <v>291578</v>
          </cell>
          <cell r="AA15">
            <v>322034</v>
          </cell>
          <cell r="AB15">
            <v>333753</v>
          </cell>
          <cell r="AC15">
            <v>222218</v>
          </cell>
          <cell r="AD15">
            <v>241610</v>
          </cell>
          <cell r="AE15">
            <v>262907</v>
          </cell>
          <cell r="AF15">
            <v>300080</v>
          </cell>
          <cell r="AG15">
            <v>235754</v>
          </cell>
          <cell r="AH15">
            <v>158577</v>
          </cell>
          <cell r="AI15">
            <v>212676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16" t="str">
            <v>AR Electric Power Distillate Fuel</v>
          </cell>
          <cell r="C16" t="str">
            <v>Electric Power Distillate Fuel</v>
          </cell>
          <cell r="D16">
            <v>818</v>
          </cell>
          <cell r="E16">
            <v>742</v>
          </cell>
          <cell r="F16">
            <v>553</v>
          </cell>
          <cell r="G16">
            <v>732</v>
          </cell>
          <cell r="H16">
            <v>710</v>
          </cell>
          <cell r="I16">
            <v>547</v>
          </cell>
          <cell r="J16">
            <v>567</v>
          </cell>
          <cell r="K16">
            <v>584</v>
          </cell>
          <cell r="L16">
            <v>1041</v>
          </cell>
          <cell r="M16">
            <v>973</v>
          </cell>
          <cell r="N16">
            <v>389</v>
          </cell>
          <cell r="O16">
            <v>475</v>
          </cell>
          <cell r="P16">
            <v>404</v>
          </cell>
          <cell r="Q16">
            <v>413</v>
          </cell>
          <cell r="R16">
            <v>362</v>
          </cell>
          <cell r="S16">
            <v>419</v>
          </cell>
          <cell r="T16">
            <v>278</v>
          </cell>
          <cell r="U16">
            <v>363</v>
          </cell>
          <cell r="V16">
            <v>256</v>
          </cell>
          <cell r="W16">
            <v>371</v>
          </cell>
          <cell r="X16">
            <v>318</v>
          </cell>
          <cell r="Y16">
            <v>469</v>
          </cell>
          <cell r="Z16">
            <v>305</v>
          </cell>
          <cell r="AA16">
            <v>374</v>
          </cell>
          <cell r="AB16">
            <v>260</v>
          </cell>
          <cell r="AC16">
            <v>564</v>
          </cell>
          <cell r="AD16">
            <v>416</v>
          </cell>
          <cell r="AE16">
            <v>477</v>
          </cell>
          <cell r="AF16">
            <v>321</v>
          </cell>
          <cell r="AG16">
            <v>449</v>
          </cell>
          <cell r="AH16">
            <v>504</v>
          </cell>
          <cell r="AI16">
            <v>549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AR Electric Power Natural Gas</v>
          </cell>
          <cell r="C17" t="str">
            <v>Electric Power Natural Gas</v>
          </cell>
          <cell r="D17">
            <v>32657</v>
          </cell>
          <cell r="E17">
            <v>28456</v>
          </cell>
          <cell r="F17">
            <v>27691</v>
          </cell>
          <cell r="G17">
            <v>21790</v>
          </cell>
          <cell r="H17">
            <v>25574</v>
          </cell>
          <cell r="I17">
            <v>33377</v>
          </cell>
          <cell r="J17">
            <v>34795</v>
          </cell>
          <cell r="K17">
            <v>25425</v>
          </cell>
          <cell r="L17">
            <v>41357</v>
          </cell>
          <cell r="M17">
            <v>41082</v>
          </cell>
          <cell r="N17">
            <v>35292</v>
          </cell>
          <cell r="O17">
            <v>27070</v>
          </cell>
          <cell r="P17">
            <v>43124</v>
          </cell>
          <cell r="Q17">
            <v>58174</v>
          </cell>
          <cell r="R17">
            <v>41334</v>
          </cell>
          <cell r="S17">
            <v>50404</v>
          </cell>
          <cell r="T17">
            <v>73045</v>
          </cell>
          <cell r="U17">
            <v>65218</v>
          </cell>
          <cell r="V17">
            <v>66231</v>
          </cell>
          <cell r="W17">
            <v>85317</v>
          </cell>
          <cell r="X17">
            <v>98514</v>
          </cell>
          <cell r="Y17">
            <v>109196</v>
          </cell>
          <cell r="Z17">
            <v>131825</v>
          </cell>
          <cell r="AA17">
            <v>95845</v>
          </cell>
          <cell r="AB17">
            <v>74137</v>
          </cell>
          <cell r="AC17">
            <v>113099</v>
          </cell>
          <cell r="AD17">
            <v>139024</v>
          </cell>
          <cell r="AE17">
            <v>130272</v>
          </cell>
          <cell r="AF17">
            <v>155902</v>
          </cell>
          <cell r="AG17">
            <v>163318</v>
          </cell>
          <cell r="AH17">
            <v>138729</v>
          </cell>
          <cell r="AI17">
            <v>153547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AR Electric Power Petroleum Coke</v>
          </cell>
          <cell r="C18" t="str">
            <v>Electric Power Petroleum Coke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19" t="str">
            <v>AR Electric Power Residual Fuel</v>
          </cell>
          <cell r="C19" t="str">
            <v>Electric Power Residual Fuel</v>
          </cell>
          <cell r="D19">
            <v>92</v>
          </cell>
          <cell r="E19">
            <v>7</v>
          </cell>
          <cell r="F19">
            <v>0</v>
          </cell>
          <cell r="G19">
            <v>33</v>
          </cell>
          <cell r="H19">
            <v>338</v>
          </cell>
          <cell r="I19">
            <v>97</v>
          </cell>
          <cell r="J19">
            <v>511</v>
          </cell>
          <cell r="K19">
            <v>169</v>
          </cell>
          <cell r="L19">
            <v>627</v>
          </cell>
          <cell r="M19">
            <v>581</v>
          </cell>
          <cell r="N19">
            <v>1842</v>
          </cell>
          <cell r="O19">
            <v>8424</v>
          </cell>
          <cell r="P19">
            <v>1130</v>
          </cell>
          <cell r="Q19">
            <v>2403</v>
          </cell>
          <cell r="R19">
            <v>4668</v>
          </cell>
          <cell r="S19">
            <v>1445</v>
          </cell>
          <cell r="T19">
            <v>1376</v>
          </cell>
          <cell r="U19">
            <v>438</v>
          </cell>
          <cell r="V19">
            <v>338</v>
          </cell>
          <cell r="W19">
            <v>487</v>
          </cell>
          <cell r="X19">
            <v>123</v>
          </cell>
          <cell r="Y19">
            <v>78</v>
          </cell>
          <cell r="Z19">
            <v>12</v>
          </cell>
          <cell r="AA19">
            <v>44</v>
          </cell>
          <cell r="AB19">
            <v>2</v>
          </cell>
          <cell r="AC19">
            <v>4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21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AR Electric Power Wood</v>
          </cell>
          <cell r="C20" t="str">
            <v>Electric Power Wood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AR Electric Power Other</v>
          </cell>
          <cell r="C21" t="str">
            <v>Electric Power Other</v>
          </cell>
        </row>
        <row r="22">
          <cell r="A22" t="str">
            <v>AR Industrial Asphalt and Road Oil</v>
          </cell>
          <cell r="C22" t="str">
            <v>Industrial Asphalt and Road Oil</v>
          </cell>
          <cell r="D22">
            <v>3288</v>
          </cell>
          <cell r="E22">
            <v>3540</v>
          </cell>
          <cell r="F22">
            <v>7793</v>
          </cell>
          <cell r="G22">
            <v>9642</v>
          </cell>
          <cell r="H22">
            <v>7072</v>
          </cell>
          <cell r="I22">
            <v>8266</v>
          </cell>
          <cell r="J22">
            <v>6470</v>
          </cell>
          <cell r="K22">
            <v>6716</v>
          </cell>
          <cell r="L22">
            <v>5702</v>
          </cell>
          <cell r="M22">
            <v>6787</v>
          </cell>
          <cell r="N22">
            <v>6747</v>
          </cell>
          <cell r="O22">
            <v>5893</v>
          </cell>
          <cell r="P22">
            <v>17304</v>
          </cell>
          <cell r="Q22">
            <v>12009</v>
          </cell>
          <cell r="R22">
            <v>5868</v>
          </cell>
          <cell r="S22">
            <v>3153</v>
          </cell>
          <cell r="T22">
            <v>8852</v>
          </cell>
          <cell r="U22">
            <v>8188</v>
          </cell>
          <cell r="V22">
            <v>2318</v>
          </cell>
          <cell r="W22">
            <v>7984</v>
          </cell>
          <cell r="X22">
            <v>10974</v>
          </cell>
          <cell r="Y22">
            <v>14494</v>
          </cell>
          <cell r="Z22">
            <v>10746</v>
          </cell>
          <cell r="AA22">
            <v>10293</v>
          </cell>
          <cell r="AB22">
            <v>12504</v>
          </cell>
          <cell r="AC22">
            <v>7719</v>
          </cell>
          <cell r="AD22">
            <v>14355</v>
          </cell>
          <cell r="AE22">
            <v>14901</v>
          </cell>
          <cell r="AF22">
            <v>12446</v>
          </cell>
          <cell r="AG22">
            <v>13234</v>
          </cell>
          <cell r="AH22">
            <v>13546</v>
          </cell>
          <cell r="AI22">
            <v>14408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AR Industrial Aviation Gasoline Blending Components</v>
          </cell>
          <cell r="C23" t="str">
            <v>Industrial Aviation Gasoline Blending Components</v>
          </cell>
          <cell r="D23">
            <v>1</v>
          </cell>
          <cell r="E23">
            <v>0</v>
          </cell>
          <cell r="F23">
            <v>1</v>
          </cell>
          <cell r="G23">
            <v>1</v>
          </cell>
          <cell r="H23">
            <v>26</v>
          </cell>
          <cell r="I23">
            <v>22</v>
          </cell>
          <cell r="J23">
            <v>30</v>
          </cell>
          <cell r="K23">
            <v>38</v>
          </cell>
          <cell r="L23">
            <v>16</v>
          </cell>
          <cell r="M23">
            <v>24</v>
          </cell>
          <cell r="N23">
            <v>14</v>
          </cell>
          <cell r="O23">
            <v>24</v>
          </cell>
          <cell r="P23">
            <v>32</v>
          </cell>
          <cell r="Q23">
            <v>31</v>
          </cell>
          <cell r="R23">
            <v>48</v>
          </cell>
          <cell r="S23">
            <v>39</v>
          </cell>
          <cell r="T23">
            <v>3</v>
          </cell>
          <cell r="U23">
            <v>8</v>
          </cell>
          <cell r="V23">
            <v>0</v>
          </cell>
          <cell r="W23">
            <v>-4</v>
          </cell>
          <cell r="X23">
            <v>-1</v>
          </cell>
          <cell r="Y23">
            <v>0</v>
          </cell>
          <cell r="Z23">
            <v>0</v>
          </cell>
          <cell r="AA23">
            <v>-2</v>
          </cell>
          <cell r="AB23">
            <v>-1</v>
          </cell>
          <cell r="AC23">
            <v>-2</v>
          </cell>
          <cell r="AD23">
            <v>-1</v>
          </cell>
          <cell r="AE23">
            <v>-1</v>
          </cell>
          <cell r="AF23">
            <v>-8</v>
          </cell>
          <cell r="AG23">
            <v>-6</v>
          </cell>
          <cell r="AH23">
            <v>-4</v>
          </cell>
          <cell r="AI23">
            <v>-4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AR Industrial Coal</v>
          </cell>
          <cell r="C24" t="str">
            <v>Industrial Coal</v>
          </cell>
          <cell r="D24">
            <v>5839</v>
          </cell>
          <cell r="E24">
            <v>6839</v>
          </cell>
          <cell r="F24">
            <v>7076</v>
          </cell>
          <cell r="G24">
            <v>7748</v>
          </cell>
          <cell r="H24">
            <v>8599</v>
          </cell>
          <cell r="I24">
            <v>7784</v>
          </cell>
          <cell r="J24">
            <v>8356</v>
          </cell>
          <cell r="K24">
            <v>6980</v>
          </cell>
          <cell r="L24">
            <v>7004</v>
          </cell>
          <cell r="M24">
            <v>7927</v>
          </cell>
          <cell r="N24">
            <v>9616</v>
          </cell>
          <cell r="O24">
            <v>10901</v>
          </cell>
          <cell r="P24">
            <v>10457</v>
          </cell>
          <cell r="Q24">
            <v>10126</v>
          </cell>
          <cell r="R24">
            <v>10126</v>
          </cell>
          <cell r="S24">
            <v>9275</v>
          </cell>
          <cell r="T24">
            <v>9084</v>
          </cell>
          <cell r="U24">
            <v>9778</v>
          </cell>
          <cell r="V24">
            <v>9567</v>
          </cell>
          <cell r="W24">
            <v>7429</v>
          </cell>
          <cell r="X24">
            <v>7272</v>
          </cell>
          <cell r="Y24">
            <v>5576</v>
          </cell>
          <cell r="Z24">
            <v>5154</v>
          </cell>
          <cell r="AA24">
            <v>5065</v>
          </cell>
          <cell r="AB24">
            <v>5461</v>
          </cell>
          <cell r="AC24">
            <v>4672</v>
          </cell>
          <cell r="AD24">
            <v>4827</v>
          </cell>
          <cell r="AE24">
            <v>4684</v>
          </cell>
          <cell r="AF24">
            <v>4065</v>
          </cell>
          <cell r="AG24">
            <v>4045</v>
          </cell>
          <cell r="AH24">
            <v>3402</v>
          </cell>
          <cell r="AI24">
            <v>3447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AR Industrial Coking Coal</v>
          </cell>
          <cell r="C25" t="str">
            <v>Industrial Coking Coal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AR Industrial Crude Oil</v>
          </cell>
          <cell r="C26" t="str">
            <v>Industrial Crude Oil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AR Industrial Distillate Fuel</v>
          </cell>
          <cell r="C27" t="str">
            <v>Industrial Distillate Fuel</v>
          </cell>
          <cell r="D27">
            <v>13836.37224395985</v>
          </cell>
          <cell r="E27">
            <v>11517.100726402155</v>
          </cell>
          <cell r="F27">
            <v>18962.708396970469</v>
          </cell>
          <cell r="G27">
            <v>18194.587312385127</v>
          </cell>
          <cell r="H27">
            <v>18203.912502253595</v>
          </cell>
          <cell r="I27">
            <v>23162.479654542698</v>
          </cell>
          <cell r="J27">
            <v>19388.309027358893</v>
          </cell>
          <cell r="K27">
            <v>22896.666781936408</v>
          </cell>
          <cell r="L27">
            <v>21783.585838630308</v>
          </cell>
          <cell r="M27">
            <v>20205.168692428168</v>
          </cell>
          <cell r="N27">
            <v>23043.025251355608</v>
          </cell>
          <cell r="O27">
            <v>26437.826254391981</v>
          </cell>
          <cell r="P27">
            <v>25128.565838069091</v>
          </cell>
          <cell r="Q27">
            <v>30955.17961399347</v>
          </cell>
          <cell r="R27">
            <v>32395.592938799284</v>
          </cell>
          <cell r="S27">
            <v>40008.978657533167</v>
          </cell>
          <cell r="T27">
            <v>39939.888788389151</v>
          </cell>
          <cell r="U27">
            <v>40608.218790503262</v>
          </cell>
          <cell r="V27">
            <v>51926.30170649819</v>
          </cell>
          <cell r="W27">
            <v>25446.276454793198</v>
          </cell>
          <cell r="X27">
            <v>33279.072577251347</v>
          </cell>
          <cell r="Y27">
            <v>30777.005075727655</v>
          </cell>
          <cell r="Z27">
            <v>29455.390547584542</v>
          </cell>
          <cell r="AA27">
            <v>32234.773830820468</v>
          </cell>
          <cell r="AB27">
            <v>29663.371489510144</v>
          </cell>
          <cell r="AC27">
            <v>22331.789010508408</v>
          </cell>
          <cell r="AD27">
            <v>20305.766039386686</v>
          </cell>
          <cell r="AE27">
            <v>16362.159812302039</v>
          </cell>
          <cell r="AF27">
            <v>20278.104963396861</v>
          </cell>
          <cell r="AG27">
            <v>19952.745797536711</v>
          </cell>
          <cell r="AH27">
            <v>21565.237380756378</v>
          </cell>
          <cell r="AI27">
            <v>19653.509500404762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AR Industrial Feedstocks, Naphtha less than 401 F</v>
          </cell>
          <cell r="C28" t="str">
            <v>Industrial Feedstocks, Naphtha less than 401 F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AR Industrial Feedstocks, Other Oils greater than 401 F</v>
          </cell>
          <cell r="C29" t="str">
            <v>Industrial Feedstocks, Other Oils greater than 401 F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A30" t="str">
            <v>AR Industrial Kerosene</v>
          </cell>
          <cell r="C30" t="str">
            <v>Industrial Kerosene</v>
          </cell>
          <cell r="D30">
            <v>94</v>
          </cell>
          <cell r="E30">
            <v>114</v>
          </cell>
          <cell r="F30">
            <v>52</v>
          </cell>
          <cell r="G30">
            <v>76</v>
          </cell>
          <cell r="H30">
            <v>97</v>
          </cell>
          <cell r="I30">
            <v>115</v>
          </cell>
          <cell r="J30">
            <v>52</v>
          </cell>
          <cell r="K30">
            <v>56</v>
          </cell>
          <cell r="L30">
            <v>98</v>
          </cell>
          <cell r="M30">
            <v>76</v>
          </cell>
          <cell r="N30">
            <v>23</v>
          </cell>
          <cell r="O30">
            <v>105</v>
          </cell>
          <cell r="P30">
            <v>29</v>
          </cell>
          <cell r="Q30">
            <v>11</v>
          </cell>
          <cell r="R30">
            <v>6</v>
          </cell>
          <cell r="S30">
            <v>15</v>
          </cell>
          <cell r="T30">
            <v>4</v>
          </cell>
          <cell r="U30">
            <v>6</v>
          </cell>
          <cell r="V30">
            <v>8</v>
          </cell>
          <cell r="W30">
            <v>6</v>
          </cell>
          <cell r="X30">
            <v>7</v>
          </cell>
          <cell r="Y30">
            <v>5</v>
          </cell>
          <cell r="Z30">
            <v>0</v>
          </cell>
          <cell r="AA30">
            <v>1</v>
          </cell>
          <cell r="AB30">
            <v>1</v>
          </cell>
          <cell r="AC30">
            <v>5</v>
          </cell>
          <cell r="AD30">
            <v>21</v>
          </cell>
          <cell r="AE30">
            <v>12</v>
          </cell>
          <cell r="AF30">
            <v>17</v>
          </cell>
          <cell r="AG30">
            <v>7</v>
          </cell>
          <cell r="AH30">
            <v>1</v>
          </cell>
          <cell r="AI30">
            <v>11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</row>
        <row r="31">
          <cell r="A31" t="str">
            <v>AR Industrial Hydrocarbon Gas Liquids</v>
          </cell>
          <cell r="C31" t="str">
            <v>Industrial Hydrocarbon Gas Liquids</v>
          </cell>
          <cell r="D31">
            <v>4146</v>
          </cell>
          <cell r="E31">
            <v>4334</v>
          </cell>
          <cell r="F31">
            <v>4106</v>
          </cell>
          <cell r="G31">
            <v>4794</v>
          </cell>
          <cell r="H31">
            <v>4490</v>
          </cell>
          <cell r="I31">
            <v>4903</v>
          </cell>
          <cell r="J31">
            <v>4528</v>
          </cell>
          <cell r="K31">
            <v>4037</v>
          </cell>
          <cell r="L31">
            <v>3153</v>
          </cell>
          <cell r="M31">
            <v>6724</v>
          </cell>
          <cell r="N31">
            <v>11182</v>
          </cell>
          <cell r="O31">
            <v>9393</v>
          </cell>
          <cell r="P31">
            <v>5171</v>
          </cell>
          <cell r="Q31">
            <v>3823</v>
          </cell>
          <cell r="R31">
            <v>3925</v>
          </cell>
          <cell r="S31">
            <v>3005</v>
          </cell>
          <cell r="T31">
            <v>3305</v>
          </cell>
          <cell r="U31">
            <v>3626</v>
          </cell>
          <cell r="V31">
            <v>2850</v>
          </cell>
          <cell r="W31">
            <v>2604</v>
          </cell>
          <cell r="X31">
            <v>3042</v>
          </cell>
          <cell r="Y31">
            <v>3084</v>
          </cell>
          <cell r="Z31">
            <v>2804</v>
          </cell>
          <cell r="AA31">
            <v>2675</v>
          </cell>
          <cell r="AB31">
            <v>3511</v>
          </cell>
          <cell r="AC31">
            <v>2859</v>
          </cell>
          <cell r="AD31">
            <v>2594</v>
          </cell>
          <cell r="AE31">
            <v>2480</v>
          </cell>
          <cell r="AF31">
            <v>3127</v>
          </cell>
          <cell r="AG31">
            <v>3661</v>
          </cell>
          <cell r="AH31">
            <v>2498</v>
          </cell>
          <cell r="AI31">
            <v>2361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AR Industrial Lubricants</v>
          </cell>
          <cell r="C32" t="str">
            <v>Industrial Lubricants</v>
          </cell>
          <cell r="D32">
            <v>1664</v>
          </cell>
          <cell r="E32">
            <v>1489</v>
          </cell>
          <cell r="F32">
            <v>1518</v>
          </cell>
          <cell r="G32">
            <v>1546</v>
          </cell>
          <cell r="H32">
            <v>1616</v>
          </cell>
          <cell r="I32">
            <v>1588</v>
          </cell>
          <cell r="J32">
            <v>1541</v>
          </cell>
          <cell r="K32">
            <v>1628</v>
          </cell>
          <cell r="L32">
            <v>1704</v>
          </cell>
          <cell r="M32">
            <v>1722</v>
          </cell>
          <cell r="N32">
            <v>1696</v>
          </cell>
          <cell r="O32">
            <v>1554</v>
          </cell>
          <cell r="P32">
            <v>1536</v>
          </cell>
          <cell r="Q32">
            <v>1420</v>
          </cell>
          <cell r="R32">
            <v>1438</v>
          </cell>
          <cell r="S32">
            <v>1431</v>
          </cell>
          <cell r="T32">
            <v>1394</v>
          </cell>
          <cell r="U32">
            <v>1440</v>
          </cell>
          <cell r="V32">
            <v>1337</v>
          </cell>
          <cell r="W32">
            <v>1202</v>
          </cell>
          <cell r="X32">
            <v>1403</v>
          </cell>
          <cell r="Y32">
            <v>1411</v>
          </cell>
          <cell r="Z32">
            <v>1232</v>
          </cell>
          <cell r="AA32">
            <v>1234</v>
          </cell>
          <cell r="AB32">
            <v>1225</v>
          </cell>
          <cell r="AC32">
            <v>1192</v>
          </cell>
          <cell r="AD32">
            <v>1102</v>
          </cell>
          <cell r="AE32">
            <v>988</v>
          </cell>
          <cell r="AF32">
            <v>1009</v>
          </cell>
          <cell r="AG32">
            <v>918</v>
          </cell>
          <cell r="AH32">
            <v>898</v>
          </cell>
          <cell r="AI32">
            <v>1005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AR Industrial Misc. Petro Products</v>
          </cell>
          <cell r="C33" t="str">
            <v>Industrial Misc. Petro Products</v>
          </cell>
          <cell r="D33">
            <v>228</v>
          </cell>
          <cell r="E33">
            <v>302</v>
          </cell>
          <cell r="F33">
            <v>198</v>
          </cell>
          <cell r="G33">
            <v>188</v>
          </cell>
          <cell r="H33">
            <v>210</v>
          </cell>
          <cell r="I33">
            <v>192</v>
          </cell>
          <cell r="J33">
            <v>1605</v>
          </cell>
          <cell r="K33">
            <v>1762</v>
          </cell>
          <cell r="L33">
            <v>2145</v>
          </cell>
          <cell r="M33">
            <v>2017</v>
          </cell>
          <cell r="N33">
            <v>2149</v>
          </cell>
          <cell r="O33">
            <v>1180</v>
          </cell>
          <cell r="P33">
            <v>1268</v>
          </cell>
          <cell r="Q33">
            <v>1190</v>
          </cell>
          <cell r="R33">
            <v>1072</v>
          </cell>
          <cell r="S33">
            <v>1066</v>
          </cell>
          <cell r="T33">
            <v>1089</v>
          </cell>
          <cell r="U33">
            <v>1069</v>
          </cell>
          <cell r="V33">
            <v>1137</v>
          </cell>
          <cell r="W33">
            <v>1215</v>
          </cell>
          <cell r="X33">
            <v>1271</v>
          </cell>
          <cell r="Y33">
            <v>1319</v>
          </cell>
          <cell r="Z33">
            <v>1294</v>
          </cell>
          <cell r="AA33">
            <v>2042</v>
          </cell>
          <cell r="AB33">
            <v>2180</v>
          </cell>
          <cell r="AC33">
            <v>2254</v>
          </cell>
          <cell r="AD33">
            <v>2283</v>
          </cell>
          <cell r="AE33">
            <v>1464</v>
          </cell>
          <cell r="AF33">
            <v>1457</v>
          </cell>
          <cell r="AG33">
            <v>1326</v>
          </cell>
          <cell r="AH33">
            <v>1256</v>
          </cell>
          <cell r="AI33">
            <v>1257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AR Industrial Motor Gasoline</v>
          </cell>
          <cell r="C34" t="str">
            <v>Industrial Motor Gasoline</v>
          </cell>
          <cell r="D34">
            <v>2179</v>
          </cell>
          <cell r="E34">
            <v>2376</v>
          </cell>
          <cell r="F34">
            <v>2302</v>
          </cell>
          <cell r="G34">
            <v>2048</v>
          </cell>
          <cell r="H34">
            <v>2216</v>
          </cell>
          <cell r="I34">
            <v>2335</v>
          </cell>
          <cell r="J34">
            <v>2363</v>
          </cell>
          <cell r="K34">
            <v>2457</v>
          </cell>
          <cell r="L34">
            <v>3370</v>
          </cell>
          <cell r="M34">
            <v>2855</v>
          </cell>
          <cell r="N34">
            <v>2860</v>
          </cell>
          <cell r="O34">
            <v>4867</v>
          </cell>
          <cell r="P34">
            <v>5192</v>
          </cell>
          <cell r="Q34">
            <v>5565</v>
          </cell>
          <cell r="R34">
            <v>6532</v>
          </cell>
          <cell r="S34">
            <v>6323</v>
          </cell>
          <cell r="T34">
            <v>6924</v>
          </cell>
          <cell r="U34">
            <v>4878</v>
          </cell>
          <cell r="V34">
            <v>3468</v>
          </cell>
          <cell r="W34">
            <v>3383</v>
          </cell>
          <cell r="X34">
            <v>3550</v>
          </cell>
          <cell r="Y34">
            <v>3603</v>
          </cell>
          <cell r="Z34">
            <v>3314</v>
          </cell>
          <cell r="AA34">
            <v>3566</v>
          </cell>
          <cell r="AB34">
            <v>3052</v>
          </cell>
          <cell r="AC34">
            <v>3373</v>
          </cell>
          <cell r="AD34">
            <v>3569</v>
          </cell>
          <cell r="AE34">
            <v>3583</v>
          </cell>
          <cell r="AF34">
            <v>3671</v>
          </cell>
          <cell r="AG34">
            <v>3573</v>
          </cell>
          <cell r="AH34">
            <v>3617</v>
          </cell>
          <cell r="AI34">
            <v>3495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AR Industrial Motor Gasoline Blending Components</v>
          </cell>
          <cell r="C35" t="str">
            <v>Industrial Motor Gasoline Blending Components</v>
          </cell>
          <cell r="D35">
            <v>193</v>
          </cell>
          <cell r="E35">
            <v>-105</v>
          </cell>
          <cell r="F35">
            <v>316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AR Industrial Natural Gas</v>
          </cell>
          <cell r="C36" t="str">
            <v>Industrial Natural Gas</v>
          </cell>
          <cell r="D36">
            <v>121458.31609302055</v>
          </cell>
          <cell r="E36">
            <v>102143.42857205326</v>
          </cell>
          <cell r="F36">
            <v>118537.65520917575</v>
          </cell>
          <cell r="G36">
            <v>118905.04586999197</v>
          </cell>
          <cell r="H36">
            <v>131339.33924008213</v>
          </cell>
          <cell r="I36">
            <v>143588.50717640697</v>
          </cell>
          <cell r="J36">
            <v>140295.38314157582</v>
          </cell>
          <cell r="K36">
            <v>145909.8915144249</v>
          </cell>
          <cell r="L36">
            <v>144696.98900796712</v>
          </cell>
          <cell r="M36">
            <v>133596.01627414051</v>
          </cell>
          <cell r="N36">
            <v>128281.88375807885</v>
          </cell>
          <cell r="O36">
            <v>120378.69654127516</v>
          </cell>
          <cell r="P36">
            <v>117459.20376622384</v>
          </cell>
          <cell r="Q36">
            <v>111458.17265364589</v>
          </cell>
          <cell r="R36">
            <v>99199.423995840538</v>
          </cell>
          <cell r="S36">
            <v>87683.297862875319</v>
          </cell>
          <cell r="T36">
            <v>88405.833319320751</v>
          </cell>
          <cell r="U36">
            <v>84841.330786588878</v>
          </cell>
          <cell r="V36">
            <v>85670.128885183178</v>
          </cell>
          <cell r="W36">
            <v>80224.593090988405</v>
          </cell>
          <cell r="X36">
            <v>86363.756717144395</v>
          </cell>
          <cell r="Y36">
            <v>90010.768050389917</v>
          </cell>
          <cell r="Z36">
            <v>86425.64311751099</v>
          </cell>
          <cell r="AA36">
            <v>93012.614945308014</v>
          </cell>
          <cell r="AB36">
            <v>93994.128666181859</v>
          </cell>
          <cell r="AC36">
            <v>90058.749082933573</v>
          </cell>
          <cell r="AD36">
            <v>91275.149182860187</v>
          </cell>
          <cell r="AE36">
            <v>101932.8014453948</v>
          </cell>
          <cell r="AF36">
            <v>107455.51480505324</v>
          </cell>
          <cell r="AG36">
            <v>105871.04550814421</v>
          </cell>
          <cell r="AH36">
            <v>101967.27106309377</v>
          </cell>
          <cell r="AI36">
            <v>105343.74543828872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AR Industrial Pentanes Plus</v>
          </cell>
          <cell r="C37" t="str">
            <v>Industrial Pentanes Plus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AR Industrial Petroleum Coke</v>
          </cell>
          <cell r="C38" t="str">
            <v>Industrial Petroleum Coke</v>
          </cell>
          <cell r="D38">
            <v>1517</v>
          </cell>
          <cell r="E38">
            <v>1449</v>
          </cell>
          <cell r="F38">
            <v>1589</v>
          </cell>
          <cell r="G38">
            <v>1723</v>
          </cell>
          <cell r="H38">
            <v>1609</v>
          </cell>
          <cell r="I38">
            <v>1576</v>
          </cell>
          <cell r="J38">
            <v>1644</v>
          </cell>
          <cell r="K38">
            <v>1645</v>
          </cell>
          <cell r="L38">
            <v>1611</v>
          </cell>
          <cell r="M38">
            <v>1605</v>
          </cell>
          <cell r="N38">
            <v>1673</v>
          </cell>
          <cell r="O38">
            <v>1647</v>
          </cell>
          <cell r="P38">
            <v>1630</v>
          </cell>
          <cell r="Q38">
            <v>1634</v>
          </cell>
          <cell r="R38">
            <v>1732</v>
          </cell>
          <cell r="S38">
            <v>1833</v>
          </cell>
          <cell r="T38">
            <v>1867</v>
          </cell>
          <cell r="U38">
            <v>1688</v>
          </cell>
          <cell r="V38">
            <v>1550</v>
          </cell>
          <cell r="W38">
            <v>1701</v>
          </cell>
          <cell r="X38">
            <v>1808</v>
          </cell>
          <cell r="Y38">
            <v>1762</v>
          </cell>
          <cell r="Z38">
            <v>1775</v>
          </cell>
          <cell r="AA38">
            <v>1622</v>
          </cell>
          <cell r="AB38">
            <v>1509</v>
          </cell>
          <cell r="AC38">
            <v>1540</v>
          </cell>
          <cell r="AD38">
            <v>1584</v>
          </cell>
          <cell r="AE38">
            <v>1433</v>
          </cell>
          <cell r="AF38">
            <v>1345</v>
          </cell>
          <cell r="AG38">
            <v>1358</v>
          </cell>
          <cell r="AH38">
            <v>1471</v>
          </cell>
          <cell r="AI38">
            <v>1327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</row>
        <row r="39">
          <cell r="A39" t="str">
            <v>AR Industrial Residual Fuel</v>
          </cell>
          <cell r="C39" t="str">
            <v>Industrial Residual Fuel</v>
          </cell>
          <cell r="D39">
            <v>1189.5024211821942</v>
          </cell>
          <cell r="E39">
            <v>735.03353264310465</v>
          </cell>
          <cell r="F39">
            <v>141.59542821180824</v>
          </cell>
          <cell r="G39">
            <v>1189.629626798293</v>
          </cell>
          <cell r="H39">
            <v>1464.9275970676911</v>
          </cell>
          <cell r="I39">
            <v>1083.7742949938972</v>
          </cell>
          <cell r="J39">
            <v>610.82259464611172</v>
          </cell>
          <cell r="K39">
            <v>106.9854672566311</v>
          </cell>
          <cell r="L39">
            <v>15.830152148659291</v>
          </cell>
          <cell r="M39">
            <v>77.954806167549521</v>
          </cell>
          <cell r="N39">
            <v>44.295381444327163</v>
          </cell>
          <cell r="O39">
            <v>978.44431051108961</v>
          </cell>
          <cell r="P39">
            <v>224.40318347036145</v>
          </cell>
          <cell r="Q39">
            <v>920.73922717849382</v>
          </cell>
          <cell r="R39">
            <v>2199.9362100785261</v>
          </cell>
          <cell r="S39">
            <v>166.59892781116397</v>
          </cell>
          <cell r="T39">
            <v>20.642603985555702</v>
          </cell>
          <cell r="U39">
            <v>275.14864235480411</v>
          </cell>
          <cell r="V39">
            <v>166.77725923219808</v>
          </cell>
          <cell r="W39">
            <v>85.613469060005073</v>
          </cell>
          <cell r="X39">
            <v>1.077195697207177</v>
          </cell>
          <cell r="Y39">
            <v>51.562123401889934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0.2425641514833532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AR Industrial Special Naphthas</v>
          </cell>
          <cell r="C40" t="str">
            <v>Industrial Special Naphthas</v>
          </cell>
          <cell r="D40">
            <v>1501</v>
          </cell>
          <cell r="E40">
            <v>250</v>
          </cell>
          <cell r="F40">
            <v>297</v>
          </cell>
          <cell r="G40">
            <v>297</v>
          </cell>
          <cell r="H40">
            <v>230</v>
          </cell>
          <cell r="I40">
            <v>201</v>
          </cell>
          <cell r="J40">
            <v>1098</v>
          </cell>
          <cell r="K40">
            <v>1064</v>
          </cell>
          <cell r="L40">
            <v>1580</v>
          </cell>
          <cell r="M40">
            <v>2141</v>
          </cell>
          <cell r="N40">
            <v>1434</v>
          </cell>
          <cell r="O40">
            <v>617</v>
          </cell>
          <cell r="P40">
            <v>805</v>
          </cell>
          <cell r="Q40">
            <v>633</v>
          </cell>
          <cell r="R40">
            <v>401</v>
          </cell>
          <cell r="S40">
            <v>491</v>
          </cell>
          <cell r="T40">
            <v>270</v>
          </cell>
          <cell r="U40">
            <v>300</v>
          </cell>
          <cell r="V40">
            <v>327</v>
          </cell>
          <cell r="W40">
            <v>178</v>
          </cell>
          <cell r="X40">
            <v>101</v>
          </cell>
          <cell r="Y40">
            <v>87</v>
          </cell>
          <cell r="Z40">
            <v>57</v>
          </cell>
          <cell r="AA40">
            <v>448</v>
          </cell>
          <cell r="AB40">
            <v>475</v>
          </cell>
          <cell r="AC40">
            <v>444</v>
          </cell>
          <cell r="AD40">
            <v>419</v>
          </cell>
          <cell r="AE40">
            <v>307</v>
          </cell>
          <cell r="AF40">
            <v>282</v>
          </cell>
          <cell r="AG40">
            <v>293</v>
          </cell>
          <cell r="AH40">
            <v>265</v>
          </cell>
          <cell r="AI40">
            <v>248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AR Industrial Still Gas</v>
          </cell>
          <cell r="C41" t="str">
            <v>Industrial Still Gas</v>
          </cell>
          <cell r="D41">
            <v>5308</v>
          </cell>
          <cell r="E41">
            <v>5786</v>
          </cell>
          <cell r="F41">
            <v>6042</v>
          </cell>
          <cell r="G41">
            <v>6118</v>
          </cell>
          <cell r="H41">
            <v>6099</v>
          </cell>
          <cell r="I41">
            <v>6005</v>
          </cell>
          <cell r="J41">
            <v>6149</v>
          </cell>
          <cell r="K41">
            <v>6044</v>
          </cell>
          <cell r="L41">
            <v>5807</v>
          </cell>
          <cell r="M41">
            <v>5304</v>
          </cell>
          <cell r="N41">
            <v>5453</v>
          </cell>
          <cell r="O41">
            <v>5850</v>
          </cell>
          <cell r="P41">
            <v>6187</v>
          </cell>
          <cell r="Q41">
            <v>6398</v>
          </cell>
          <cell r="R41">
            <v>6982</v>
          </cell>
          <cell r="S41">
            <v>7038</v>
          </cell>
          <cell r="T41">
            <v>7055</v>
          </cell>
          <cell r="U41">
            <v>6869</v>
          </cell>
          <cell r="V41">
            <v>6581</v>
          </cell>
          <cell r="W41">
            <v>7124</v>
          </cell>
          <cell r="X41">
            <v>7169</v>
          </cell>
          <cell r="Y41">
            <v>7879</v>
          </cell>
          <cell r="Z41">
            <v>8048</v>
          </cell>
          <cell r="AA41">
            <v>7847</v>
          </cell>
          <cell r="AB41">
            <v>7690</v>
          </cell>
          <cell r="AC41">
            <v>7456</v>
          </cell>
          <cell r="AD41">
            <v>7868</v>
          </cell>
          <cell r="AE41">
            <v>7715</v>
          </cell>
          <cell r="AF41">
            <v>7800</v>
          </cell>
          <cell r="AG41">
            <v>7402</v>
          </cell>
          <cell r="AH41">
            <v>7070</v>
          </cell>
          <cell r="AI41">
            <v>6504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</row>
        <row r="42">
          <cell r="A42" t="str">
            <v>AR Industrial Unfinished Oils</v>
          </cell>
          <cell r="C42" t="str">
            <v>Industrial Unfinished Oils</v>
          </cell>
          <cell r="D42">
            <v>-1329</v>
          </cell>
          <cell r="E42">
            <v>-1826</v>
          </cell>
          <cell r="F42">
            <v>-1482</v>
          </cell>
          <cell r="G42">
            <v>-1694</v>
          </cell>
          <cell r="H42">
            <v>-1183</v>
          </cell>
          <cell r="I42">
            <v>-1360</v>
          </cell>
          <cell r="J42">
            <v>-483</v>
          </cell>
          <cell r="K42">
            <v>-430</v>
          </cell>
          <cell r="L42">
            <v>-1269</v>
          </cell>
          <cell r="M42">
            <v>-1063</v>
          </cell>
          <cell r="N42">
            <v>-1511</v>
          </cell>
          <cell r="O42">
            <v>-301</v>
          </cell>
          <cell r="P42">
            <v>-575</v>
          </cell>
          <cell r="Q42">
            <v>-210</v>
          </cell>
          <cell r="R42">
            <v>-341</v>
          </cell>
          <cell r="S42">
            <v>13</v>
          </cell>
          <cell r="T42">
            <v>319</v>
          </cell>
          <cell r="U42">
            <v>293</v>
          </cell>
          <cell r="V42">
            <v>-240</v>
          </cell>
          <cell r="W42">
            <v>-381</v>
          </cell>
          <cell r="X42">
            <v>136</v>
          </cell>
          <cell r="Y42">
            <v>297</v>
          </cell>
          <cell r="Z42">
            <v>327</v>
          </cell>
          <cell r="AA42">
            <v>85</v>
          </cell>
          <cell r="AB42">
            <v>-409</v>
          </cell>
          <cell r="AC42">
            <v>-89</v>
          </cell>
          <cell r="AD42">
            <v>42</v>
          </cell>
          <cell r="AE42">
            <v>372</v>
          </cell>
          <cell r="AF42">
            <v>149</v>
          </cell>
          <cell r="AG42">
            <v>656</v>
          </cell>
          <cell r="AH42">
            <v>959</v>
          </cell>
          <cell r="AI42">
            <v>216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AR Industrial Waxes</v>
          </cell>
          <cell r="C43" t="str">
            <v>Industrial Waxes</v>
          </cell>
          <cell r="D43">
            <v>884</v>
          </cell>
          <cell r="E43">
            <v>647</v>
          </cell>
          <cell r="F43">
            <v>686</v>
          </cell>
          <cell r="G43">
            <v>737</v>
          </cell>
          <cell r="H43">
            <v>747</v>
          </cell>
          <cell r="I43">
            <v>748</v>
          </cell>
          <cell r="J43">
            <v>1029</v>
          </cell>
          <cell r="K43">
            <v>925</v>
          </cell>
          <cell r="L43">
            <v>896</v>
          </cell>
          <cell r="M43">
            <v>791</v>
          </cell>
          <cell r="N43">
            <v>699</v>
          </cell>
          <cell r="O43">
            <v>613</v>
          </cell>
          <cell r="P43">
            <v>543</v>
          </cell>
          <cell r="Q43">
            <v>524</v>
          </cell>
          <cell r="R43">
            <v>519</v>
          </cell>
          <cell r="S43">
            <v>529</v>
          </cell>
          <cell r="T43">
            <v>375</v>
          </cell>
          <cell r="U43">
            <v>314</v>
          </cell>
          <cell r="V43">
            <v>274</v>
          </cell>
          <cell r="W43">
            <v>175</v>
          </cell>
          <cell r="X43">
            <v>245</v>
          </cell>
          <cell r="Y43">
            <v>216</v>
          </cell>
          <cell r="Z43">
            <v>219</v>
          </cell>
          <cell r="AA43">
            <v>224</v>
          </cell>
          <cell r="AB43">
            <v>201</v>
          </cell>
          <cell r="AC43">
            <v>168</v>
          </cell>
          <cell r="AD43">
            <v>175</v>
          </cell>
          <cell r="AE43">
            <v>127</v>
          </cell>
          <cell r="AF43">
            <v>155</v>
          </cell>
          <cell r="AG43">
            <v>130</v>
          </cell>
          <cell r="AH43">
            <v>115</v>
          </cell>
          <cell r="AI43">
            <v>148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AR Industrial Wood</v>
          </cell>
          <cell r="C44" t="str">
            <v>Industrial Wood</v>
          </cell>
          <cell r="D44">
            <v>66121</v>
          </cell>
          <cell r="E44">
            <v>66713</v>
          </cell>
          <cell r="F44">
            <v>71440</v>
          </cell>
          <cell r="G44">
            <v>78742</v>
          </cell>
          <cell r="H44">
            <v>74711</v>
          </cell>
          <cell r="I44">
            <v>75594</v>
          </cell>
          <cell r="J44">
            <v>80348</v>
          </cell>
          <cell r="K44">
            <v>82843</v>
          </cell>
          <cell r="L44">
            <v>78275</v>
          </cell>
          <cell r="M44">
            <v>78436</v>
          </cell>
          <cell r="N44">
            <v>79703</v>
          </cell>
          <cell r="O44">
            <v>63374</v>
          </cell>
          <cell r="P44">
            <v>69539</v>
          </cell>
          <cell r="Q44">
            <v>69793</v>
          </cell>
          <cell r="R44">
            <v>69934</v>
          </cell>
          <cell r="S44">
            <v>71873</v>
          </cell>
          <cell r="T44">
            <v>76365</v>
          </cell>
          <cell r="U44">
            <v>78793</v>
          </cell>
          <cell r="V44">
            <v>66550</v>
          </cell>
          <cell r="W44">
            <v>69646</v>
          </cell>
          <cell r="X44">
            <v>74685</v>
          </cell>
          <cell r="Y44">
            <v>77673</v>
          </cell>
          <cell r="Z44">
            <v>77744</v>
          </cell>
          <cell r="AA44">
            <v>75715</v>
          </cell>
          <cell r="AB44">
            <v>74245</v>
          </cell>
          <cell r="AC44">
            <v>68082</v>
          </cell>
          <cell r="AD44">
            <v>64684</v>
          </cell>
          <cell r="AE44">
            <v>66586</v>
          </cell>
          <cell r="AF44">
            <v>65701</v>
          </cell>
          <cell r="AG44">
            <v>64256</v>
          </cell>
          <cell r="AH44">
            <v>49471</v>
          </cell>
          <cell r="AI44">
            <v>49589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</row>
        <row r="45">
          <cell r="A45" t="str">
            <v>AR Industrial Other Coal</v>
          </cell>
          <cell r="C45" t="str">
            <v>Industrial Other Coal</v>
          </cell>
          <cell r="D45">
            <v>5708.266625324728</v>
          </cell>
          <cell r="E45">
            <v>6614.4561042883188</v>
          </cell>
          <cell r="F45">
            <v>6846.2551248094669</v>
          </cell>
          <cell r="G45">
            <v>7596.1741286909291</v>
          </cell>
          <cell r="H45">
            <v>8473.9373181078645</v>
          </cell>
          <cell r="I45">
            <v>7609.0061579927669</v>
          </cell>
          <cell r="J45">
            <v>7882.0944612044332</v>
          </cell>
          <cell r="K45">
            <v>6585.1192410154581</v>
          </cell>
          <cell r="L45">
            <v>6765.9976606818982</v>
          </cell>
          <cell r="M45">
            <v>7682.4585884174649</v>
          </cell>
          <cell r="N45">
            <v>9026.3128972187806</v>
          </cell>
          <cell r="O45">
            <v>10295.761984759938</v>
          </cell>
          <cell r="P45">
            <v>9778.1348365542744</v>
          </cell>
          <cell r="Q45">
            <v>9465.0892798129371</v>
          </cell>
          <cell r="R45">
            <v>9395.3634299830956</v>
          </cell>
          <cell r="S45">
            <v>8712.2898103086882</v>
          </cell>
          <cell r="T45">
            <v>8529.3682379716847</v>
          </cell>
          <cell r="U45">
            <v>9121.5054717626845</v>
          </cell>
          <cell r="V45">
            <v>8925.810316383453</v>
          </cell>
          <cell r="W45">
            <v>6980.4207514864465</v>
          </cell>
          <cell r="X45">
            <v>6771.116671635581</v>
          </cell>
          <cell r="Y45">
            <v>5117.9015946624486</v>
          </cell>
          <cell r="Z45">
            <v>4667.8952332339331</v>
          </cell>
          <cell r="AA45">
            <v>4609.5479792929264</v>
          </cell>
          <cell r="AB45">
            <v>4977.2911190431641</v>
          </cell>
          <cell r="AC45">
            <v>4248.1547314459895</v>
          </cell>
          <cell r="AD45">
            <v>4414.6928885368579</v>
          </cell>
          <cell r="AE45">
            <v>4221.1381382842355</v>
          </cell>
          <cell r="AF45">
            <v>3590.9698633555126</v>
          </cell>
          <cell r="AG45">
            <v>3535.2838343507356</v>
          </cell>
          <cell r="AH45">
            <v>2972.861699080499</v>
          </cell>
          <cell r="AI45">
            <v>2976.034841468103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AR Industrial Other</v>
          </cell>
          <cell r="C46" t="str">
            <v>Industrial Other</v>
          </cell>
        </row>
        <row r="47">
          <cell r="A47" t="str">
            <v>AR Residential Coal</v>
          </cell>
          <cell r="C47" t="str">
            <v>Residential Coal</v>
          </cell>
          <cell r="D47">
            <v>1</v>
          </cell>
          <cell r="E47">
            <v>2</v>
          </cell>
          <cell r="F47">
            <v>9</v>
          </cell>
          <cell r="G47">
            <v>4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AR Residential Distillate Fuel</v>
          </cell>
          <cell r="C48" t="str">
            <v>Residential Distillate Fuel</v>
          </cell>
          <cell r="D48">
            <v>2</v>
          </cell>
          <cell r="E48">
            <v>3</v>
          </cell>
          <cell r="F48">
            <v>55</v>
          </cell>
          <cell r="G48">
            <v>3</v>
          </cell>
          <cell r="H48">
            <v>5</v>
          </cell>
          <cell r="I48">
            <v>12</v>
          </cell>
          <cell r="J48">
            <v>5</v>
          </cell>
          <cell r="K48">
            <v>4</v>
          </cell>
          <cell r="L48">
            <v>3</v>
          </cell>
          <cell r="M48">
            <v>5</v>
          </cell>
          <cell r="N48">
            <v>4</v>
          </cell>
          <cell r="O48">
            <v>5</v>
          </cell>
          <cell r="P48">
            <v>50</v>
          </cell>
          <cell r="Q48">
            <v>21</v>
          </cell>
          <cell r="R48">
            <v>32</v>
          </cell>
          <cell r="S48">
            <v>9</v>
          </cell>
          <cell r="T48">
            <v>15</v>
          </cell>
          <cell r="U48">
            <v>18</v>
          </cell>
          <cell r="V48">
            <v>9</v>
          </cell>
          <cell r="W48">
            <v>23</v>
          </cell>
          <cell r="X48">
            <v>55</v>
          </cell>
          <cell r="Y48">
            <v>58</v>
          </cell>
          <cell r="Z48">
            <v>25</v>
          </cell>
          <cell r="AA48">
            <v>24</v>
          </cell>
          <cell r="AB48">
            <v>31</v>
          </cell>
          <cell r="AC48">
            <v>49</v>
          </cell>
          <cell r="AD48">
            <v>75</v>
          </cell>
          <cell r="AE48">
            <v>48</v>
          </cell>
          <cell r="AF48">
            <v>43</v>
          </cell>
          <cell r="AG48">
            <v>4</v>
          </cell>
          <cell r="AH48">
            <v>17</v>
          </cell>
          <cell r="AI48">
            <v>39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AR Residential Kerosene</v>
          </cell>
          <cell r="C49" t="str">
            <v>Residential Kerosene</v>
          </cell>
          <cell r="D49">
            <v>112</v>
          </cell>
          <cell r="E49">
            <v>79</v>
          </cell>
          <cell r="F49">
            <v>42</v>
          </cell>
          <cell r="G49">
            <v>56</v>
          </cell>
          <cell r="H49">
            <v>37</v>
          </cell>
          <cell r="I49">
            <v>79</v>
          </cell>
          <cell r="J49">
            <v>67</v>
          </cell>
          <cell r="K49">
            <v>107</v>
          </cell>
          <cell r="L49">
            <v>85</v>
          </cell>
          <cell r="M49">
            <v>203</v>
          </cell>
          <cell r="N49">
            <v>141</v>
          </cell>
          <cell r="O49">
            <v>137</v>
          </cell>
          <cell r="P49">
            <v>111</v>
          </cell>
          <cell r="Q49">
            <v>92</v>
          </cell>
          <cell r="R49">
            <v>61</v>
          </cell>
          <cell r="S49">
            <v>77</v>
          </cell>
          <cell r="T49">
            <v>52</v>
          </cell>
          <cell r="U49">
            <v>35</v>
          </cell>
          <cell r="V49">
            <v>13</v>
          </cell>
          <cell r="W49">
            <v>26</v>
          </cell>
          <cell r="X49">
            <v>31</v>
          </cell>
          <cell r="Y49">
            <v>12</v>
          </cell>
          <cell r="Z49">
            <v>5</v>
          </cell>
          <cell r="AA49">
            <v>7</v>
          </cell>
          <cell r="AB49">
            <v>16</v>
          </cell>
          <cell r="AC49">
            <v>9</v>
          </cell>
          <cell r="AD49">
            <v>7</v>
          </cell>
          <cell r="AE49">
            <v>2</v>
          </cell>
          <cell r="AF49">
            <v>3</v>
          </cell>
          <cell r="AG49">
            <v>4</v>
          </cell>
          <cell r="AH49">
            <v>3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AR Residential Hydrocarbon Gas Liquids</v>
          </cell>
          <cell r="C50" t="str">
            <v>Residential Hydrocarbon Gas Liquids</v>
          </cell>
          <cell r="D50">
            <v>6807</v>
          </cell>
          <cell r="E50">
            <v>6156</v>
          </cell>
          <cell r="F50">
            <v>5512</v>
          </cell>
          <cell r="G50">
            <v>6282</v>
          </cell>
          <cell r="H50">
            <v>6138</v>
          </cell>
          <cell r="I50">
            <v>5507</v>
          </cell>
          <cell r="J50">
            <v>5482</v>
          </cell>
          <cell r="K50">
            <v>5800</v>
          </cell>
          <cell r="L50">
            <v>4299</v>
          </cell>
          <cell r="M50">
            <v>11135</v>
          </cell>
          <cell r="N50">
            <v>9879</v>
          </cell>
          <cell r="O50">
            <v>10386</v>
          </cell>
          <cell r="P50">
            <v>7769</v>
          </cell>
          <cell r="Q50">
            <v>6459</v>
          </cell>
          <cell r="R50">
            <v>6180</v>
          </cell>
          <cell r="S50">
            <v>5610</v>
          </cell>
          <cell r="T50">
            <v>5535</v>
          </cell>
          <cell r="U50">
            <v>5440</v>
          </cell>
          <cell r="V50">
            <v>6901</v>
          </cell>
          <cell r="W50">
            <v>6797</v>
          </cell>
          <cell r="X50">
            <v>6049</v>
          </cell>
          <cell r="Y50">
            <v>5063</v>
          </cell>
          <cell r="Z50">
            <v>3819</v>
          </cell>
          <cell r="AA50">
            <v>5092</v>
          </cell>
          <cell r="AB50">
            <v>4964</v>
          </cell>
          <cell r="AC50">
            <v>4198</v>
          </cell>
          <cell r="AD50">
            <v>3198</v>
          </cell>
          <cell r="AE50">
            <v>2949</v>
          </cell>
          <cell r="AF50">
            <v>3993</v>
          </cell>
          <cell r="AG50">
            <v>4095</v>
          </cell>
          <cell r="AH50">
            <v>4191</v>
          </cell>
          <cell r="AI50">
            <v>3983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51" t="str">
            <v>AR Residential Natural Gas</v>
          </cell>
          <cell r="C51" t="str">
            <v>Residential Natural Gas</v>
          </cell>
          <cell r="D51">
            <v>39486</v>
          </cell>
          <cell r="E51">
            <v>41312</v>
          </cell>
          <cell r="F51">
            <v>39743</v>
          </cell>
          <cell r="G51">
            <v>46117</v>
          </cell>
          <cell r="H51">
            <v>42431</v>
          </cell>
          <cell r="I51">
            <v>44579</v>
          </cell>
          <cell r="J51">
            <v>47509</v>
          </cell>
          <cell r="K51">
            <v>43019</v>
          </cell>
          <cell r="L51">
            <v>39139</v>
          </cell>
          <cell r="M51">
            <v>36894</v>
          </cell>
          <cell r="N51">
            <v>43159</v>
          </cell>
          <cell r="O51">
            <v>37695</v>
          </cell>
          <cell r="P51">
            <v>40085</v>
          </cell>
          <cell r="Q51">
            <v>39161</v>
          </cell>
          <cell r="R51">
            <v>35078</v>
          </cell>
          <cell r="S51">
            <v>33927</v>
          </cell>
          <cell r="T51">
            <v>32467</v>
          </cell>
          <cell r="U51">
            <v>33041</v>
          </cell>
          <cell r="V51">
            <v>36028</v>
          </cell>
          <cell r="W51">
            <v>33635</v>
          </cell>
          <cell r="X51">
            <v>36509</v>
          </cell>
          <cell r="Y51">
            <v>34241</v>
          </cell>
          <cell r="Z51">
            <v>26454</v>
          </cell>
          <cell r="AA51">
            <v>35663</v>
          </cell>
          <cell r="AB51">
            <v>38558</v>
          </cell>
          <cell r="AC51">
            <v>33463</v>
          </cell>
          <cell r="AD51">
            <v>27469</v>
          </cell>
          <cell r="AE51">
            <v>26080</v>
          </cell>
          <cell r="AF51">
            <v>35466</v>
          </cell>
          <cell r="AG51">
            <v>34175</v>
          </cell>
          <cell r="AH51">
            <v>30704</v>
          </cell>
          <cell r="AI51">
            <v>34276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A52" t="str">
            <v>AR Residential Wood</v>
          </cell>
          <cell r="C52" t="str">
            <v>Residential Wood</v>
          </cell>
          <cell r="D52">
            <v>3161</v>
          </cell>
          <cell r="E52">
            <v>3313</v>
          </cell>
          <cell r="F52">
            <v>3476</v>
          </cell>
          <cell r="G52">
            <v>4830</v>
          </cell>
          <cell r="H52">
            <v>4585</v>
          </cell>
          <cell r="I52">
            <v>4585</v>
          </cell>
          <cell r="J52">
            <v>4761</v>
          </cell>
          <cell r="K52">
            <v>2347</v>
          </cell>
          <cell r="L52">
            <v>2086</v>
          </cell>
          <cell r="M52">
            <v>2141</v>
          </cell>
          <cell r="N52">
            <v>2306</v>
          </cell>
          <cell r="O52">
            <v>2227</v>
          </cell>
          <cell r="P52">
            <v>2261</v>
          </cell>
          <cell r="Q52">
            <v>2380</v>
          </cell>
          <cell r="R52">
            <v>2439</v>
          </cell>
          <cell r="S52">
            <v>5603</v>
          </cell>
          <cell r="T52">
            <v>4969</v>
          </cell>
          <cell r="U52">
            <v>5492</v>
          </cell>
          <cell r="V52">
            <v>6146</v>
          </cell>
          <cell r="W52">
            <v>9580</v>
          </cell>
          <cell r="X52">
            <v>10275</v>
          </cell>
          <cell r="Y52">
            <v>9966</v>
          </cell>
          <cell r="Z52">
            <v>8328</v>
          </cell>
          <cell r="AA52">
            <v>10867</v>
          </cell>
          <cell r="AB52">
            <v>10997</v>
          </cell>
          <cell r="AC52">
            <v>6398</v>
          </cell>
          <cell r="AD52">
            <v>5184</v>
          </cell>
          <cell r="AE52">
            <v>4365</v>
          </cell>
          <cell r="AF52">
            <v>6858</v>
          </cell>
          <cell r="AG52">
            <v>6913</v>
          </cell>
          <cell r="AH52">
            <v>5314</v>
          </cell>
          <cell r="AI52">
            <v>4896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3">
          <cell r="A53" t="str">
            <v>AR Residential Other</v>
          </cell>
          <cell r="C53" t="str">
            <v>Residential Other</v>
          </cell>
        </row>
        <row r="54">
          <cell r="A54" t="str">
            <v>AR Transportation Aviation Gasoline</v>
          </cell>
          <cell r="C54" t="str">
            <v>Transportation Aviation Gasoline</v>
          </cell>
          <cell r="D54">
            <v>631</v>
          </cell>
          <cell r="E54">
            <v>726</v>
          </cell>
          <cell r="F54">
            <v>768</v>
          </cell>
          <cell r="G54">
            <v>679</v>
          </cell>
          <cell r="H54">
            <v>791</v>
          </cell>
          <cell r="I54">
            <v>723</v>
          </cell>
          <cell r="J54">
            <v>613</v>
          </cell>
          <cell r="K54">
            <v>682</v>
          </cell>
          <cell r="L54">
            <v>617</v>
          </cell>
          <cell r="M54">
            <v>596</v>
          </cell>
          <cell r="N54">
            <v>471</v>
          </cell>
          <cell r="O54">
            <v>922</v>
          </cell>
          <cell r="P54">
            <v>598</v>
          </cell>
          <cell r="Q54">
            <v>522</v>
          </cell>
          <cell r="R54">
            <v>643</v>
          </cell>
          <cell r="S54">
            <v>339</v>
          </cell>
          <cell r="T54">
            <v>559</v>
          </cell>
          <cell r="U54">
            <v>553</v>
          </cell>
          <cell r="V54">
            <v>440</v>
          </cell>
          <cell r="W54">
            <v>557</v>
          </cell>
          <cell r="X54">
            <v>434</v>
          </cell>
          <cell r="Y54">
            <v>407</v>
          </cell>
          <cell r="Z54">
            <v>414</v>
          </cell>
          <cell r="AA54">
            <v>354</v>
          </cell>
          <cell r="AB54">
            <v>196</v>
          </cell>
          <cell r="AC54">
            <v>242</v>
          </cell>
          <cell r="AD54">
            <v>242</v>
          </cell>
          <cell r="AE54">
            <v>243</v>
          </cell>
          <cell r="AF54">
            <v>237</v>
          </cell>
          <cell r="AG54">
            <v>244</v>
          </cell>
          <cell r="AH54">
            <v>225</v>
          </cell>
          <cell r="AI54">
            <v>245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AR Transportation Distillate Fuel</v>
          </cell>
          <cell r="C55" t="str">
            <v>Transportation Distillate Fuel</v>
          </cell>
          <cell r="D55">
            <v>56629</v>
          </cell>
          <cell r="E55">
            <v>57962</v>
          </cell>
          <cell r="F55">
            <v>57886</v>
          </cell>
          <cell r="G55">
            <v>62549</v>
          </cell>
          <cell r="H55">
            <v>71483</v>
          </cell>
          <cell r="I55">
            <v>73149</v>
          </cell>
          <cell r="J55">
            <v>76046</v>
          </cell>
          <cell r="K55">
            <v>79046</v>
          </cell>
          <cell r="L55">
            <v>83476</v>
          </cell>
          <cell r="M55">
            <v>80444</v>
          </cell>
          <cell r="N55">
            <v>83479</v>
          </cell>
          <cell r="O55">
            <v>90968</v>
          </cell>
          <cell r="P55">
            <v>97823</v>
          </cell>
          <cell r="Q55">
            <v>96381</v>
          </cell>
          <cell r="R55">
            <v>100007</v>
          </cell>
          <cell r="S55">
            <v>97389</v>
          </cell>
          <cell r="T55">
            <v>95916</v>
          </cell>
          <cell r="U55">
            <v>97317</v>
          </cell>
          <cell r="V55">
            <v>94981</v>
          </cell>
          <cell r="W55">
            <v>94337</v>
          </cell>
          <cell r="X55">
            <v>97842</v>
          </cell>
          <cell r="Y55">
            <v>99064</v>
          </cell>
          <cell r="Z55">
            <v>90155</v>
          </cell>
          <cell r="AA55">
            <v>91015</v>
          </cell>
          <cell r="AB55">
            <v>89026</v>
          </cell>
          <cell r="AC55">
            <v>88795</v>
          </cell>
          <cell r="AD55">
            <v>89470</v>
          </cell>
          <cell r="AE55">
            <v>92883</v>
          </cell>
          <cell r="AF55">
            <v>97731</v>
          </cell>
          <cell r="AG55">
            <v>95310</v>
          </cell>
          <cell r="AH55">
            <v>94234</v>
          </cell>
          <cell r="AI55">
            <v>96959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AR Transportation Ethanol</v>
          </cell>
          <cell r="C56" t="str">
            <v>Transportation Ethanol</v>
          </cell>
          <cell r="D56">
            <v>498</v>
          </cell>
          <cell r="E56">
            <v>314</v>
          </cell>
          <cell r="F56">
            <v>222</v>
          </cell>
          <cell r="G56">
            <v>155</v>
          </cell>
          <cell r="H56">
            <v>28</v>
          </cell>
          <cell r="I56">
            <v>31</v>
          </cell>
          <cell r="J56">
            <v>2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93</v>
          </cell>
          <cell r="T56">
            <v>86</v>
          </cell>
          <cell r="U56">
            <v>278</v>
          </cell>
          <cell r="V56">
            <v>2250</v>
          </cell>
          <cell r="W56">
            <v>5855</v>
          </cell>
          <cell r="X56">
            <v>12507</v>
          </cell>
          <cell r="Y56">
            <v>11778</v>
          </cell>
          <cell r="Z56">
            <v>11457</v>
          </cell>
          <cell r="AA56">
            <v>11575</v>
          </cell>
          <cell r="AB56">
            <v>12076</v>
          </cell>
          <cell r="AC56">
            <v>12136</v>
          </cell>
          <cell r="AD56">
            <v>12551</v>
          </cell>
          <cell r="AE56">
            <v>12588</v>
          </cell>
          <cell r="AF56">
            <v>11637</v>
          </cell>
          <cell r="AG56">
            <v>11589</v>
          </cell>
          <cell r="AH56">
            <v>10351</v>
          </cell>
          <cell r="AI56">
            <v>11596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A57" t="str">
            <v>AR Transportation Jet Fuel, Kerosene</v>
          </cell>
          <cell r="C57" t="str">
            <v>Transportation Jet Fuel, Kerosene</v>
          </cell>
          <cell r="D57">
            <v>3239</v>
          </cell>
          <cell r="E57">
            <v>2534</v>
          </cell>
          <cell r="F57">
            <v>2360</v>
          </cell>
          <cell r="G57">
            <v>2304</v>
          </cell>
          <cell r="H57">
            <v>5757</v>
          </cell>
          <cell r="I57">
            <v>6387</v>
          </cell>
          <cell r="J57">
            <v>8631</v>
          </cell>
          <cell r="K57">
            <v>8707</v>
          </cell>
          <cell r="L57">
            <v>8665</v>
          </cell>
          <cell r="M57">
            <v>25941</v>
          </cell>
          <cell r="N57">
            <v>27600</v>
          </cell>
          <cell r="O57">
            <v>5876</v>
          </cell>
          <cell r="P57">
            <v>4500</v>
          </cell>
          <cell r="Q57">
            <v>4660</v>
          </cell>
          <cell r="R57">
            <v>4096</v>
          </cell>
          <cell r="S57">
            <v>7094</v>
          </cell>
          <cell r="T57">
            <v>6706</v>
          </cell>
          <cell r="U57">
            <v>6951</v>
          </cell>
          <cell r="V57">
            <v>6152</v>
          </cell>
          <cell r="W57">
            <v>4537</v>
          </cell>
          <cell r="X57">
            <v>7858</v>
          </cell>
          <cell r="Y57">
            <v>7788</v>
          </cell>
          <cell r="Z57">
            <v>8056</v>
          </cell>
          <cell r="AA57">
            <v>7615</v>
          </cell>
          <cell r="AB57">
            <v>7851</v>
          </cell>
          <cell r="AC57">
            <v>7378</v>
          </cell>
          <cell r="AD57">
            <v>7140</v>
          </cell>
          <cell r="AE57">
            <v>7599</v>
          </cell>
          <cell r="AF57">
            <v>6556</v>
          </cell>
          <cell r="AG57">
            <v>7007</v>
          </cell>
          <cell r="AH57">
            <v>5284</v>
          </cell>
          <cell r="AI57">
            <v>5659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AR Transportation Jet Fuel, Naphtha</v>
          </cell>
          <cell r="C58" t="str">
            <v>Transportation Jet Fuel, Naphtha</v>
          </cell>
          <cell r="D58">
            <v>6007</v>
          </cell>
          <cell r="E58">
            <v>7203</v>
          </cell>
          <cell r="F58">
            <v>3844</v>
          </cell>
          <cell r="G58">
            <v>3347</v>
          </cell>
          <cell r="H58">
            <v>3312</v>
          </cell>
          <cell r="I58">
            <v>281</v>
          </cell>
          <cell r="J58">
            <v>64</v>
          </cell>
          <cell r="K58">
            <v>20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AR Transportation Hydrocarbon Gas Liquids</v>
          </cell>
          <cell r="C59" t="str">
            <v>Transportation Hydrocarbon Gas Liquids</v>
          </cell>
          <cell r="D59">
            <v>319</v>
          </cell>
          <cell r="E59">
            <v>301</v>
          </cell>
          <cell r="F59">
            <v>237</v>
          </cell>
          <cell r="G59">
            <v>263</v>
          </cell>
          <cell r="H59">
            <v>478</v>
          </cell>
          <cell r="I59">
            <v>197</v>
          </cell>
          <cell r="J59">
            <v>173</v>
          </cell>
          <cell r="K59">
            <v>162</v>
          </cell>
          <cell r="L59">
            <v>126</v>
          </cell>
          <cell r="M59">
            <v>1755</v>
          </cell>
          <cell r="N59">
            <v>359</v>
          </cell>
          <cell r="O59">
            <v>342</v>
          </cell>
          <cell r="P59">
            <v>209</v>
          </cell>
          <cell r="Q59">
            <v>195</v>
          </cell>
          <cell r="R59">
            <v>196</v>
          </cell>
          <cell r="S59">
            <v>318</v>
          </cell>
          <cell r="T59">
            <v>310</v>
          </cell>
          <cell r="U59">
            <v>228</v>
          </cell>
          <cell r="V59">
            <v>590</v>
          </cell>
          <cell r="W59">
            <v>294</v>
          </cell>
          <cell r="X59">
            <v>73</v>
          </cell>
          <cell r="Y59">
            <v>72</v>
          </cell>
          <cell r="Z59">
            <v>45</v>
          </cell>
          <cell r="AA59">
            <v>64</v>
          </cell>
          <cell r="AB59">
            <v>58</v>
          </cell>
          <cell r="AC59">
            <v>78</v>
          </cell>
          <cell r="AD59">
            <v>77</v>
          </cell>
          <cell r="AE59">
            <v>21</v>
          </cell>
          <cell r="AF59">
            <v>17</v>
          </cell>
          <cell r="AG59">
            <v>20</v>
          </cell>
          <cell r="AH59">
            <v>26</v>
          </cell>
          <cell r="AI59">
            <v>32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AR Transportation Lubricants</v>
          </cell>
          <cell r="C60" t="str">
            <v>Transportation Lubricants</v>
          </cell>
          <cell r="D60">
            <v>2683</v>
          </cell>
          <cell r="E60">
            <v>2400</v>
          </cell>
          <cell r="F60">
            <v>2447</v>
          </cell>
          <cell r="G60">
            <v>2492</v>
          </cell>
          <cell r="H60">
            <v>2605</v>
          </cell>
          <cell r="I60">
            <v>2560</v>
          </cell>
          <cell r="J60">
            <v>2484</v>
          </cell>
          <cell r="K60">
            <v>2624</v>
          </cell>
          <cell r="L60">
            <v>2747</v>
          </cell>
          <cell r="M60">
            <v>2776</v>
          </cell>
          <cell r="N60">
            <v>2735</v>
          </cell>
          <cell r="O60">
            <v>2505</v>
          </cell>
          <cell r="P60">
            <v>2476</v>
          </cell>
          <cell r="Q60">
            <v>2289</v>
          </cell>
          <cell r="R60">
            <v>2319</v>
          </cell>
          <cell r="S60">
            <v>2307</v>
          </cell>
          <cell r="T60">
            <v>2247</v>
          </cell>
          <cell r="U60">
            <v>2321</v>
          </cell>
          <cell r="V60">
            <v>2155</v>
          </cell>
          <cell r="W60">
            <v>1937</v>
          </cell>
          <cell r="X60">
            <v>2019</v>
          </cell>
          <cell r="Y60">
            <v>1911</v>
          </cell>
          <cell r="Z60">
            <v>1701</v>
          </cell>
          <cell r="AA60">
            <v>1745</v>
          </cell>
          <cell r="AB60">
            <v>1789</v>
          </cell>
          <cell r="AC60">
            <v>1945</v>
          </cell>
          <cell r="AD60">
            <v>1871</v>
          </cell>
          <cell r="AE60">
            <v>1740</v>
          </cell>
          <cell r="AF60">
            <v>1672</v>
          </cell>
          <cell r="AG60">
            <v>1600</v>
          </cell>
          <cell r="AH60">
            <v>1484</v>
          </cell>
          <cell r="AI60">
            <v>1524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AR Transportation Motor Gasoline</v>
          </cell>
          <cell r="C61" t="str">
            <v>Transportation Motor Gasoline</v>
          </cell>
          <cell r="D61">
            <v>148889</v>
          </cell>
          <cell r="E61">
            <v>149193</v>
          </cell>
          <cell r="F61">
            <v>151541</v>
          </cell>
          <cell r="G61">
            <v>156619</v>
          </cell>
          <cell r="H61">
            <v>158586</v>
          </cell>
          <cell r="I61">
            <v>164644</v>
          </cell>
          <cell r="J61">
            <v>164658</v>
          </cell>
          <cell r="K61">
            <v>170120</v>
          </cell>
          <cell r="L61">
            <v>169538</v>
          </cell>
          <cell r="M61">
            <v>172291</v>
          </cell>
          <cell r="N61">
            <v>170170</v>
          </cell>
          <cell r="O61">
            <v>167888</v>
          </cell>
          <cell r="P61">
            <v>171541</v>
          </cell>
          <cell r="Q61">
            <v>172399</v>
          </cell>
          <cell r="R61">
            <v>172856</v>
          </cell>
          <cell r="S61">
            <v>171964</v>
          </cell>
          <cell r="T61">
            <v>171427</v>
          </cell>
          <cell r="U61">
            <v>173978</v>
          </cell>
          <cell r="V61">
            <v>167976</v>
          </cell>
          <cell r="W61">
            <v>168399</v>
          </cell>
          <cell r="X61">
            <v>159764</v>
          </cell>
          <cell r="Y61">
            <v>154639</v>
          </cell>
          <cell r="Z61">
            <v>155354</v>
          </cell>
          <cell r="AA61">
            <v>152300</v>
          </cell>
          <cell r="AB61">
            <v>157318</v>
          </cell>
          <cell r="AC61">
            <v>157485</v>
          </cell>
          <cell r="AD61">
            <v>163797</v>
          </cell>
          <cell r="AE61">
            <v>163179</v>
          </cell>
          <cell r="AF61">
            <v>160915</v>
          </cell>
          <cell r="AG61">
            <v>165260</v>
          </cell>
          <cell r="AH61">
            <v>153288</v>
          </cell>
          <cell r="AI61">
            <v>163919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AR Transportation Natural Gas</v>
          </cell>
          <cell r="C62" t="str">
            <v>Transportation Natural Gas</v>
          </cell>
          <cell r="D62">
            <v>8709</v>
          </cell>
          <cell r="E62">
            <v>8478</v>
          </cell>
          <cell r="F62">
            <v>8140</v>
          </cell>
          <cell r="G62">
            <v>9783</v>
          </cell>
          <cell r="H62">
            <v>12125</v>
          </cell>
          <cell r="I62">
            <v>12453</v>
          </cell>
          <cell r="J62">
            <v>12882</v>
          </cell>
          <cell r="K62">
            <v>11812</v>
          </cell>
          <cell r="L62">
            <v>10527</v>
          </cell>
          <cell r="M62">
            <v>9241</v>
          </cell>
          <cell r="N62">
            <v>9025</v>
          </cell>
          <cell r="O62">
            <v>8917</v>
          </cell>
          <cell r="P62">
            <v>8174</v>
          </cell>
          <cell r="Q62">
            <v>8785</v>
          </cell>
          <cell r="R62">
            <v>8036</v>
          </cell>
          <cell r="S62">
            <v>9039</v>
          </cell>
          <cell r="T62">
            <v>10968</v>
          </cell>
          <cell r="U62">
            <v>10345</v>
          </cell>
          <cell r="V62">
            <v>10025</v>
          </cell>
          <cell r="W62">
            <v>9241</v>
          </cell>
          <cell r="X62">
            <v>9631</v>
          </cell>
          <cell r="Y62">
            <v>11476</v>
          </cell>
          <cell r="Z62">
            <v>10734</v>
          </cell>
          <cell r="AA62">
            <v>11685</v>
          </cell>
          <cell r="AB62">
            <v>11844</v>
          </cell>
          <cell r="AC62">
            <v>8938</v>
          </cell>
          <cell r="AD62">
            <v>8371</v>
          </cell>
          <cell r="AE62">
            <v>6896</v>
          </cell>
          <cell r="AF62">
            <v>7427</v>
          </cell>
          <cell r="AG62">
            <v>7861</v>
          </cell>
          <cell r="AH62">
            <v>6301</v>
          </cell>
          <cell r="AI62">
            <v>5328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A63" t="str">
            <v>AR Transportation Residual Fuel</v>
          </cell>
          <cell r="C63" t="str">
            <v>Transportation Residual Fuel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7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AR Transportation Other</v>
          </cell>
          <cell r="C64" t="str">
            <v>Transportation Other</v>
          </cell>
        </row>
        <row r="65">
          <cell r="A65" t="str">
            <v>AR Bunker Fuels Distillate Fuel</v>
          </cell>
          <cell r="C65" t="str">
            <v>Bunker Fuels Distillate Fuel</v>
          </cell>
          <cell r="D65">
            <v>124.95024478949814</v>
          </cell>
          <cell r="E65">
            <v>145.80253320710258</v>
          </cell>
          <cell r="F65">
            <v>117.21784624554674</v>
          </cell>
          <cell r="G65">
            <v>140.59483904665132</v>
          </cell>
          <cell r="H65">
            <v>134.00963254529142</v>
          </cell>
          <cell r="I65">
            <v>167.01949330134889</v>
          </cell>
          <cell r="J65">
            <v>152.774495259585</v>
          </cell>
          <cell r="K65">
            <v>148.579682383039</v>
          </cell>
          <cell r="L65">
            <v>339.56024384185679</v>
          </cell>
          <cell r="M65">
            <v>223.00955541844755</v>
          </cell>
          <cell r="N65">
            <v>4.5939708730456754</v>
          </cell>
          <cell r="O65">
            <v>9.0671782906596725</v>
          </cell>
          <cell r="P65">
            <v>31.926700419320781</v>
          </cell>
          <cell r="Q65">
            <v>427.99399036599448</v>
          </cell>
          <cell r="R65">
            <v>2722.3954245522432</v>
          </cell>
          <cell r="S65">
            <v>1271.7500442146595</v>
          </cell>
          <cell r="T65">
            <v>26.016955605892115</v>
          </cell>
          <cell r="U65">
            <v>24.303549394708163</v>
          </cell>
          <cell r="V65">
            <v>3043.1805354569101</v>
          </cell>
          <cell r="W65">
            <v>2759.8811377911547</v>
          </cell>
          <cell r="X65">
            <v>3057.7399385078529</v>
          </cell>
          <cell r="Y65">
            <v>2781.5647956851553</v>
          </cell>
          <cell r="Z65">
            <v>22.031105205958575</v>
          </cell>
          <cell r="AA65">
            <v>5.4480418963609836</v>
          </cell>
          <cell r="AB65">
            <v>13.336395929317939</v>
          </cell>
          <cell r="AC65">
            <v>9.7662856993416138</v>
          </cell>
          <cell r="AD65">
            <v>18.738221214387099</v>
          </cell>
          <cell r="AE65">
            <v>12.265206867047976</v>
          </cell>
          <cell r="AF65">
            <v>16.466969306071821</v>
          </cell>
          <cell r="AG65">
            <v>10.476507840833511</v>
          </cell>
          <cell r="AH65">
            <v>56.209181766495107</v>
          </cell>
          <cell r="AI65">
            <v>53.599228615876399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6">
          <cell r="A66" t="str">
            <v>AR Bunker Fuels Residual Fuel</v>
          </cell>
          <cell r="C66" t="str">
            <v>Bunker Fuels Residual Fuel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4.7121599786407797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AR Bunker Fuels Jet Fuel, Kerosene</v>
          </cell>
          <cell r="C67" t="str">
            <v>Bunker Fuels Jet Fuel, Kerosene</v>
          </cell>
          <cell r="D67">
            <v>1600.7951952042783</v>
          </cell>
          <cell r="E67">
            <v>2104.5879074693644</v>
          </cell>
          <cell r="F67">
            <v>1363.2323391635441</v>
          </cell>
          <cell r="G67">
            <v>1234.5629049748131</v>
          </cell>
          <cell r="H67">
            <v>1962.053983568062</v>
          </cell>
          <cell r="I67">
            <v>1500.9637753424256</v>
          </cell>
          <cell r="J67">
            <v>1911.4916134039961</v>
          </cell>
          <cell r="K67">
            <v>1993.8891675836537</v>
          </cell>
          <cell r="L67">
            <v>1936.6300024132649</v>
          </cell>
          <cell r="M67">
            <v>5982.3949287180048</v>
          </cell>
          <cell r="N67">
            <v>6794.8731568379981</v>
          </cell>
          <cell r="O67">
            <v>1374.1174175587064</v>
          </cell>
          <cell r="P67">
            <v>1045.689330785299</v>
          </cell>
          <cell r="Q67">
            <v>1119.2697186113539</v>
          </cell>
          <cell r="R67">
            <v>967.68251245299871</v>
          </cell>
          <cell r="S67">
            <v>1744.3260180145926</v>
          </cell>
          <cell r="T67">
            <v>1700.0112797606346</v>
          </cell>
          <cell r="U67">
            <v>1809.0168085382875</v>
          </cell>
          <cell r="V67">
            <v>1537.3611527115022</v>
          </cell>
          <cell r="W67">
            <v>1180.3523034772752</v>
          </cell>
          <cell r="X67">
            <v>2297.9251408621558</v>
          </cell>
          <cell r="Y67">
            <v>2431.0921008544838</v>
          </cell>
          <cell r="Z67">
            <v>2546.5891680493273</v>
          </cell>
          <cell r="AA67">
            <v>2392.0462275120453</v>
          </cell>
          <cell r="AB67">
            <v>2551.8612464364605</v>
          </cell>
          <cell r="AC67">
            <v>2356.1676062084271</v>
          </cell>
          <cell r="AD67">
            <v>2242.436368941409</v>
          </cell>
          <cell r="AE67">
            <v>2410.197586205908</v>
          </cell>
          <cell r="AF67">
            <v>2129.8041982512805</v>
          </cell>
          <cell r="AG67">
            <v>2159.64327656368</v>
          </cell>
          <cell r="AH67">
            <v>1333.312448066697</v>
          </cell>
          <cell r="AI67">
            <v>1440.117948723366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3">
          <cell r="A63" t="str">
            <v>Industrial Sector</v>
          </cell>
        </row>
        <row r="64">
          <cell r="A64" t="str">
            <v>Coking Coal</v>
          </cell>
          <cell r="B64">
            <v>0</v>
          </cell>
          <cell r="C64">
            <v>0</v>
          </cell>
          <cell r="D64">
            <v>0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0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</row>
        <row r="65">
          <cell r="A65" t="str">
            <v>Other Coal</v>
          </cell>
          <cell r="B65">
            <v>4.5416472020804654E-3</v>
          </cell>
          <cell r="C65">
            <v>4.7922786272606484E-3</v>
          </cell>
          <cell r="D65">
            <v>5.5354460395050922E-3</v>
          </cell>
          <cell r="E65">
            <v>5.6985520682306902E-3</v>
          </cell>
          <cell r="F65">
            <v>6.1996842611087956E-3</v>
          </cell>
          <cell r="G65">
            <v>6.6813461782685973E-3</v>
          </cell>
          <cell r="H65">
            <v>7.1063325896762383E-3</v>
          </cell>
          <cell r="I65">
            <v>6.9265189441406081E-3</v>
          </cell>
          <cell r="J65">
            <v>6.407540055518593E-3</v>
          </cell>
          <cell r="K65">
            <v>7.292184793933643E-3</v>
          </cell>
          <cell r="L65">
            <v>8.3797254001046293E-3</v>
          </cell>
          <cell r="M65">
            <v>7.5488424333074915E-3</v>
          </cell>
          <cell r="N65">
            <v>8.790338587456651E-3</v>
          </cell>
          <cell r="O65">
            <v>8.6634158122588425E-3</v>
          </cell>
          <cell r="P65">
            <v>8.5923428374798574E-3</v>
          </cell>
          <cell r="Q65">
            <v>8.7798501039106653E-3</v>
          </cell>
          <cell r="R65">
            <v>8.9501402039970021E-3</v>
          </cell>
          <cell r="S65">
            <v>9.3347003899069154E-3</v>
          </cell>
          <cell r="T65">
            <v>9.7442271758052933E-3</v>
          </cell>
          <cell r="U65">
            <v>1.1846441126425833E-2</v>
          </cell>
          <cell r="V65">
            <v>9.528065570029786E-3</v>
          </cell>
          <cell r="W65">
            <v>1.0428613284787837E-2</v>
          </cell>
          <cell r="X65">
            <v>1.1447143153630093E-2</v>
          </cell>
          <cell r="Y65">
            <v>1.1259441078483439E-2</v>
          </cell>
          <cell r="Z65">
            <v>1.1301799953971648E-2</v>
          </cell>
          <cell r="AA65">
            <v>1.278030660029408E-2</v>
          </cell>
          <cell r="AB65">
            <v>1.4141087569417057E-2</v>
          </cell>
          <cell r="AC65">
            <v>1.5203640000668045E-2</v>
          </cell>
          <cell r="AD65">
            <v>1.6372927844407276E-2</v>
          </cell>
          <cell r="AE65">
            <v>1.7984822051974766E-2</v>
          </cell>
          <cell r="AF65">
            <v>2.0691581393693988E-2</v>
          </cell>
          <cell r="AG65">
            <v>2.0592321427076909E-2</v>
          </cell>
        </row>
        <row r="66">
          <cell r="A66" t="str">
            <v>Natural Gas</v>
          </cell>
          <cell r="B66">
            <v>3.533378751811684E-2</v>
          </cell>
          <cell r="C66">
            <v>3.4080442031295628E-2</v>
          </cell>
          <cell r="D66">
            <v>3.5113197124211591E-2</v>
          </cell>
          <cell r="E66">
            <v>3.5735114329402823E-2</v>
          </cell>
          <cell r="F66">
            <v>3.8266019234562069E-2</v>
          </cell>
          <cell r="G66">
            <v>3.8414037116573964E-2</v>
          </cell>
          <cell r="H66">
            <v>3.8941186226345063E-2</v>
          </cell>
          <cell r="I66">
            <v>4.0318358619789427E-2</v>
          </cell>
          <cell r="J66">
            <v>4.4245174225432109E-2</v>
          </cell>
          <cell r="K66">
            <v>4.5043353202778538E-2</v>
          </cell>
          <cell r="L66">
            <v>4.2597449527596795E-2</v>
          </cell>
          <cell r="M66">
            <v>4.6592844916620677E-2</v>
          </cell>
          <cell r="N66">
            <v>4.3327197680125856E-2</v>
          </cell>
          <cell r="O66">
            <v>3.8916227301246172E-2</v>
          </cell>
          <cell r="P66">
            <v>3.3589578514776793E-2</v>
          </cell>
          <cell r="Q66">
            <v>3.4390669737607918E-2</v>
          </cell>
          <cell r="R66">
            <v>3.0264754630604199E-2</v>
          </cell>
          <cell r="S66">
            <v>3.1150740229987591E-2</v>
          </cell>
          <cell r="T66">
            <v>3.400040004217382E-2</v>
          </cell>
          <cell r="U66">
            <v>3.7425298593968079E-2</v>
          </cell>
          <cell r="V66">
            <v>3.7213292902606311E-2</v>
          </cell>
          <cell r="W66">
            <v>3.6621566032884037E-2</v>
          </cell>
          <cell r="X66">
            <v>3.528425803141947E-2</v>
          </cell>
          <cell r="Y66">
            <v>3.5038045157867924E-2</v>
          </cell>
          <cell r="Z66">
            <v>3.5439525006376288E-2</v>
          </cell>
          <cell r="AA66">
            <v>4.5934122734919008E-2</v>
          </cell>
          <cell r="AB66">
            <v>5.3367082936758806E-2</v>
          </cell>
          <cell r="AC66">
            <v>6.2044159432283245E-2</v>
          </cell>
          <cell r="AD66">
            <v>6.7266025977112121E-2</v>
          </cell>
          <cell r="AE66">
            <v>6.5365525465617788E-2</v>
          </cell>
          <cell r="AF66">
            <v>6.6884257875890363E-2</v>
          </cell>
          <cell r="AG66">
            <v>6.5591632413151857E-2</v>
          </cell>
        </row>
        <row r="67">
          <cell r="A67" t="str">
            <v>Asphalt and Road Oil</v>
          </cell>
          <cell r="B67">
            <v>1</v>
          </cell>
          <cell r="C67">
            <v>1</v>
          </cell>
          <cell r="D67">
            <v>1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</row>
        <row r="68">
          <cell r="A68" t="str">
            <v>Hydrocarbon Gas Liquids</v>
          </cell>
          <cell r="B68">
            <v>0.79641254191031563</v>
          </cell>
          <cell r="C68">
            <v>0.80541295821194947</v>
          </cell>
          <cell r="D68">
            <v>0.80691921003126788</v>
          </cell>
          <cell r="E68">
            <v>0.7968811929409152</v>
          </cell>
          <cell r="F68">
            <v>0.83111511719217357</v>
          </cell>
          <cell r="G68">
            <v>0.81219848394228022</v>
          </cell>
          <cell r="H68">
            <v>0.83383779485030296</v>
          </cell>
          <cell r="I68">
            <v>0.83662303561137041</v>
          </cell>
          <cell r="J68">
            <v>0.84705738985441614</v>
          </cell>
          <cell r="K68">
            <v>0.90169676384490294</v>
          </cell>
          <cell r="L68">
            <v>0.78843424293117492</v>
          </cell>
          <cell r="M68">
            <v>0.83625342782262746</v>
          </cell>
          <cell r="N68">
            <v>0.81810735305657312</v>
          </cell>
          <cell r="O68">
            <v>0.80905920315890556</v>
          </cell>
          <cell r="P68">
            <v>0.78169623272151934</v>
          </cell>
          <cell r="Q68">
            <v>0.82936326049414899</v>
          </cell>
          <cell r="R68">
            <v>0.83848953213474653</v>
          </cell>
          <cell r="S68">
            <v>0.81877501428141697</v>
          </cell>
          <cell r="T68">
            <v>0.89140108786567007</v>
          </cell>
          <cell r="U68">
            <v>0.89317250538852355</v>
          </cell>
          <cell r="V68">
            <v>0.89322364828483314</v>
          </cell>
          <cell r="W68">
            <v>0.88614338328653952</v>
          </cell>
          <cell r="X68">
            <v>0.82938635161363672</v>
          </cell>
          <cell r="Y68">
            <v>0.84401357047144787</v>
          </cell>
          <cell r="Z68">
            <v>0.90595488847502303</v>
          </cell>
          <cell r="AA68">
            <v>0.87855774319734059</v>
          </cell>
          <cell r="AB68">
            <v>0.85719740671739386</v>
          </cell>
          <cell r="AC68">
            <v>0.87631135002013949</v>
          </cell>
          <cell r="AD68">
            <v>0.8941870232249115</v>
          </cell>
          <cell r="AE68">
            <v>0.90835416526567581</v>
          </cell>
          <cell r="AF68">
            <v>0.91611820105258779</v>
          </cell>
          <cell r="AG68">
            <v>0.91203481472302939</v>
          </cell>
        </row>
        <row r="69">
          <cell r="A69" t="str">
            <v>Lubricants</v>
          </cell>
          <cell r="B69">
            <v>1</v>
          </cell>
          <cell r="C69">
            <v>1</v>
          </cell>
          <cell r="D69">
            <v>1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</row>
        <row r="70">
          <cell r="A70" t="str">
            <v>Pentanes Plus</v>
          </cell>
          <cell r="B70">
            <v>0.46776082543250408</v>
          </cell>
          <cell r="C70">
            <v>0.46556522762754049</v>
          </cell>
          <cell r="D70">
            <v>0.4692921821566704</v>
          </cell>
          <cell r="E70">
            <v>0.46357201445598772</v>
          </cell>
          <cell r="F70">
            <v>0.47114573828163236</v>
          </cell>
          <cell r="G70">
            <v>0.47407349362034878</v>
          </cell>
          <cell r="H70">
            <v>0.47448221459122586</v>
          </cell>
          <cell r="I70">
            <v>0.4720367595305448</v>
          </cell>
          <cell r="J70">
            <v>0.48106655680163474</v>
          </cell>
          <cell r="K70">
            <v>0.48243993083342002</v>
          </cell>
          <cell r="L70">
            <v>0.48166279900363873</v>
          </cell>
          <cell r="M70">
            <v>0.4941451958200429</v>
          </cell>
          <cell r="N70">
            <v>0.48282572784807809</v>
          </cell>
          <cell r="O70">
            <v>0.46702444605106042</v>
          </cell>
          <cell r="P70">
            <v>0.45814037911988076</v>
          </cell>
          <cell r="Q70">
            <v>0.48416030337956412</v>
          </cell>
          <cell r="R70">
            <v>0.48940969416675889</v>
          </cell>
          <cell r="S70">
            <v>0.47996665936947519</v>
          </cell>
          <cell r="T70">
            <v>0.4874894773415902</v>
          </cell>
          <cell r="U70">
            <v>0.47604261866713721</v>
          </cell>
          <cell r="V70">
            <v>0.48147480925935554</v>
          </cell>
          <cell r="W70">
            <v>0.47950896270504806</v>
          </cell>
          <cell r="X70">
            <v>0.47389145270535771</v>
          </cell>
          <cell r="Y70">
            <v>0.47950218898756625</v>
          </cell>
          <cell r="Z70">
            <v>0.4895932377581908</v>
          </cell>
          <cell r="AA70">
            <v>0.48629392418411471</v>
          </cell>
          <cell r="AB70">
            <v>0.47173855666263559</v>
          </cell>
          <cell r="AC70">
            <v>0.47115859631948731</v>
          </cell>
          <cell r="AD70">
            <v>0.46876754352743721</v>
          </cell>
          <cell r="AE70">
            <v>0.46334534319390569</v>
          </cell>
          <cell r="AF70">
            <v>0.46204493815524944</v>
          </cell>
          <cell r="AG70">
            <v>0.46420327915335974</v>
          </cell>
        </row>
        <row r="71">
          <cell r="A71" t="str">
            <v>Feedstocks, Naphtha less than 401 F</v>
          </cell>
          <cell r="B71">
            <v>0.94018525810359199</v>
          </cell>
          <cell r="C71">
            <v>0.93585077544963591</v>
          </cell>
          <cell r="D71">
            <v>0.94320841615256457</v>
          </cell>
          <cell r="E71">
            <v>0.93191583439413228</v>
          </cell>
          <cell r="F71">
            <v>0.94686765049238886</v>
          </cell>
          <cell r="G71">
            <v>0.9526475363721616</v>
          </cell>
          <cell r="H71">
            <v>0.9534544209261423</v>
          </cell>
          <cell r="I71">
            <v>0.94862667764719444</v>
          </cell>
          <cell r="J71">
            <v>0.96645302982060577</v>
          </cell>
          <cell r="K71">
            <v>0.96916430321560565</v>
          </cell>
          <cell r="L71">
            <v>0.96763011310666258</v>
          </cell>
          <cell r="M71">
            <v>0.99227248268952839</v>
          </cell>
          <cell r="N71">
            <v>0.9699259319950343</v>
          </cell>
          <cell r="O71">
            <v>0.93873152024444784</v>
          </cell>
          <cell r="P71">
            <v>0.92119286449290683</v>
          </cell>
          <cell r="Q71">
            <v>0.97257143425664772</v>
          </cell>
          <cell r="R71">
            <v>0.98291389043748567</v>
          </cell>
          <cell r="S71">
            <v>0.96429360484464643</v>
          </cell>
          <cell r="T71">
            <v>0.97911954317129313</v>
          </cell>
          <cell r="U71">
            <v>0.95652774005893904</v>
          </cell>
          <cell r="V71">
            <v>0.96724571649507862</v>
          </cell>
          <cell r="W71">
            <v>0.9633683164775807</v>
          </cell>
          <cell r="X71">
            <v>0.95230310654702888</v>
          </cell>
          <cell r="Y71">
            <v>0.96335662580258052</v>
          </cell>
          <cell r="Z71">
            <v>0.98330882828690336</v>
          </cell>
          <cell r="AA71">
            <v>0.97677829579480668</v>
          </cell>
          <cell r="AB71">
            <v>0.94802995711204108</v>
          </cell>
          <cell r="AC71">
            <v>0.94690353248992509</v>
          </cell>
          <cell r="AD71">
            <v>0.94216867667876958</v>
          </cell>
          <cell r="AE71">
            <v>0.93146901894577872</v>
          </cell>
          <cell r="AF71">
            <v>0.92890245200679378</v>
          </cell>
          <cell r="AG71">
            <v>0.93316639694181025</v>
          </cell>
        </row>
        <row r="72">
          <cell r="A72" t="str">
            <v>Feedstocks, Other Oils greater than 401 F</v>
          </cell>
          <cell r="B72">
            <v>0.88018227116657832</v>
          </cell>
          <cell r="C72">
            <v>0.89916148466230028</v>
          </cell>
          <cell r="D72">
            <v>0.82723252623851296</v>
          </cell>
          <cell r="E72">
            <v>0.79139587911276654</v>
          </cell>
          <cell r="F72">
            <v>0.76639842786899537</v>
          </cell>
          <cell r="G72">
            <v>0.74948007782956216</v>
          </cell>
          <cell r="H72">
            <v>0.71826145741628544</v>
          </cell>
          <cell r="I72">
            <v>0.74614694884221711</v>
          </cell>
          <cell r="J72">
            <v>0.75384460772950634</v>
          </cell>
          <cell r="K72">
            <v>0.78732201519219502</v>
          </cell>
          <cell r="L72">
            <v>0.73911072047388615</v>
          </cell>
          <cell r="M72">
            <v>0.76482394654092356</v>
          </cell>
          <cell r="N72">
            <v>0.69065273834059482</v>
          </cell>
          <cell r="O72">
            <v>0.6905074096792283</v>
          </cell>
          <cell r="P72">
            <v>0.6786206819356797</v>
          </cell>
          <cell r="Q72">
            <v>0.70545630460173436</v>
          </cell>
          <cell r="R72">
            <v>0.72519540712035047</v>
          </cell>
          <cell r="S72">
            <v>0.8989464623384491</v>
          </cell>
          <cell r="T72">
            <v>0.92485787549141518</v>
          </cell>
          <cell r="U72">
            <v>0.92534794229359973</v>
          </cell>
          <cell r="V72">
            <v>0.95718640669901078</v>
          </cell>
          <cell r="W72">
            <v>0.94772287947174449</v>
          </cell>
          <cell r="X72">
            <v>0.93099224901970079</v>
          </cell>
          <cell r="Y72">
            <v>0.93404875958387912</v>
          </cell>
          <cell r="Z72">
            <v>0.9554392788304612</v>
          </cell>
          <cell r="AA72">
            <v>0.94711381439593945</v>
          </cell>
          <cell r="AB72">
            <v>0.91974063564608144</v>
          </cell>
          <cell r="AC72">
            <v>0.92370141568980701</v>
          </cell>
          <cell r="AD72">
            <v>0.91660716030161549</v>
          </cell>
          <cell r="AE72">
            <v>0.90612240538221767</v>
          </cell>
          <cell r="AF72">
            <v>0.90133408221862066</v>
          </cell>
          <cell r="AG72">
            <v>0.90523782212489334</v>
          </cell>
        </row>
        <row r="73">
          <cell r="A73" t="str">
            <v>Still Gas</v>
          </cell>
          <cell r="B73">
            <v>2.4929236157777975E-2</v>
          </cell>
          <cell r="C73">
            <v>2.8482623160427156E-2</v>
          </cell>
          <cell r="D73">
            <v>1.9725493448333076E-2</v>
          </cell>
          <cell r="E73">
            <v>3.1904851802907364E-2</v>
          </cell>
          <cell r="F73">
            <v>2.457263621243766E-2</v>
          </cell>
          <cell r="G73">
            <v>3.3795853404559595E-2</v>
          </cell>
          <cell r="H73">
            <v>1.5030373880550176E-3</v>
          </cell>
          <cell r="I73">
            <v>8.3712020697890317E-3</v>
          </cell>
          <cell r="J73">
            <v>4.3166248502330973E-3</v>
          </cell>
          <cell r="K73">
            <v>1.6019539078156342E-2</v>
          </cell>
          <cell r="L73">
            <v>1.172498083814977E-2</v>
          </cell>
          <cell r="M73">
            <v>3.3592164692020636E-2</v>
          </cell>
          <cell r="N73">
            <v>4.2243457335627503E-2</v>
          </cell>
          <cell r="O73">
            <v>3.841422216667767E-2</v>
          </cell>
          <cell r="P73">
            <v>4.0653656151407376E-2</v>
          </cell>
          <cell r="Q73">
            <v>4.5199868544450461E-2</v>
          </cell>
          <cell r="R73">
            <v>3.6829887250717334E-2</v>
          </cell>
          <cell r="S73">
            <v>2.8961473773558181E-2</v>
          </cell>
          <cell r="T73">
            <v>3.2193429912262816E-2</v>
          </cell>
          <cell r="U73">
            <v>9.200710919040167E-2</v>
          </cell>
          <cell r="V73">
            <v>0.10040052202871165</v>
          </cell>
          <cell r="W73">
            <v>0.11</v>
          </cell>
          <cell r="X73">
            <v>0.10846687219045004</v>
          </cell>
          <cell r="Y73">
            <v>0.10846687219045004</v>
          </cell>
          <cell r="Z73">
            <v>0.10846687219045005</v>
          </cell>
          <cell r="AA73">
            <v>0.10846687219045004</v>
          </cell>
          <cell r="AB73">
            <v>0.10351538621643076</v>
          </cell>
          <cell r="AC73">
            <v>0.10351538621643078</v>
          </cell>
          <cell r="AD73">
            <v>0.10351538621643076</v>
          </cell>
          <cell r="AE73">
            <v>0.10351538621643078</v>
          </cell>
          <cell r="AF73">
            <v>0.10351538621643076</v>
          </cell>
          <cell r="AG73">
            <v>0.10351538621643079</v>
          </cell>
        </row>
        <row r="74">
          <cell r="A74" t="str">
            <v>Petroleum Coke</v>
          </cell>
          <cell r="B74">
            <v>4.0767959316174704E-2</v>
          </cell>
          <cell r="C74">
            <v>1.8512680363790179E-2</v>
          </cell>
          <cell r="D74">
            <v>9.7534209095855223E-2</v>
          </cell>
          <cell r="E74">
            <v>3.1935940278212123E-2</v>
          </cell>
          <cell r="F74">
            <v>6.1060811323265962E-2</v>
          </cell>
          <cell r="G74">
            <v>4.9242051788628796E-2</v>
          </cell>
          <cell r="H74">
            <v>3.9189294436389709E-2</v>
          </cell>
          <cell r="I74">
            <v>0</v>
          </cell>
          <cell r="J74">
            <v>6.7417832504150885E-2</v>
          </cell>
          <cell r="K74">
            <v>0.13082365398814588</v>
          </cell>
          <cell r="L74">
            <v>1.0960632717295429E-2</v>
          </cell>
          <cell r="M74">
            <v>0.11247914017348237</v>
          </cell>
          <cell r="N74">
            <v>7.742448779482157E-2</v>
          </cell>
          <cell r="O74">
            <v>4.8167347685586143E-2</v>
          </cell>
          <cell r="P74">
            <v>0.14437954676073694</v>
          </cell>
          <cell r="Q74">
            <v>0.11661871722340156</v>
          </cell>
          <cell r="R74">
            <v>0.14258913292222333</v>
          </cell>
          <cell r="S74">
            <v>0.12715104200221258</v>
          </cell>
          <cell r="T74">
            <v>0.15895082732135288</v>
          </cell>
          <cell r="U74">
            <v>0.13483979761042428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A75" t="str">
            <v>Special Naphthas</v>
          </cell>
          <cell r="B75">
            <v>0.94378170814204165</v>
          </cell>
          <cell r="C75">
            <v>0.93970784268400165</v>
          </cell>
          <cell r="D75">
            <v>0.94662309433115588</v>
          </cell>
          <cell r="E75">
            <v>0.93600949579344284</v>
          </cell>
          <cell r="F75">
            <v>0.95006231178108103</v>
          </cell>
          <cell r="G75">
            <v>0.95549467345301653</v>
          </cell>
          <cell r="H75">
            <v>0.95625304287689405</v>
          </cell>
          <cell r="I75">
            <v>0.95171557482025293</v>
          </cell>
          <cell r="J75">
            <v>0.96847009113971172</v>
          </cell>
          <cell r="K75">
            <v>0.97101834520207664</v>
          </cell>
          <cell r="L75">
            <v>0.96957640054803917</v>
          </cell>
          <cell r="M75">
            <v>0.99273711112471408</v>
          </cell>
          <cell r="N75">
            <v>0.97173417992194366</v>
          </cell>
          <cell r="O75">
            <v>0.94241537842700474</v>
          </cell>
          <cell r="P75">
            <v>0.92593126035550977</v>
          </cell>
          <cell r="Q75">
            <v>0.97422061743782984</v>
          </cell>
          <cell r="R75">
            <v>0.983941218106967</v>
          </cell>
          <cell r="S75">
            <v>0.96644050479201682</v>
          </cell>
          <cell r="T75">
            <v>0.98037501159569096</v>
          </cell>
          <cell r="U75">
            <v>0.9591415741402981</v>
          </cell>
          <cell r="V75">
            <v>0.96921511635263691</v>
          </cell>
          <cell r="W75">
            <v>0.9655708507598626</v>
          </cell>
          <cell r="X75">
            <v>0.95517095298177501</v>
          </cell>
          <cell r="Y75">
            <v>0.96555986300402952</v>
          </cell>
          <cell r="Z75">
            <v>0.98431240973264966</v>
          </cell>
          <cell r="AA75">
            <v>0.97817453518887232</v>
          </cell>
          <cell r="AB75">
            <v>0.9511547329919795</v>
          </cell>
          <cell r="AC75">
            <v>0.95009603632031647</v>
          </cell>
          <cell r="AD75">
            <v>0.94564587073475082</v>
          </cell>
          <cell r="AE75">
            <v>0.93558954578637443</v>
          </cell>
          <cell r="AF75">
            <v>0.93317729748981348</v>
          </cell>
          <cell r="AG75">
            <v>0.93718486641384502</v>
          </cell>
        </row>
        <row r="76">
          <cell r="A76" t="str">
            <v>Distillate Fuel</v>
          </cell>
          <cell r="B76">
            <v>6.3718343953068487E-3</v>
          </cell>
          <cell r="C76">
            <v>6.6956232516613787E-3</v>
          </cell>
          <cell r="D76">
            <v>6.7632195823004882E-3</v>
          </cell>
          <cell r="E76">
            <v>6.9449416980314821E-3</v>
          </cell>
          <cell r="F76">
            <v>6.9828339261791446E-3</v>
          </cell>
          <cell r="G76">
            <v>8.2761068039964858E-3</v>
          </cell>
          <cell r="H76">
            <v>8.780385461840819E-3</v>
          </cell>
          <cell r="I76">
            <v>9.8462570545350854E-3</v>
          </cell>
          <cell r="J76">
            <v>1.1247456271645454E-2</v>
          </cell>
          <cell r="K76">
            <v>1.1751883885863618E-2</v>
          </cell>
          <cell r="L76">
            <v>1.1515232578164713E-2</v>
          </cell>
          <cell r="M76">
            <v>9.7943941484905355E-3</v>
          </cell>
          <cell r="N76">
            <v>1.103050293625274E-2</v>
          </cell>
          <cell r="O76">
            <v>1.2325321948086247E-2</v>
          </cell>
          <cell r="P76">
            <v>1.2702515326902772E-2</v>
          </cell>
          <cell r="Q76">
            <v>1.4107787287168773E-2</v>
          </cell>
          <cell r="R76">
            <v>1.4572311933536945E-2</v>
          </cell>
          <cell r="S76">
            <v>1.244772004749922E-2</v>
          </cell>
          <cell r="T76">
            <v>1.0561794342864939E-2</v>
          </cell>
          <cell r="U76">
            <v>8.6222743958855787E-3</v>
          </cell>
          <cell r="V76">
            <v>5.2275079167231316E-3</v>
          </cell>
          <cell r="W76">
            <v>4.7234333492817224E-3</v>
          </cell>
          <cell r="X76">
            <v>5.1587876880787066E-3</v>
          </cell>
          <cell r="Y76">
            <v>5.0890001839019204E-3</v>
          </cell>
          <cell r="Z76">
            <v>4.5539128733938774E-3</v>
          </cell>
          <cell r="AA76">
            <v>5.6891670024481877E-3</v>
          </cell>
          <cell r="AB76">
            <v>6.1585113015710322E-3</v>
          </cell>
          <cell r="AC76">
            <v>6.3937636113848215E-3</v>
          </cell>
          <cell r="AD76">
            <v>5.4750059397215443E-3</v>
          </cell>
          <cell r="AE76">
            <v>5.6720939623009078E-3</v>
          </cell>
          <cell r="AF76">
            <v>6.6304543960779743E-3</v>
          </cell>
          <cell r="AG76">
            <v>7.2207361957087575E-3</v>
          </cell>
        </row>
        <row r="77">
          <cell r="A77" t="str">
            <v>Residual Fuel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</row>
        <row r="78">
          <cell r="A78" t="str">
            <v>Waxes</v>
          </cell>
          <cell r="B78">
            <v>1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</row>
        <row r="79">
          <cell r="A79" t="str">
            <v>Misc. Petro Products</v>
          </cell>
          <cell r="B79">
            <v>1</v>
          </cell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</row>
        <row r="80">
          <cell r="A80" t="str">
            <v>Other Coal</v>
          </cell>
          <cell r="B80">
            <v>4.5416472020804654E-3</v>
          </cell>
          <cell r="C80">
            <v>4.7922786272606484E-3</v>
          </cell>
          <cell r="D80">
            <v>5.5354460395050922E-3</v>
          </cell>
          <cell r="E80">
            <v>5.6985520682306902E-3</v>
          </cell>
          <cell r="F80">
            <v>6.1996842611087956E-3</v>
          </cell>
          <cell r="G80">
            <v>6.6813461782685973E-3</v>
          </cell>
          <cell r="H80">
            <v>7.1063325896762383E-3</v>
          </cell>
          <cell r="I80">
            <v>6.9265189441406081E-3</v>
          </cell>
          <cell r="J80">
            <v>6.407540055518593E-3</v>
          </cell>
          <cell r="K80">
            <v>7.292184793933643E-3</v>
          </cell>
          <cell r="L80">
            <v>8.3797254001046293E-3</v>
          </cell>
          <cell r="M80">
            <v>7.5488424333074915E-3</v>
          </cell>
          <cell r="N80">
            <v>8.790338587456651E-3</v>
          </cell>
          <cell r="O80">
            <v>8.6634158122588425E-3</v>
          </cell>
          <cell r="P80">
            <v>8.5923428374798574E-3</v>
          </cell>
          <cell r="Q80">
            <v>8.7798501039106653E-3</v>
          </cell>
          <cell r="R80">
            <v>8.9501402039970021E-3</v>
          </cell>
          <cell r="S80">
            <v>9.3347003899069154E-3</v>
          </cell>
          <cell r="T80">
            <v>9.7442271758052933E-3</v>
          </cell>
          <cell r="U80">
            <v>1.1846441126425833E-2</v>
          </cell>
          <cell r="V80">
            <v>9.528065570029786E-3</v>
          </cell>
          <cell r="W80">
            <v>1.0428613284787837E-2</v>
          </cell>
          <cell r="X80">
            <v>1.1447143153630093E-2</v>
          </cell>
          <cell r="Y80">
            <v>1.1259441078483439E-2</v>
          </cell>
          <cell r="Z80">
            <v>1.1301799953971648E-2</v>
          </cell>
          <cell r="AA80">
            <v>1.278030660029408E-2</v>
          </cell>
          <cell r="AB80">
            <v>1.4141087569417057E-2</v>
          </cell>
          <cell r="AC80">
            <v>1.5203640000668045E-2</v>
          </cell>
          <cell r="AD80">
            <v>1.6372927844407276E-2</v>
          </cell>
          <cell r="AE80">
            <v>1.7984822051974766E-2</v>
          </cell>
          <cell r="AF80">
            <v>2.0691581393693988E-2</v>
          </cell>
          <cell r="AG80">
            <v>2.0592321427076909E-2</v>
          </cell>
        </row>
        <row r="81">
          <cell r="A81" t="str">
            <v>Aviation Gasoline Blending Components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</row>
        <row r="82">
          <cell r="A82" t="str">
            <v>Crude Oil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Kerosene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</row>
        <row r="84">
          <cell r="A84" t="str">
            <v>Motor Gasoline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</row>
        <row r="85">
          <cell r="A85" t="str">
            <v>Motor Gasoline Blending Components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</row>
        <row r="86">
          <cell r="A86" t="str">
            <v>Unfinished Oils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Transportation</v>
          </cell>
          <cell r="B87">
            <v>1990</v>
          </cell>
          <cell r="C87">
            <v>1991</v>
          </cell>
          <cell r="D87">
            <v>1992</v>
          </cell>
          <cell r="E87">
            <v>1993</v>
          </cell>
          <cell r="F87">
            <v>1994</v>
          </cell>
          <cell r="G87">
            <v>1995</v>
          </cell>
          <cell r="H87">
            <v>1996</v>
          </cell>
          <cell r="I87">
            <v>1997</v>
          </cell>
          <cell r="J87">
            <v>1998</v>
          </cell>
          <cell r="K87">
            <v>1999</v>
          </cell>
          <cell r="L87">
            <v>2000</v>
          </cell>
          <cell r="M87">
            <v>2001</v>
          </cell>
          <cell r="N87">
            <v>2002</v>
          </cell>
          <cell r="O87">
            <v>2003</v>
          </cell>
          <cell r="P87">
            <v>2004</v>
          </cell>
          <cell r="Q87">
            <v>2005</v>
          </cell>
          <cell r="R87">
            <v>2006</v>
          </cell>
          <cell r="S87">
            <v>2007</v>
          </cell>
          <cell r="T87">
            <v>2008</v>
          </cell>
          <cell r="U87">
            <v>2009</v>
          </cell>
          <cell r="V87">
            <v>2010</v>
          </cell>
          <cell r="W87">
            <v>2011</v>
          </cell>
          <cell r="X87">
            <v>2012</v>
          </cell>
          <cell r="Y87">
            <v>2013</v>
          </cell>
          <cell r="Z87">
            <v>2014</v>
          </cell>
          <cell r="AA87">
            <v>2015</v>
          </cell>
          <cell r="AB87">
            <v>2016</v>
          </cell>
          <cell r="AC87">
            <v>2017</v>
          </cell>
          <cell r="AD87">
            <v>2018</v>
          </cell>
          <cell r="AE87">
            <v>2019</v>
          </cell>
          <cell r="AF87">
            <v>2020</v>
          </cell>
          <cell r="AG87">
            <v>2021</v>
          </cell>
          <cell r="AH87">
            <v>2022</v>
          </cell>
          <cell r="AI87">
            <v>2023</v>
          </cell>
          <cell r="AJ87">
            <v>2024</v>
          </cell>
          <cell r="AK87">
            <v>2025</v>
          </cell>
        </row>
        <row r="88">
          <cell r="A88" t="str">
            <v>Lubricants</v>
          </cell>
          <cell r="B88">
            <v>1</v>
          </cell>
          <cell r="C88">
            <v>1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</row>
      </sheetData>
      <sheetData sheetId="18"/>
      <sheetData sheetId="19">
        <row r="7">
          <cell r="A7" t="str">
            <v>State</v>
          </cell>
          <cell r="B7">
            <v>1990</v>
          </cell>
          <cell r="C7">
            <v>1991</v>
          </cell>
          <cell r="D7">
            <v>1992</v>
          </cell>
          <cell r="E7">
            <v>1993</v>
          </cell>
          <cell r="F7">
            <v>1994</v>
          </cell>
          <cell r="G7">
            <v>1995</v>
          </cell>
          <cell r="H7">
            <v>1996</v>
          </cell>
          <cell r="I7">
            <v>1997</v>
          </cell>
          <cell r="J7">
            <v>1998</v>
          </cell>
          <cell r="K7">
            <v>1999</v>
          </cell>
          <cell r="L7">
            <v>2000</v>
          </cell>
          <cell r="M7">
            <v>2001</v>
          </cell>
          <cell r="N7">
            <v>2002</v>
          </cell>
          <cell r="O7">
            <v>2003</v>
          </cell>
          <cell r="P7">
            <v>2004</v>
          </cell>
          <cell r="Q7">
            <v>2005</v>
          </cell>
          <cell r="R7">
            <v>2006</v>
          </cell>
          <cell r="S7">
            <v>2007</v>
          </cell>
          <cell r="T7">
            <v>2008</v>
          </cell>
          <cell r="U7">
            <v>2009</v>
          </cell>
          <cell r="V7">
            <v>2010</v>
          </cell>
          <cell r="W7">
            <v>2011</v>
          </cell>
          <cell r="X7">
            <v>2012</v>
          </cell>
          <cell r="Y7">
            <v>2013</v>
          </cell>
          <cell r="Z7">
            <v>2014</v>
          </cell>
          <cell r="AA7">
            <v>2015</v>
          </cell>
          <cell r="AB7">
            <v>2016</v>
          </cell>
          <cell r="AC7">
            <v>2017</v>
          </cell>
          <cell r="AD7">
            <v>2018</v>
          </cell>
          <cell r="AE7">
            <v>2019</v>
          </cell>
          <cell r="AF7">
            <v>2020</v>
          </cell>
          <cell r="AG7">
            <v>2021</v>
          </cell>
          <cell r="AH7">
            <v>2022</v>
          </cell>
          <cell r="AI7">
            <v>2023</v>
          </cell>
          <cell r="AJ7">
            <v>2024</v>
          </cell>
          <cell r="AK7">
            <v>2025</v>
          </cell>
        </row>
        <row r="8">
          <cell r="A8" t="str">
            <v>Alabama</v>
          </cell>
          <cell r="B8">
            <v>329.28</v>
          </cell>
          <cell r="C8">
            <v>340.964</v>
          </cell>
          <cell r="D8">
            <v>175.78800000000001</v>
          </cell>
          <cell r="E8">
            <v>422.3</v>
          </cell>
          <cell r="F8">
            <v>71.070000000000007</v>
          </cell>
          <cell r="G8">
            <v>0</v>
          </cell>
          <cell r="H8">
            <v>18.593999999999998</v>
          </cell>
          <cell r="I8">
            <v>21.860999999999997</v>
          </cell>
          <cell r="J8">
            <v>2.0779999999999998</v>
          </cell>
          <cell r="K8">
            <v>4.1399999999999997</v>
          </cell>
          <cell r="L8">
            <v>0</v>
          </cell>
          <cell r="M8">
            <v>0</v>
          </cell>
          <cell r="N8">
            <v>0</v>
          </cell>
          <cell r="O8">
            <v>22.637999999999998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</row>
        <row r="9">
          <cell r="A9" t="str">
            <v>Alaska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</row>
        <row r="10">
          <cell r="A10" t="str">
            <v>Arizona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  <row r="11">
          <cell r="A11" t="str">
            <v>Arkansas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</row>
        <row r="12">
          <cell r="A12" t="str">
            <v>California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</row>
        <row r="13">
          <cell r="A13" t="str">
            <v>Colorado</v>
          </cell>
          <cell r="B13">
            <v>15455.894999999999</v>
          </cell>
          <cell r="C13">
            <v>6974.561999999999</v>
          </cell>
          <cell r="D13">
            <v>7322.6339999999991</v>
          </cell>
          <cell r="E13">
            <v>8549.0159999999996</v>
          </cell>
          <cell r="F13">
            <v>8208.8399999999983</v>
          </cell>
          <cell r="G13">
            <v>7299.06</v>
          </cell>
          <cell r="H13">
            <v>6949.8879999999999</v>
          </cell>
          <cell r="I13">
            <v>6389.768</v>
          </cell>
          <cell r="J13">
            <v>5355.5039999999999</v>
          </cell>
          <cell r="K13">
            <v>4557.6819999999998</v>
          </cell>
          <cell r="L13">
            <v>4810.1760000000004</v>
          </cell>
          <cell r="M13">
            <v>5698.1249999999991</v>
          </cell>
          <cell r="N13">
            <v>5822.9389999999994</v>
          </cell>
          <cell r="O13">
            <v>5484.7259999999997</v>
          </cell>
          <cell r="P13">
            <v>5377.0039999999999</v>
          </cell>
          <cell r="Q13">
            <v>5438.2649999999994</v>
          </cell>
          <cell r="R13">
            <v>6345.768</v>
          </cell>
          <cell r="S13">
            <v>7075.0700000000006</v>
          </cell>
          <cell r="T13">
            <v>6383.16</v>
          </cell>
          <cell r="U13">
            <v>7670.012999999999</v>
          </cell>
          <cell r="V13">
            <v>5245.8119999999999</v>
          </cell>
          <cell r="W13">
            <v>4404.576</v>
          </cell>
          <cell r="X13">
            <v>4584.0679999999993</v>
          </cell>
          <cell r="Y13">
            <v>4227.8489999999993</v>
          </cell>
          <cell r="Z13">
            <v>4313.6399999999994</v>
          </cell>
          <cell r="AA13">
            <v>4273.92</v>
          </cell>
          <cell r="AB13">
            <v>4048.9669999999996</v>
          </cell>
          <cell r="AC13">
            <v>4475.13</v>
          </cell>
          <cell r="AD13">
            <v>5525.8280000000004</v>
          </cell>
          <cell r="AE13">
            <v>5865.3540000000003</v>
          </cell>
          <cell r="AF13">
            <v>5125.4430000000002</v>
          </cell>
          <cell r="AG13">
            <v>4190.0320000000002</v>
          </cell>
        </row>
        <row r="14">
          <cell r="A14" t="str">
            <v>Connecticut</v>
          </cell>
          <cell r="B14">
            <v>114.663</v>
          </cell>
          <cell r="C14">
            <v>150.52599999999998</v>
          </cell>
          <cell r="D14">
            <v>41.120000000000005</v>
          </cell>
          <cell r="E14">
            <v>96.537999999999997</v>
          </cell>
          <cell r="F14">
            <v>29.87</v>
          </cell>
          <cell r="G14">
            <v>69.903999999999996</v>
          </cell>
          <cell r="H14">
            <v>49.344000000000001</v>
          </cell>
          <cell r="I14">
            <v>37.998999999999995</v>
          </cell>
          <cell r="J14">
            <v>33.858000000000004</v>
          </cell>
          <cell r="K14">
            <v>31.744</v>
          </cell>
          <cell r="L14">
            <v>20.5</v>
          </cell>
          <cell r="M14">
            <v>6.1259999999999994</v>
          </cell>
          <cell r="N14">
            <v>6.1379999999999999</v>
          </cell>
          <cell r="O14">
            <v>58.196999999999996</v>
          </cell>
          <cell r="P14">
            <v>195.011</v>
          </cell>
          <cell r="Q14">
            <v>278.45999999999998</v>
          </cell>
          <cell r="R14">
            <v>92.728999999999985</v>
          </cell>
          <cell r="S14">
            <v>0</v>
          </cell>
          <cell r="T14">
            <v>0</v>
          </cell>
          <cell r="U14">
            <v>1.0189999999999999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 t="str">
            <v>Delaware</v>
          </cell>
          <cell r="B15">
            <v>4524.66</v>
          </cell>
          <cell r="C15">
            <v>4406.9080000000004</v>
          </cell>
          <cell r="D15">
            <v>3793.2749999999996</v>
          </cell>
          <cell r="E15">
            <v>3722.8949999999995</v>
          </cell>
          <cell r="F15">
            <v>3141.152</v>
          </cell>
          <cell r="G15">
            <v>1.034</v>
          </cell>
          <cell r="H15">
            <v>1.0349999999999999</v>
          </cell>
          <cell r="I15">
            <v>2.0699999999999998</v>
          </cell>
          <cell r="J15">
            <v>0</v>
          </cell>
          <cell r="K15">
            <v>0</v>
          </cell>
          <cell r="L15">
            <v>6.2219999999999995</v>
          </cell>
          <cell r="M15">
            <v>0</v>
          </cell>
          <cell r="N15">
            <v>0</v>
          </cell>
          <cell r="O15">
            <v>7.2729999999999997</v>
          </cell>
          <cell r="P15">
            <v>17.594999999999999</v>
          </cell>
          <cell r="Q15">
            <v>0</v>
          </cell>
          <cell r="R15">
            <v>0</v>
          </cell>
          <cell r="S15">
            <v>5.1849999999999996</v>
          </cell>
          <cell r="T15">
            <v>2.0659999999999998</v>
          </cell>
          <cell r="U15">
            <v>2.06</v>
          </cell>
          <cell r="V15">
            <v>1.0229999999999999</v>
          </cell>
          <cell r="W15">
            <v>0</v>
          </cell>
          <cell r="X15">
            <v>0</v>
          </cell>
          <cell r="Y15">
            <v>0</v>
          </cell>
          <cell r="Z15">
            <v>6.3360000000000003</v>
          </cell>
          <cell r="AA15">
            <v>8.4</v>
          </cell>
          <cell r="AB15">
            <v>3.1379999999999999</v>
          </cell>
          <cell r="AC15">
            <v>2.0840000000000001</v>
          </cell>
          <cell r="AD15">
            <v>16.655999999999999</v>
          </cell>
          <cell r="AE15">
            <v>4.1639999999999997</v>
          </cell>
          <cell r="AF15">
            <v>0</v>
          </cell>
          <cell r="AG15">
            <v>0</v>
          </cell>
        </row>
        <row r="16">
          <cell r="A16" t="str">
            <v>District of Columbia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A17" t="str">
            <v>Florida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 t="str">
            <v>Georgia</v>
          </cell>
          <cell r="B18">
            <v>214.64299999999997</v>
          </cell>
          <cell r="C18">
            <v>189.99499999999998</v>
          </cell>
          <cell r="D18">
            <v>170.14999999999998</v>
          </cell>
          <cell r="E18">
            <v>204.37299999999999</v>
          </cell>
          <cell r="F18">
            <v>126.69</v>
          </cell>
          <cell r="G18">
            <v>133.38</v>
          </cell>
          <cell r="H18">
            <v>96.161999999999992</v>
          </cell>
          <cell r="I18">
            <v>14.377999999999998</v>
          </cell>
          <cell r="J18">
            <v>16.431999999999999</v>
          </cell>
          <cell r="K18">
            <v>12.323999999999998</v>
          </cell>
          <cell r="L18">
            <v>74.314000000000007</v>
          </cell>
          <cell r="M18">
            <v>52.682999999999993</v>
          </cell>
          <cell r="N18">
            <v>7.1749999999999989</v>
          </cell>
          <cell r="O18">
            <v>14.405999999999999</v>
          </cell>
          <cell r="P18">
            <v>5.1449999999999996</v>
          </cell>
          <cell r="Q18">
            <v>0</v>
          </cell>
          <cell r="R18">
            <v>3.0960000000000001</v>
          </cell>
          <cell r="S18">
            <v>2.0640000000000001</v>
          </cell>
          <cell r="T18">
            <v>0</v>
          </cell>
          <cell r="U18">
            <v>53.403999999999996</v>
          </cell>
          <cell r="V18">
            <v>748.10400000000004</v>
          </cell>
          <cell r="W18">
            <v>713.61800000000005</v>
          </cell>
          <cell r="X18">
            <v>669.9</v>
          </cell>
          <cell r="Y18">
            <v>652.27200000000005</v>
          </cell>
          <cell r="Z18">
            <v>647.70000000000005</v>
          </cell>
          <cell r="AA18">
            <v>568.95799999999997</v>
          </cell>
          <cell r="AB18">
            <v>552.08000000000004</v>
          </cell>
          <cell r="AC18">
            <v>515</v>
          </cell>
          <cell r="AD18">
            <v>472.88</v>
          </cell>
          <cell r="AE18">
            <v>448.36200000000002</v>
          </cell>
          <cell r="AF18">
            <v>416.74499999999995</v>
          </cell>
          <cell r="AG18">
            <v>393.72399999999999</v>
          </cell>
        </row>
        <row r="19">
          <cell r="A19" t="str">
            <v>Hawaii</v>
          </cell>
          <cell r="B19">
            <v>3014.19</v>
          </cell>
          <cell r="C19">
            <v>2943</v>
          </cell>
          <cell r="D19">
            <v>2908.9029999999998</v>
          </cell>
          <cell r="E19">
            <v>2872.71</v>
          </cell>
          <cell r="F19">
            <v>2975.3809999999999</v>
          </cell>
          <cell r="G19">
            <v>2927.0640000000003</v>
          </cell>
          <cell r="H19">
            <v>2918.377</v>
          </cell>
          <cell r="I19">
            <v>2695.51</v>
          </cell>
          <cell r="J19">
            <v>2867.04</v>
          </cell>
          <cell r="K19">
            <v>2903.3599999999997</v>
          </cell>
          <cell r="L19">
            <v>2899.143</v>
          </cell>
          <cell r="M19">
            <v>2785.8040000000001</v>
          </cell>
          <cell r="N19">
            <v>2758.1200000000003</v>
          </cell>
          <cell r="O19">
            <v>2724.2939999999999</v>
          </cell>
          <cell r="P19">
            <v>2752.0480000000002</v>
          </cell>
          <cell r="Q19">
            <v>2702.4219999999996</v>
          </cell>
          <cell r="R19">
            <v>2735.8109999999997</v>
          </cell>
          <cell r="S19">
            <v>2782.2709999999997</v>
          </cell>
          <cell r="T19">
            <v>2669.0369999999998</v>
          </cell>
          <cell r="U19">
            <v>2544.88</v>
          </cell>
          <cell r="V19">
            <v>2570.88</v>
          </cell>
          <cell r="W19">
            <v>2585.4160000000002</v>
          </cell>
          <cell r="X19">
            <v>2625.46</v>
          </cell>
          <cell r="Y19">
            <v>2673.9479999999999</v>
          </cell>
          <cell r="Z19">
            <v>2629.578</v>
          </cell>
          <cell r="AA19">
            <v>2674.9679999999998</v>
          </cell>
          <cell r="AB19">
            <v>2820.375</v>
          </cell>
          <cell r="AC19">
            <v>2864.5499999999997</v>
          </cell>
          <cell r="AD19">
            <v>2965.846</v>
          </cell>
          <cell r="AE19">
            <v>2892.1759999999999</v>
          </cell>
          <cell r="AF19">
            <v>2099.16</v>
          </cell>
          <cell r="AG19">
            <v>2422.6020000000003</v>
          </cell>
        </row>
        <row r="20">
          <cell r="A20" t="str">
            <v>Idaho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 t="str">
            <v>Illinois</v>
          </cell>
          <cell r="B21">
            <v>8319.08</v>
          </cell>
          <cell r="C21">
            <v>6999.5109999999995</v>
          </cell>
          <cell r="D21">
            <v>8186.7560000000003</v>
          </cell>
          <cell r="E21">
            <v>9964.9599999999991</v>
          </cell>
          <cell r="F21">
            <v>8036.2909999999993</v>
          </cell>
          <cell r="G21">
            <v>6381.12</v>
          </cell>
          <cell r="H21">
            <v>3986.3279999999995</v>
          </cell>
          <cell r="I21">
            <v>4252.4649999999992</v>
          </cell>
          <cell r="J21">
            <v>2796.192</v>
          </cell>
          <cell r="K21">
            <v>2582.5940000000001</v>
          </cell>
          <cell r="L21">
            <v>1998.01</v>
          </cell>
          <cell r="M21">
            <v>778.26</v>
          </cell>
          <cell r="N21">
            <v>461.92799999999994</v>
          </cell>
          <cell r="O21">
            <v>52.779999999999994</v>
          </cell>
          <cell r="P21">
            <v>14.196</v>
          </cell>
          <cell r="Q21">
            <v>15.224999999999998</v>
          </cell>
          <cell r="R21">
            <v>13.208</v>
          </cell>
          <cell r="S21">
            <v>11.164999999999999</v>
          </cell>
          <cell r="T21">
            <v>15.21</v>
          </cell>
          <cell r="U21">
            <v>20.259999999999998</v>
          </cell>
          <cell r="V21">
            <v>17.135999999999999</v>
          </cell>
          <cell r="W21">
            <v>1.0109999999999999</v>
          </cell>
          <cell r="X21">
            <v>1.0109999999999999</v>
          </cell>
          <cell r="Y21">
            <v>0</v>
          </cell>
          <cell r="Z21">
            <v>64.448999999999998</v>
          </cell>
          <cell r="AA21">
            <v>1.0289999999999999</v>
          </cell>
          <cell r="AB21">
            <v>2.0619999999999998</v>
          </cell>
          <cell r="AC21">
            <v>2.0579999999999998</v>
          </cell>
          <cell r="AD21">
            <v>2.0579999999999998</v>
          </cell>
          <cell r="AE21">
            <v>5.1649999999999991</v>
          </cell>
          <cell r="AF21">
            <v>1289.82</v>
          </cell>
          <cell r="AG21">
            <v>1330.758</v>
          </cell>
        </row>
        <row r="22">
          <cell r="A22" t="str">
            <v>Indiana</v>
          </cell>
          <cell r="B22">
            <v>3069.27</v>
          </cell>
          <cell r="C22">
            <v>3120.078</v>
          </cell>
          <cell r="D22">
            <v>3545.5769999999998</v>
          </cell>
          <cell r="E22">
            <v>3274.0159999999996</v>
          </cell>
          <cell r="F22">
            <v>2488.9409999999998</v>
          </cell>
          <cell r="G22">
            <v>3237.3879999999999</v>
          </cell>
          <cell r="H22">
            <v>3229.1339999999996</v>
          </cell>
          <cell r="I22">
            <v>3619.3799999999997</v>
          </cell>
          <cell r="J22">
            <v>3202.5329999999999</v>
          </cell>
          <cell r="K22">
            <v>5539.9560000000001</v>
          </cell>
          <cell r="L22">
            <v>5722.5749999999998</v>
          </cell>
          <cell r="M22">
            <v>5344.2560000000003</v>
          </cell>
          <cell r="N22">
            <v>1761.9839999999999</v>
          </cell>
          <cell r="O22">
            <v>2582.712</v>
          </cell>
          <cell r="P22">
            <v>2183.4759999999997</v>
          </cell>
          <cell r="Q22">
            <v>2023.7840000000001</v>
          </cell>
          <cell r="R22">
            <v>1669.9139999999998</v>
          </cell>
          <cell r="S22">
            <v>648.97</v>
          </cell>
          <cell r="T22">
            <v>30.389999999999997</v>
          </cell>
          <cell r="U22">
            <v>1.0149999999999999</v>
          </cell>
          <cell r="V22">
            <v>1.012</v>
          </cell>
          <cell r="W22">
            <v>5.0600000000000005</v>
          </cell>
          <cell r="X22">
            <v>1.012</v>
          </cell>
          <cell r="Y22">
            <v>6.09</v>
          </cell>
          <cell r="Z22">
            <v>70.310999999999993</v>
          </cell>
          <cell r="AA22">
            <v>80.105999999999995</v>
          </cell>
          <cell r="AB22">
            <v>1.038</v>
          </cell>
          <cell r="AC22">
            <v>2.0859999999999999</v>
          </cell>
          <cell r="AD22">
            <v>34.550999999999995</v>
          </cell>
          <cell r="AE22">
            <v>30.508000000000003</v>
          </cell>
          <cell r="AF22">
            <v>2.1059999999999999</v>
          </cell>
          <cell r="AG22">
            <v>1.056</v>
          </cell>
        </row>
        <row r="23">
          <cell r="A23" t="str">
            <v>Iowa</v>
          </cell>
          <cell r="B23">
            <v>81.566999999999993</v>
          </cell>
          <cell r="C23">
            <v>46.368000000000002</v>
          </cell>
          <cell r="D23">
            <v>45.18</v>
          </cell>
          <cell r="E23">
            <v>84.251999999999995</v>
          </cell>
          <cell r="F23">
            <v>123.98399999999999</v>
          </cell>
          <cell r="G23">
            <v>96.47999999999999</v>
          </cell>
          <cell r="H23">
            <v>302.80599999999998</v>
          </cell>
          <cell r="I23">
            <v>138.23299999999998</v>
          </cell>
          <cell r="J23">
            <v>17.186999999999998</v>
          </cell>
          <cell r="K23">
            <v>12.227999999999998</v>
          </cell>
          <cell r="L23">
            <v>44.22</v>
          </cell>
          <cell r="M23">
            <v>39.155999999999999</v>
          </cell>
          <cell r="N23">
            <v>23.068999999999999</v>
          </cell>
          <cell r="O23">
            <v>143.42899999999997</v>
          </cell>
          <cell r="P23">
            <v>30.089999999999996</v>
          </cell>
          <cell r="Q23">
            <v>31.186</v>
          </cell>
          <cell r="R23">
            <v>46.552</v>
          </cell>
          <cell r="S23">
            <v>40.4</v>
          </cell>
          <cell r="T23">
            <v>27.27</v>
          </cell>
          <cell r="U23">
            <v>3.0209999999999999</v>
          </cell>
          <cell r="V23">
            <v>2.012</v>
          </cell>
          <cell r="W23">
            <v>1.0089999999999999</v>
          </cell>
          <cell r="X23">
            <v>0</v>
          </cell>
          <cell r="Y23">
            <v>0</v>
          </cell>
          <cell r="Z23">
            <v>1.04</v>
          </cell>
          <cell r="AA23">
            <v>0</v>
          </cell>
          <cell r="AB23">
            <v>2.1120000000000001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A24" t="str">
            <v>Kansas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A25" t="str">
            <v>Kentucky</v>
          </cell>
          <cell r="B25">
            <v>2.08</v>
          </cell>
          <cell r="C25">
            <v>2.0939999999999999</v>
          </cell>
          <cell r="D25">
            <v>5.29</v>
          </cell>
          <cell r="E25">
            <v>16.768000000000001</v>
          </cell>
          <cell r="F25">
            <v>53.1</v>
          </cell>
          <cell r="G25">
            <v>6.5760000000000005</v>
          </cell>
          <cell r="H25">
            <v>47.204999999999998</v>
          </cell>
          <cell r="I25">
            <v>25.200000000000003</v>
          </cell>
          <cell r="J25">
            <v>2.0680000000000001</v>
          </cell>
          <cell r="K25">
            <v>3.0960000000000001</v>
          </cell>
          <cell r="L25">
            <v>10.4</v>
          </cell>
          <cell r="M25">
            <v>2.0739999999999998</v>
          </cell>
          <cell r="N25">
            <v>1.036</v>
          </cell>
          <cell r="O25">
            <v>101.62599999999999</v>
          </cell>
          <cell r="P25">
            <v>0</v>
          </cell>
          <cell r="Q25">
            <v>15.434999999999999</v>
          </cell>
          <cell r="R25">
            <v>3.0869999999999997</v>
          </cell>
          <cell r="S25">
            <v>127.34799999999998</v>
          </cell>
          <cell r="T25">
            <v>15.524999999999999</v>
          </cell>
          <cell r="U25">
            <v>18.648</v>
          </cell>
          <cell r="V25">
            <v>5.15</v>
          </cell>
          <cell r="W25">
            <v>8.2159999999999993</v>
          </cell>
          <cell r="X25">
            <v>1.03</v>
          </cell>
          <cell r="Y25">
            <v>29.724999999999998</v>
          </cell>
          <cell r="Z25">
            <v>53.403999999999996</v>
          </cell>
          <cell r="AA25">
            <v>52.122</v>
          </cell>
          <cell r="AB25">
            <v>66.95</v>
          </cell>
          <cell r="AC25">
            <v>53.346000000000004</v>
          </cell>
          <cell r="AD25">
            <v>116.43899999999999</v>
          </cell>
          <cell r="AE25">
            <v>24.126999999999999</v>
          </cell>
          <cell r="AF25">
            <v>2.0979999999999999</v>
          </cell>
          <cell r="AG25">
            <v>150.91200000000001</v>
          </cell>
        </row>
        <row r="26">
          <cell r="A26" t="str">
            <v>Louisiana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254.976</v>
          </cell>
          <cell r="W26">
            <v>443.26499999999999</v>
          </cell>
          <cell r="X26">
            <v>561.29499999999996</v>
          </cell>
          <cell r="Y26">
            <v>570.08000000000004</v>
          </cell>
          <cell r="Z26">
            <v>530.95899999999995</v>
          </cell>
          <cell r="AA26">
            <v>489.94999999999993</v>
          </cell>
          <cell r="AB26">
            <v>447.488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 t="str">
            <v>Maine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97.536000000000001</v>
          </cell>
          <cell r="H27">
            <v>61.975999999999999</v>
          </cell>
          <cell r="I27">
            <v>31.434000000000001</v>
          </cell>
          <cell r="J27">
            <v>24.407999999999998</v>
          </cell>
          <cell r="K27">
            <v>43.774000000000001</v>
          </cell>
          <cell r="L27">
            <v>6.4379999999999997</v>
          </cell>
          <cell r="M27">
            <v>0</v>
          </cell>
          <cell r="N27">
            <v>5.1949999999999994</v>
          </cell>
          <cell r="O27">
            <v>6.2279999999999998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 t="str">
            <v>Maryland</v>
          </cell>
          <cell r="B28">
            <v>24.672000000000001</v>
          </cell>
          <cell r="C28">
            <v>73.943999999999988</v>
          </cell>
          <cell r="D28">
            <v>129.52799999999999</v>
          </cell>
          <cell r="E28">
            <v>429.70400000000001</v>
          </cell>
          <cell r="F28">
            <v>1017.5969999999999</v>
          </cell>
          <cell r="G28">
            <v>624.83400000000006</v>
          </cell>
          <cell r="H28">
            <v>907.57799999999997</v>
          </cell>
          <cell r="I28">
            <v>184.05199999999999</v>
          </cell>
          <cell r="J28">
            <v>82.96</v>
          </cell>
          <cell r="K28">
            <v>514.93200000000002</v>
          </cell>
          <cell r="L28">
            <v>329.846</v>
          </cell>
          <cell r="M28">
            <v>192.88199999999998</v>
          </cell>
          <cell r="N28">
            <v>49.775999999999996</v>
          </cell>
          <cell r="O28">
            <v>166.08</v>
          </cell>
          <cell r="P28">
            <v>128.58799999999999</v>
          </cell>
          <cell r="Q28">
            <v>400.33600000000001</v>
          </cell>
          <cell r="R28">
            <v>42.558</v>
          </cell>
          <cell r="S28">
            <v>254.31</v>
          </cell>
          <cell r="T28">
            <v>187.33499999999998</v>
          </cell>
          <cell r="U28">
            <v>176.29</v>
          </cell>
          <cell r="V28">
            <v>118.10499999999999</v>
          </cell>
          <cell r="W28">
            <v>91.402999999999992</v>
          </cell>
          <cell r="X28">
            <v>120.29199999999999</v>
          </cell>
          <cell r="Y28">
            <v>111.815</v>
          </cell>
          <cell r="Z28">
            <v>851.87699999999995</v>
          </cell>
          <cell r="AA28">
            <v>862.9899999999999</v>
          </cell>
          <cell r="AB28">
            <v>685.25199999999995</v>
          </cell>
          <cell r="AC28">
            <v>634.48199999999997</v>
          </cell>
          <cell r="AD28">
            <v>439.72399999999999</v>
          </cell>
          <cell r="AE28">
            <v>105.444</v>
          </cell>
          <cell r="AF28">
            <v>131.04</v>
          </cell>
          <cell r="AG28">
            <v>161.04499999999999</v>
          </cell>
        </row>
        <row r="29">
          <cell r="A29" t="str">
            <v>Massachusetts</v>
          </cell>
          <cell r="B29">
            <v>329.04599999999999</v>
          </cell>
          <cell r="C29">
            <v>124.67999999999999</v>
          </cell>
          <cell r="D29">
            <v>108.88499999999999</v>
          </cell>
          <cell r="E29">
            <v>63.318000000000005</v>
          </cell>
          <cell r="F29">
            <v>158.00399999999999</v>
          </cell>
          <cell r="G29">
            <v>430.92</v>
          </cell>
          <cell r="H29">
            <v>437.50199999999995</v>
          </cell>
          <cell r="I29">
            <v>150.23400000000001</v>
          </cell>
          <cell r="J29">
            <v>69.563999999999993</v>
          </cell>
          <cell r="K29">
            <v>140.43200000000002</v>
          </cell>
          <cell r="L29">
            <v>27.092000000000002</v>
          </cell>
          <cell r="M29">
            <v>16.687999999999999</v>
          </cell>
          <cell r="N29">
            <v>140.97299999999998</v>
          </cell>
          <cell r="O29">
            <v>333.072</v>
          </cell>
          <cell r="P29">
            <v>82.4</v>
          </cell>
          <cell r="Q29">
            <v>47.012</v>
          </cell>
          <cell r="R29">
            <v>52.02</v>
          </cell>
          <cell r="S29">
            <v>15.374999999999998</v>
          </cell>
          <cell r="T29">
            <v>13.273</v>
          </cell>
          <cell r="U29">
            <v>10.32</v>
          </cell>
          <cell r="V29">
            <v>0</v>
          </cell>
          <cell r="W29">
            <v>0</v>
          </cell>
          <cell r="X29">
            <v>0</v>
          </cell>
          <cell r="Y29">
            <v>3.1020000000000003</v>
          </cell>
          <cell r="Z29">
            <v>110.80800000000001</v>
          </cell>
          <cell r="AA29">
            <v>92.609999999999985</v>
          </cell>
          <cell r="AB29">
            <v>58.71</v>
          </cell>
          <cell r="AC29">
            <v>56.65</v>
          </cell>
          <cell r="AD29">
            <v>79.387</v>
          </cell>
          <cell r="AE29">
            <v>36.084999999999994</v>
          </cell>
          <cell r="AF29">
            <v>10.3</v>
          </cell>
          <cell r="AG29">
            <v>15.450000000000001</v>
          </cell>
        </row>
        <row r="30">
          <cell r="A30" t="str">
            <v>Michigan</v>
          </cell>
          <cell r="B30">
            <v>19526.332000000002</v>
          </cell>
          <cell r="C30">
            <v>15316.32</v>
          </cell>
          <cell r="D30">
            <v>14987.880000000001</v>
          </cell>
          <cell r="E30">
            <v>13063.695</v>
          </cell>
          <cell r="F30">
            <v>13975.447999999999</v>
          </cell>
          <cell r="G30">
            <v>21741.425999999999</v>
          </cell>
          <cell r="H30">
            <v>22110.175999999999</v>
          </cell>
          <cell r="I30">
            <v>22593.808000000001</v>
          </cell>
          <cell r="J30">
            <v>22406.34</v>
          </cell>
          <cell r="K30">
            <v>21272.128000000001</v>
          </cell>
          <cell r="L30">
            <v>12696.306</v>
          </cell>
          <cell r="M30">
            <v>4155.3499999999995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A31" t="str">
            <v>Minnesota</v>
          </cell>
          <cell r="B31">
            <v>56.224000000000004</v>
          </cell>
          <cell r="C31">
            <v>49.588000000000001</v>
          </cell>
          <cell r="D31">
            <v>52.571999999999996</v>
          </cell>
          <cell r="E31">
            <v>78.85799999999999</v>
          </cell>
          <cell r="F31">
            <v>292.17899999999997</v>
          </cell>
          <cell r="G31">
            <v>196.52199999999999</v>
          </cell>
          <cell r="H31">
            <v>721.76200000000006</v>
          </cell>
          <cell r="I31">
            <v>175.096</v>
          </cell>
          <cell r="J31">
            <v>51</v>
          </cell>
          <cell r="K31">
            <v>65.215999999999994</v>
          </cell>
          <cell r="L31">
            <v>102.51499999999999</v>
          </cell>
          <cell r="M31">
            <v>119.416</v>
          </cell>
          <cell r="N31">
            <v>13.090999999999999</v>
          </cell>
          <cell r="O31">
            <v>42.335999999999999</v>
          </cell>
          <cell r="P31">
            <v>71.496999999999986</v>
          </cell>
          <cell r="Q31">
            <v>155.84800000000001</v>
          </cell>
          <cell r="R31">
            <v>13.208</v>
          </cell>
          <cell r="S31">
            <v>55.025999999999996</v>
          </cell>
          <cell r="T31">
            <v>47.057999999999993</v>
          </cell>
          <cell r="U31">
            <v>48.363</v>
          </cell>
          <cell r="V31">
            <v>12.120000000000001</v>
          </cell>
          <cell r="W31">
            <v>20.2</v>
          </cell>
          <cell r="X31">
            <v>9.1709999999999994</v>
          </cell>
          <cell r="Y31">
            <v>22.505999999999997</v>
          </cell>
          <cell r="Z31">
            <v>68.177999999999997</v>
          </cell>
          <cell r="AA31">
            <v>10.4</v>
          </cell>
          <cell r="AB31">
            <v>60.145999999999994</v>
          </cell>
          <cell r="AC31">
            <v>10.329999999999998</v>
          </cell>
          <cell r="AD31">
            <v>15.734999999999999</v>
          </cell>
          <cell r="AE31">
            <v>121.44000000000001</v>
          </cell>
          <cell r="AF31">
            <v>12.696000000000002</v>
          </cell>
          <cell r="AG31">
            <v>30.682000000000002</v>
          </cell>
        </row>
        <row r="32">
          <cell r="A32" t="str">
            <v>Mississippi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 t="str">
            <v>Missouri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373.226</v>
          </cell>
          <cell r="G33">
            <v>4.0279999999999996</v>
          </cell>
          <cell r="H33">
            <v>793.63499999999988</v>
          </cell>
          <cell r="I33">
            <v>726.19</v>
          </cell>
          <cell r="J33">
            <v>40.44</v>
          </cell>
          <cell r="K33">
            <v>209.69099999999997</v>
          </cell>
          <cell r="L33">
            <v>986.57999999999993</v>
          </cell>
          <cell r="M33">
            <v>31.526999999999997</v>
          </cell>
          <cell r="N33">
            <v>62.744</v>
          </cell>
          <cell r="O33">
            <v>1070.7840000000001</v>
          </cell>
          <cell r="P33">
            <v>935.34</v>
          </cell>
          <cell r="Q33">
            <v>15.3</v>
          </cell>
          <cell r="R33">
            <v>79.637999999999991</v>
          </cell>
          <cell r="S33">
            <v>67.320000000000007</v>
          </cell>
          <cell r="T33">
            <v>6.048</v>
          </cell>
          <cell r="U33">
            <v>10.069999999999999</v>
          </cell>
          <cell r="V33">
            <v>18.125999999999998</v>
          </cell>
          <cell r="W33">
            <v>0</v>
          </cell>
          <cell r="X33">
            <v>0</v>
          </cell>
          <cell r="Y33">
            <v>0</v>
          </cell>
          <cell r="Z33">
            <v>174.57999999999998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19.417999999999999</v>
          </cell>
        </row>
        <row r="34">
          <cell r="A34" t="str">
            <v>Montana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A35" t="str">
            <v>Nebraska</v>
          </cell>
          <cell r="B35">
            <v>2320.8629999999998</v>
          </cell>
          <cell r="C35">
            <v>1999.4880000000001</v>
          </cell>
          <cell r="D35">
            <v>1406.8229999999999</v>
          </cell>
          <cell r="E35">
            <v>771.22500000000002</v>
          </cell>
          <cell r="F35">
            <v>876.65</v>
          </cell>
          <cell r="G35">
            <v>14.7</v>
          </cell>
          <cell r="H35">
            <v>317.20499999999998</v>
          </cell>
          <cell r="I35">
            <v>133.732</v>
          </cell>
          <cell r="J35">
            <v>11.032999999999999</v>
          </cell>
          <cell r="K35">
            <v>3.996</v>
          </cell>
          <cell r="L35">
            <v>340.69499999999994</v>
          </cell>
          <cell r="M35">
            <v>6.1019999999999994</v>
          </cell>
          <cell r="N35">
            <v>1.0069999999999999</v>
          </cell>
          <cell r="O35">
            <v>13.090999999999999</v>
          </cell>
          <cell r="P35">
            <v>39.350999999999999</v>
          </cell>
          <cell r="Q35">
            <v>16.143999999999998</v>
          </cell>
          <cell r="R35">
            <v>19.228000000000002</v>
          </cell>
          <cell r="S35">
            <v>33.594000000000001</v>
          </cell>
          <cell r="T35">
            <v>28.307999999999996</v>
          </cell>
          <cell r="U35">
            <v>18.216000000000001</v>
          </cell>
          <cell r="V35">
            <v>12.048</v>
          </cell>
          <cell r="W35">
            <v>9.0989999999999984</v>
          </cell>
          <cell r="X35">
            <v>4.0759999999999996</v>
          </cell>
          <cell r="Y35">
            <v>2.0720000000000001</v>
          </cell>
          <cell r="Z35">
            <v>391.79200000000003</v>
          </cell>
          <cell r="AA35">
            <v>30.652999999999999</v>
          </cell>
          <cell r="AB35">
            <v>72.012</v>
          </cell>
          <cell r="AC35">
            <v>816.96999999999991</v>
          </cell>
          <cell r="AD35">
            <v>659.32</v>
          </cell>
          <cell r="AE35">
            <v>172.27</v>
          </cell>
          <cell r="AF35">
            <v>57.617999999999995</v>
          </cell>
          <cell r="AG35">
            <v>389.05799999999999</v>
          </cell>
        </row>
        <row r="36">
          <cell r="A36" t="str">
            <v>Nevada</v>
          </cell>
          <cell r="B36">
            <v>128.875</v>
          </cell>
          <cell r="C36">
            <v>0</v>
          </cell>
          <cell r="D36">
            <v>30.929999999999996</v>
          </cell>
          <cell r="E36">
            <v>39.292000000000002</v>
          </cell>
          <cell r="F36">
            <v>9.3149999999999995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 t="str">
            <v>New Hampshire</v>
          </cell>
          <cell r="B37">
            <v>207.87</v>
          </cell>
          <cell r="C37">
            <v>128.89599999999999</v>
          </cell>
          <cell r="D37">
            <v>96.86399999999999</v>
          </cell>
          <cell r="E37">
            <v>155.54</v>
          </cell>
          <cell r="F37">
            <v>162.07999999999998</v>
          </cell>
          <cell r="G37">
            <v>90.99</v>
          </cell>
          <cell r="H37">
            <v>149.79299999999998</v>
          </cell>
          <cell r="I37">
            <v>103.12199999999999</v>
          </cell>
          <cell r="J37">
            <v>104.133</v>
          </cell>
          <cell r="K37">
            <v>111.999</v>
          </cell>
          <cell r="L37">
            <v>190.44</v>
          </cell>
          <cell r="M37">
            <v>91.332000000000008</v>
          </cell>
          <cell r="N37">
            <v>69.3</v>
          </cell>
          <cell r="O37">
            <v>60.493999999999993</v>
          </cell>
          <cell r="P37">
            <v>95.094999999999999</v>
          </cell>
          <cell r="Q37">
            <v>87.024000000000001</v>
          </cell>
          <cell r="R37">
            <v>95.22</v>
          </cell>
          <cell r="S37">
            <v>9.3960000000000008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A38" t="str">
            <v>New Jersey</v>
          </cell>
          <cell r="B38">
            <v>10221.012000000001</v>
          </cell>
          <cell r="C38">
            <v>15173.514000000001</v>
          </cell>
          <cell r="D38">
            <v>14735.412</v>
          </cell>
          <cell r="E38">
            <v>15488.2</v>
          </cell>
          <cell r="F38">
            <v>8038.7429999999995</v>
          </cell>
          <cell r="G38">
            <v>7538.8940000000002</v>
          </cell>
          <cell r="H38">
            <v>7022.0079999999998</v>
          </cell>
          <cell r="I38">
            <v>6690.24</v>
          </cell>
          <cell r="J38">
            <v>9427.116</v>
          </cell>
          <cell r="K38">
            <v>5985.6789999999992</v>
          </cell>
          <cell r="L38">
            <v>8586.3599999999988</v>
          </cell>
          <cell r="M38">
            <v>12786.21</v>
          </cell>
          <cell r="N38">
            <v>3656.4619999999995</v>
          </cell>
          <cell r="O38">
            <v>490.97399999999999</v>
          </cell>
          <cell r="P38">
            <v>550.66999999999996</v>
          </cell>
          <cell r="Q38">
            <v>451.96499999999997</v>
          </cell>
          <cell r="R38">
            <v>181.3</v>
          </cell>
          <cell r="S38">
            <v>392.26499999999999</v>
          </cell>
          <cell r="T38">
            <v>505.13699999999994</v>
          </cell>
          <cell r="U38">
            <v>467.16599999999994</v>
          </cell>
          <cell r="V38">
            <v>468.88200000000001</v>
          </cell>
          <cell r="W38">
            <v>402.19200000000001</v>
          </cell>
          <cell r="X38">
            <v>143.03099999999998</v>
          </cell>
          <cell r="Y38">
            <v>266.22000000000003</v>
          </cell>
          <cell r="Z38">
            <v>552.26</v>
          </cell>
          <cell r="AA38">
            <v>483.83499999999998</v>
          </cell>
          <cell r="AB38">
            <v>311.25899999999996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New Mexico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A40" t="str">
            <v>New York</v>
          </cell>
          <cell r="B40">
            <v>396.55</v>
          </cell>
          <cell r="C40">
            <v>696.98400000000004</v>
          </cell>
          <cell r="D40">
            <v>1224.51</v>
          </cell>
          <cell r="E40">
            <v>1685.502</v>
          </cell>
          <cell r="F40">
            <v>1500.88</v>
          </cell>
          <cell r="G40">
            <v>1531.72</v>
          </cell>
          <cell r="H40">
            <v>1291.7339999999999</v>
          </cell>
          <cell r="I40">
            <v>903.90600000000006</v>
          </cell>
          <cell r="J40">
            <v>718.572</v>
          </cell>
          <cell r="K40">
            <v>471.39299999999997</v>
          </cell>
          <cell r="L40">
            <v>882.024</v>
          </cell>
          <cell r="M40">
            <v>998.12999999999988</v>
          </cell>
          <cell r="N40">
            <v>1.0229999999999999</v>
          </cell>
          <cell r="O40">
            <v>18.485999999999997</v>
          </cell>
          <cell r="P40">
            <v>8.2080000000000002</v>
          </cell>
          <cell r="Q40">
            <v>14.349999999999998</v>
          </cell>
          <cell r="R40">
            <v>4.0839999999999996</v>
          </cell>
          <cell r="S40">
            <v>13.298999999999999</v>
          </cell>
          <cell r="T40">
            <v>7.1469999999999994</v>
          </cell>
          <cell r="U40">
            <v>6.1259999999999994</v>
          </cell>
          <cell r="V40">
            <v>2.044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A41" t="str">
            <v>North Carolina</v>
          </cell>
          <cell r="B41">
            <v>0</v>
          </cell>
          <cell r="C41">
            <v>0</v>
          </cell>
          <cell r="D41">
            <v>2.0680000000000001</v>
          </cell>
          <cell r="E41">
            <v>4.1399999999999997</v>
          </cell>
          <cell r="F41">
            <v>3.1080000000000001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21.734999999999999</v>
          </cell>
          <cell r="L41">
            <v>2.06</v>
          </cell>
          <cell r="M41">
            <v>0</v>
          </cell>
          <cell r="N41">
            <v>1.0329999999999999</v>
          </cell>
          <cell r="O41">
            <v>1.04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A42" t="str">
            <v>North Dakota</v>
          </cell>
          <cell r="B42">
            <v>54844.608</v>
          </cell>
          <cell r="C42">
            <v>54974.622000000003</v>
          </cell>
          <cell r="D42">
            <v>61128.319999999992</v>
          </cell>
          <cell r="E42">
            <v>61140.800000000003</v>
          </cell>
          <cell r="F42">
            <v>60440.366000000002</v>
          </cell>
          <cell r="G42">
            <v>60262.65</v>
          </cell>
          <cell r="H42">
            <v>58716.216999999997</v>
          </cell>
          <cell r="I42">
            <v>55837.950000000004</v>
          </cell>
          <cell r="J42">
            <v>56749.536</v>
          </cell>
          <cell r="K42">
            <v>55578.324999999997</v>
          </cell>
          <cell r="L42">
            <v>50911.649999999994</v>
          </cell>
          <cell r="M42">
            <v>52483.115999999995</v>
          </cell>
          <cell r="N42">
            <v>53343.551999999996</v>
          </cell>
          <cell r="O42">
            <v>53670.727999999996</v>
          </cell>
          <cell r="P42">
            <v>48356.601999999999</v>
          </cell>
          <cell r="Q42">
            <v>53176.844000000005</v>
          </cell>
          <cell r="R42">
            <v>56752.884000000005</v>
          </cell>
          <cell r="S42">
            <v>53453.738000000005</v>
          </cell>
          <cell r="T42">
            <v>52658.512000000002</v>
          </cell>
          <cell r="U42">
            <v>56437.224999999999</v>
          </cell>
          <cell r="V42">
            <v>57827.714999999997</v>
          </cell>
          <cell r="W42">
            <v>55048.118999999999</v>
          </cell>
          <cell r="X42">
            <v>55956.164999999994</v>
          </cell>
          <cell r="Y42">
            <v>48891.784</v>
          </cell>
          <cell r="Z42">
            <v>52555.884000000005</v>
          </cell>
          <cell r="AA42">
            <v>52780.686000000002</v>
          </cell>
          <cell r="AB42">
            <v>52040.315999999999</v>
          </cell>
          <cell r="AC42">
            <v>60595.560000000005</v>
          </cell>
          <cell r="AD42">
            <v>63523.44</v>
          </cell>
          <cell r="AE42">
            <v>55835.794000000002</v>
          </cell>
          <cell r="AF42">
            <v>55977.115999999995</v>
          </cell>
          <cell r="AG42">
            <v>55351.750999999997</v>
          </cell>
        </row>
        <row r="43">
          <cell r="A43" t="str">
            <v>Ohio</v>
          </cell>
          <cell r="B43">
            <v>882.96</v>
          </cell>
          <cell r="C43">
            <v>930.20400000000006</v>
          </cell>
          <cell r="D43">
            <v>1088.836</v>
          </cell>
          <cell r="E43">
            <v>1029.6960000000001</v>
          </cell>
          <cell r="F43">
            <v>1484.9839999999999</v>
          </cell>
          <cell r="G43">
            <v>938.35199999999998</v>
          </cell>
          <cell r="H43">
            <v>1897.4640000000002</v>
          </cell>
          <cell r="I43">
            <v>1487.0349999999999</v>
          </cell>
          <cell r="J43">
            <v>1241.76</v>
          </cell>
          <cell r="K43">
            <v>1244.3999999999999</v>
          </cell>
          <cell r="L43">
            <v>1502.5640000000001</v>
          </cell>
          <cell r="M43">
            <v>1197.258</v>
          </cell>
          <cell r="N43">
            <v>82.00200000000001</v>
          </cell>
          <cell r="O43">
            <v>1038.0720000000001</v>
          </cell>
          <cell r="P43">
            <v>514.14</v>
          </cell>
          <cell r="Q43">
            <v>603.89699999999993</v>
          </cell>
          <cell r="R43">
            <v>439.49699999999996</v>
          </cell>
          <cell r="S43">
            <v>630.49599999999998</v>
          </cell>
          <cell r="T43">
            <v>478.40000000000003</v>
          </cell>
          <cell r="U43">
            <v>543.40199999999993</v>
          </cell>
          <cell r="V43">
            <v>365.00200000000001</v>
          </cell>
          <cell r="W43">
            <v>305.17599999999999</v>
          </cell>
          <cell r="X43">
            <v>377.71199999999999</v>
          </cell>
          <cell r="Y43">
            <v>431.39199999999994</v>
          </cell>
          <cell r="Z43">
            <v>677.53699999999992</v>
          </cell>
          <cell r="AA43">
            <v>498.75600000000003</v>
          </cell>
          <cell r="AB43">
            <v>252.756</v>
          </cell>
          <cell r="AC43">
            <v>411.95000000000005</v>
          </cell>
          <cell r="AD43">
            <v>412.83199999999999</v>
          </cell>
          <cell r="AE43">
            <v>407.89499999999998</v>
          </cell>
          <cell r="AF43">
            <v>358.84800000000001</v>
          </cell>
          <cell r="AG43">
            <v>2816.2400000000002</v>
          </cell>
        </row>
        <row r="44">
          <cell r="A44" t="str">
            <v>Oklahoma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 t="str">
            <v>Oregon</v>
          </cell>
          <cell r="B45">
            <v>3.069</v>
          </cell>
          <cell r="C45">
            <v>4.1159999999999997</v>
          </cell>
          <cell r="D45">
            <v>2.0699999999999998</v>
          </cell>
          <cell r="E45">
            <v>3.1109999999999998</v>
          </cell>
          <cell r="F45">
            <v>2.08</v>
          </cell>
          <cell r="G45">
            <v>2.08</v>
          </cell>
          <cell r="H45">
            <v>2.08</v>
          </cell>
          <cell r="I45">
            <v>2.0920000000000001</v>
          </cell>
          <cell r="J45">
            <v>2.0859999999999999</v>
          </cell>
          <cell r="K45">
            <v>3.1529999999999996</v>
          </cell>
          <cell r="L45">
            <v>2.0539999999999998</v>
          </cell>
          <cell r="M45">
            <v>2.052</v>
          </cell>
          <cell r="N45">
            <v>5.1149999999999993</v>
          </cell>
          <cell r="O45">
            <v>5.0600000000000005</v>
          </cell>
          <cell r="P45">
            <v>2.0259999999999998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Pennsylvania</v>
          </cell>
          <cell r="B46">
            <v>228.14</v>
          </cell>
          <cell r="C46">
            <v>229.76999999999998</v>
          </cell>
          <cell r="D46">
            <v>136.75200000000001</v>
          </cell>
          <cell r="E46">
            <v>114.07</v>
          </cell>
          <cell r="F46">
            <v>261.072</v>
          </cell>
          <cell r="G46">
            <v>77.625</v>
          </cell>
          <cell r="H46">
            <v>275.04399999999998</v>
          </cell>
          <cell r="I46">
            <v>139.72499999999999</v>
          </cell>
          <cell r="J46">
            <v>82.88</v>
          </cell>
          <cell r="K46">
            <v>123.28400000000001</v>
          </cell>
          <cell r="L46">
            <v>270.13499999999999</v>
          </cell>
          <cell r="M46">
            <v>112.77800000000001</v>
          </cell>
          <cell r="N46">
            <v>106.81099999999999</v>
          </cell>
          <cell r="O46">
            <v>131.04</v>
          </cell>
          <cell r="P46">
            <v>136.10899999999998</v>
          </cell>
          <cell r="Q46">
            <v>137.28</v>
          </cell>
          <cell r="R46">
            <v>128.71200000000002</v>
          </cell>
          <cell r="S46">
            <v>150.36499999999998</v>
          </cell>
          <cell r="T46">
            <v>127.67400000000001</v>
          </cell>
          <cell r="U46">
            <v>212.58499999999998</v>
          </cell>
          <cell r="V46">
            <v>4.1360000000000001</v>
          </cell>
          <cell r="W46">
            <v>2.0720000000000001</v>
          </cell>
          <cell r="X46">
            <v>2.08</v>
          </cell>
          <cell r="Y46">
            <v>3.1440000000000001</v>
          </cell>
          <cell r="Z46">
            <v>20.96</v>
          </cell>
          <cell r="AA46">
            <v>29.288</v>
          </cell>
          <cell r="AB46">
            <v>0</v>
          </cell>
          <cell r="AC46">
            <v>15.600000000000001</v>
          </cell>
          <cell r="AD46">
            <v>42.558</v>
          </cell>
          <cell r="AE46">
            <v>6.2279999999999998</v>
          </cell>
          <cell r="AF46">
            <v>1.038</v>
          </cell>
          <cell r="AG46">
            <v>0</v>
          </cell>
        </row>
        <row r="47">
          <cell r="A47" t="str">
            <v>Rhode Island</v>
          </cell>
          <cell r="B47">
            <v>52.428000000000004</v>
          </cell>
          <cell r="C47">
            <v>94.576000000000008</v>
          </cell>
          <cell r="D47">
            <v>157.79</v>
          </cell>
          <cell r="E47">
            <v>129.654</v>
          </cell>
          <cell r="F47">
            <v>0</v>
          </cell>
          <cell r="G47">
            <v>27.702000000000002</v>
          </cell>
          <cell r="H47">
            <v>44.52</v>
          </cell>
          <cell r="I47">
            <v>18.432000000000002</v>
          </cell>
          <cell r="J47">
            <v>1.0249999999999999</v>
          </cell>
          <cell r="K47">
            <v>1.0229999999999999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South Carolina</v>
          </cell>
          <cell r="B48">
            <v>17.475999999999999</v>
          </cell>
          <cell r="C48">
            <v>48.268999999999998</v>
          </cell>
          <cell r="D48">
            <v>26.701999999999998</v>
          </cell>
          <cell r="E48">
            <v>34.985999999999997</v>
          </cell>
          <cell r="F48">
            <v>158.774</v>
          </cell>
          <cell r="G48">
            <v>63.673999999999992</v>
          </cell>
          <cell r="H48">
            <v>183.34</v>
          </cell>
          <cell r="I48">
            <v>10.309999999999999</v>
          </cell>
          <cell r="J48">
            <v>0</v>
          </cell>
          <cell r="K48">
            <v>18.558</v>
          </cell>
          <cell r="L48">
            <v>64.826999999999998</v>
          </cell>
          <cell r="M48">
            <v>6.2279999999999998</v>
          </cell>
          <cell r="N48">
            <v>3.0960000000000001</v>
          </cell>
          <cell r="O48">
            <v>15.540000000000001</v>
          </cell>
          <cell r="P48">
            <v>2.0699999999999998</v>
          </cell>
          <cell r="Q48">
            <v>89.181999999999988</v>
          </cell>
          <cell r="R48">
            <v>78.074999999999989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17.408000000000001</v>
          </cell>
          <cell r="AA48">
            <v>9.27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South Dakota</v>
          </cell>
          <cell r="B49">
            <v>10.16</v>
          </cell>
          <cell r="C49">
            <v>3.0540000000000003</v>
          </cell>
          <cell r="D49">
            <v>10.149999999999999</v>
          </cell>
          <cell r="E49">
            <v>9.1169999999999991</v>
          </cell>
          <cell r="F49">
            <v>61.61</v>
          </cell>
          <cell r="G49">
            <v>37.518000000000001</v>
          </cell>
          <cell r="H49">
            <v>88.218000000000004</v>
          </cell>
          <cell r="I49">
            <v>30.54</v>
          </cell>
          <cell r="J49">
            <v>4.04</v>
          </cell>
          <cell r="K49">
            <v>5.03</v>
          </cell>
          <cell r="L49">
            <v>13.064999999999998</v>
          </cell>
          <cell r="M49">
            <v>4.9950000000000001</v>
          </cell>
          <cell r="N49">
            <v>2.9969999999999999</v>
          </cell>
          <cell r="O49">
            <v>57.056999999999995</v>
          </cell>
          <cell r="P49">
            <v>5.01</v>
          </cell>
          <cell r="Q49">
            <v>4.0279999999999996</v>
          </cell>
          <cell r="R49">
            <v>0</v>
          </cell>
          <cell r="S49">
            <v>1.0029999999999999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Tennessee</v>
          </cell>
          <cell r="B50">
            <v>3.1049999999999995</v>
          </cell>
          <cell r="C50">
            <v>8.2639999999999993</v>
          </cell>
          <cell r="D50">
            <v>12.372</v>
          </cell>
          <cell r="E50">
            <v>13.454999999999998</v>
          </cell>
          <cell r="F50">
            <v>86.688000000000002</v>
          </cell>
          <cell r="G50">
            <v>34.022999999999996</v>
          </cell>
          <cell r="H50">
            <v>75.335999999999999</v>
          </cell>
          <cell r="I50">
            <v>19.588999999999999</v>
          </cell>
          <cell r="J50">
            <v>4.12</v>
          </cell>
          <cell r="K50">
            <v>11.296999999999999</v>
          </cell>
          <cell r="L50">
            <v>13.480999999999998</v>
          </cell>
          <cell r="M50">
            <v>0</v>
          </cell>
          <cell r="N50">
            <v>1.032</v>
          </cell>
          <cell r="O50">
            <v>1.0329999999999999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Texas</v>
          </cell>
          <cell r="B51">
            <v>1289.6000000000001</v>
          </cell>
          <cell r="C51">
            <v>1115.8119999999999</v>
          </cell>
          <cell r="D51">
            <v>1.0429999999999999</v>
          </cell>
          <cell r="E51">
            <v>3.0840000000000001</v>
          </cell>
          <cell r="F51">
            <v>1.0369999999999999</v>
          </cell>
          <cell r="G51">
            <v>1.0369999999999999</v>
          </cell>
          <cell r="H51">
            <v>0</v>
          </cell>
          <cell r="I51">
            <v>0</v>
          </cell>
          <cell r="J51">
            <v>0</v>
          </cell>
          <cell r="K51">
            <v>17.544</v>
          </cell>
          <cell r="L51">
            <v>0</v>
          </cell>
          <cell r="M51">
            <v>1544.13</v>
          </cell>
          <cell r="N51">
            <v>2.056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83.024999999999991</v>
          </cell>
          <cell r="AF51">
            <v>1633.1559999999999</v>
          </cell>
          <cell r="AG51">
            <v>2625.518</v>
          </cell>
        </row>
        <row r="52">
          <cell r="A52" t="str">
            <v>Utah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Vermont</v>
          </cell>
          <cell r="B53">
            <v>0</v>
          </cell>
          <cell r="C53">
            <v>5.9279999999999999</v>
          </cell>
          <cell r="D53">
            <v>2.9849999999999999</v>
          </cell>
          <cell r="E53">
            <v>3.992</v>
          </cell>
          <cell r="F53">
            <v>8.9640000000000004</v>
          </cell>
          <cell r="G53">
            <v>3.984</v>
          </cell>
          <cell r="H53">
            <v>5.0749999999999993</v>
          </cell>
          <cell r="I53">
            <v>6.0720000000000001</v>
          </cell>
          <cell r="J53">
            <v>0</v>
          </cell>
          <cell r="K53">
            <v>1.012</v>
          </cell>
          <cell r="L53">
            <v>7.0839999999999996</v>
          </cell>
          <cell r="M53">
            <v>105.248</v>
          </cell>
          <cell r="N53">
            <v>2.008</v>
          </cell>
          <cell r="O53">
            <v>10.06</v>
          </cell>
          <cell r="P53">
            <v>12.048</v>
          </cell>
          <cell r="Q53">
            <v>9.0359999999999996</v>
          </cell>
          <cell r="R53">
            <v>2.0019999999999998</v>
          </cell>
          <cell r="S53">
            <v>2.0019999999999998</v>
          </cell>
          <cell r="T53">
            <v>1.0049999999999999</v>
          </cell>
          <cell r="U53">
            <v>2.0099999999999998</v>
          </cell>
          <cell r="V53">
            <v>1.0069999999999999</v>
          </cell>
          <cell r="W53">
            <v>2.016</v>
          </cell>
          <cell r="X53">
            <v>3.036</v>
          </cell>
          <cell r="Y53">
            <v>3.0449999999999999</v>
          </cell>
          <cell r="Z53">
            <v>5.0849999999999991</v>
          </cell>
          <cell r="AA53">
            <v>3.0749999999999997</v>
          </cell>
          <cell r="AB53">
            <v>1.024</v>
          </cell>
          <cell r="AC53">
            <v>2.06</v>
          </cell>
          <cell r="AD53">
            <v>1.034</v>
          </cell>
          <cell r="AE53">
            <v>3.1080000000000001</v>
          </cell>
          <cell r="AF53">
            <v>2.0819999999999999</v>
          </cell>
          <cell r="AG53">
            <v>1.04</v>
          </cell>
        </row>
        <row r="54">
          <cell r="A54" t="str">
            <v>Virginia</v>
          </cell>
          <cell r="B54">
            <v>61.478000000000002</v>
          </cell>
          <cell r="C54">
            <v>250.08</v>
          </cell>
          <cell r="D54">
            <v>254.55499999999998</v>
          </cell>
          <cell r="E54">
            <v>561.67200000000003</v>
          </cell>
          <cell r="F54">
            <v>1240.4100000000001</v>
          </cell>
          <cell r="G54">
            <v>458.79499999999996</v>
          </cell>
          <cell r="H54">
            <v>743.92399999999998</v>
          </cell>
          <cell r="I54">
            <v>365.40000000000003</v>
          </cell>
          <cell r="J54">
            <v>154.36399999999998</v>
          </cell>
          <cell r="K54">
            <v>185.80199999999999</v>
          </cell>
          <cell r="L54">
            <v>510.25499999999994</v>
          </cell>
          <cell r="M54">
            <v>247.84299999999999</v>
          </cell>
          <cell r="N54">
            <v>128.21600000000001</v>
          </cell>
          <cell r="O54">
            <v>381.24799999999999</v>
          </cell>
          <cell r="P54">
            <v>149.35</v>
          </cell>
          <cell r="Q54">
            <v>199.68</v>
          </cell>
          <cell r="R54">
            <v>40.326000000000001</v>
          </cell>
          <cell r="S54">
            <v>92.114999999999995</v>
          </cell>
          <cell r="T54">
            <v>92.382000000000005</v>
          </cell>
          <cell r="U54">
            <v>255.892</v>
          </cell>
          <cell r="V54">
            <v>163.452</v>
          </cell>
          <cell r="W54">
            <v>91.402999999999992</v>
          </cell>
          <cell r="X54">
            <v>49.632000000000005</v>
          </cell>
          <cell r="Y54">
            <v>134.68</v>
          </cell>
          <cell r="Z54">
            <v>314.846</v>
          </cell>
          <cell r="AA54">
            <v>189.36</v>
          </cell>
          <cell r="AB54">
            <v>37.908000000000001</v>
          </cell>
          <cell r="AC54">
            <v>51.596999999999994</v>
          </cell>
          <cell r="AD54">
            <v>134.65600000000001</v>
          </cell>
          <cell r="AE54">
            <v>159.75199999999998</v>
          </cell>
          <cell r="AF54">
            <v>25.175999999999998</v>
          </cell>
          <cell r="AG54">
            <v>90.385999999999996</v>
          </cell>
        </row>
        <row r="55">
          <cell r="A55" t="str">
            <v>Washington</v>
          </cell>
          <cell r="B55">
            <v>186.43</v>
          </cell>
          <cell r="C55">
            <v>158.774</v>
          </cell>
          <cell r="D55">
            <v>185.94</v>
          </cell>
          <cell r="E55">
            <v>4.1479999999999997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A56" t="str">
            <v>West Virginia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A57" t="str">
            <v>Wisconsin</v>
          </cell>
          <cell r="B57">
            <v>1.006</v>
          </cell>
          <cell r="C57">
            <v>1.0069999999999999</v>
          </cell>
          <cell r="D57">
            <v>1.0089999999999999</v>
          </cell>
          <cell r="E57">
            <v>3.0329999999999995</v>
          </cell>
          <cell r="F57">
            <v>5.0600000000000005</v>
          </cell>
          <cell r="G57">
            <v>2.0219999999999998</v>
          </cell>
          <cell r="H57">
            <v>21.272999999999996</v>
          </cell>
          <cell r="I57">
            <v>5.0549999999999997</v>
          </cell>
          <cell r="J57">
            <v>21.230999999999998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A58" t="str">
            <v>Wyoming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 xml:space="preserve">United States </v>
          </cell>
          <cell r="B59">
            <v>126490.18000000001</v>
          </cell>
          <cell r="C59">
            <v>115984.18000000001</v>
          </cell>
          <cell r="D59">
            <v>121456.57</v>
          </cell>
          <cell r="E59">
            <v>122330.97200000001</v>
          </cell>
          <cell r="F59">
            <v>114039.95399999998</v>
          </cell>
          <cell r="G59">
            <v>113378.12000000001</v>
          </cell>
          <cell r="H59">
            <v>112629.19499999999</v>
          </cell>
          <cell r="I59">
            <v>106557.04899999998</v>
          </cell>
          <cell r="J59">
            <v>105765.61499999999</v>
          </cell>
          <cell r="K59">
            <v>100999.97200000001</v>
          </cell>
          <cell r="L59">
            <v>92249.999999999985</v>
          </cell>
          <cell r="M59">
            <v>88642.423999999999</v>
          </cell>
          <cell r="N59">
            <v>69611.520000000004</v>
          </cell>
          <cell r="O59">
            <v>69601.767999999996</v>
          </cell>
          <cell r="P59">
            <v>61934.49</v>
          </cell>
          <cell r="Q59">
            <v>65474.347999999998</v>
          </cell>
          <cell r="R59">
            <v>67841.565999999992</v>
          </cell>
          <cell r="S59">
            <v>64836.563999999991</v>
          </cell>
          <cell r="T59">
            <v>62533.002999999997</v>
          </cell>
          <cell r="U59">
            <v>66890.474999999991</v>
          </cell>
          <cell r="V59">
            <v>66060.224999999991</v>
          </cell>
          <cell r="W59">
            <v>61409.936000000002</v>
          </cell>
          <cell r="X59">
            <v>62777.417999999998</v>
          </cell>
          <cell r="Y59">
            <v>56070.9</v>
          </cell>
          <cell r="Z59">
            <v>61550.544000000002</v>
          </cell>
          <cell r="AA59">
            <v>60794.124999999993</v>
          </cell>
          <cell r="AB59">
            <v>59303.955999999998</v>
          </cell>
          <cell r="AC59">
            <v>68061.055999999997</v>
          </cell>
          <cell r="AD59">
            <v>71839.347999999998</v>
          </cell>
          <cell r="AE59">
            <v>63013.304999999993</v>
          </cell>
          <cell r="AF59">
            <v>65481.364999999998</v>
          </cell>
          <cell r="AG59">
            <v>68420.547999999995</v>
          </cell>
        </row>
      </sheetData>
      <sheetData sheetId="20"/>
      <sheetData sheetId="21"/>
      <sheetData sheetId="22"/>
      <sheetData sheetId="23">
        <row r="19">
          <cell r="E19">
            <v>1990</v>
          </cell>
          <cell r="F19">
            <v>0.55316518655435243</v>
          </cell>
        </row>
        <row r="20">
          <cell r="E20">
            <v>1991</v>
          </cell>
          <cell r="F20">
            <v>0.53474111809927805</v>
          </cell>
        </row>
        <row r="21">
          <cell r="E21">
            <v>1992</v>
          </cell>
          <cell r="F21">
            <v>0.53836160308027292</v>
          </cell>
        </row>
        <row r="22">
          <cell r="E22">
            <v>1993</v>
          </cell>
          <cell r="F22">
            <v>0.56701584499313129</v>
          </cell>
        </row>
        <row r="23">
          <cell r="E23">
            <v>1994</v>
          </cell>
          <cell r="F23">
            <v>0.56169491234425173</v>
          </cell>
        </row>
        <row r="24">
          <cell r="E24">
            <v>1995</v>
          </cell>
          <cell r="F24">
            <v>0.57905624018106228</v>
          </cell>
        </row>
        <row r="25">
          <cell r="E25">
            <v>1996</v>
          </cell>
          <cell r="F25">
            <v>0.60017276498951955</v>
          </cell>
        </row>
        <row r="26">
          <cell r="E26">
            <v>1997</v>
          </cell>
          <cell r="F26">
            <v>0.56789804267427824</v>
          </cell>
        </row>
        <row r="27">
          <cell r="E27">
            <v>1998</v>
          </cell>
          <cell r="F27">
            <v>0.57560805229098433</v>
          </cell>
        </row>
        <row r="28">
          <cell r="E28">
            <v>1999</v>
          </cell>
          <cell r="F28">
            <v>0.55943261598138139</v>
          </cell>
        </row>
        <row r="29">
          <cell r="E29">
            <v>2000</v>
          </cell>
          <cell r="F29">
            <v>0.61553625497401032</v>
          </cell>
        </row>
        <row r="30">
          <cell r="E30">
            <v>2001</v>
          </cell>
          <cell r="F30">
            <v>0.60836328972852727</v>
          </cell>
        </row>
        <row r="31">
          <cell r="E31">
            <v>2002</v>
          </cell>
          <cell r="F31">
            <v>0.6150612700006417</v>
          </cell>
        </row>
        <row r="32">
          <cell r="E32">
            <v>2003</v>
          </cell>
          <cell r="F32">
            <v>0.61075674677275216</v>
          </cell>
        </row>
        <row r="33">
          <cell r="E33">
            <v>2004</v>
          </cell>
          <cell r="F33">
            <v>0.62182212243182899</v>
          </cell>
        </row>
        <row r="34">
          <cell r="E34">
            <v>2005</v>
          </cell>
          <cell r="F34">
            <v>0.60695154388453454</v>
          </cell>
        </row>
        <row r="35">
          <cell r="E35">
            <v>2006</v>
          </cell>
          <cell r="F35">
            <v>0.61745196149483106</v>
          </cell>
        </row>
        <row r="36">
          <cell r="E36">
            <v>2007</v>
          </cell>
          <cell r="F36">
            <v>0.64648733682648896</v>
          </cell>
        </row>
        <row r="37">
          <cell r="E37">
            <v>2008</v>
          </cell>
          <cell r="F37">
            <v>0.64121803968238422</v>
          </cell>
        </row>
        <row r="38">
          <cell r="E38">
            <v>2009</v>
          </cell>
          <cell r="F38">
            <v>0.66884012739078857</v>
          </cell>
        </row>
        <row r="39">
          <cell r="E39">
            <v>2010</v>
          </cell>
          <cell r="F39">
            <v>0.67241537638793369</v>
          </cell>
        </row>
        <row r="40">
          <cell r="E40">
            <v>2011</v>
          </cell>
          <cell r="F40">
            <v>0.68363907348270836</v>
          </cell>
        </row>
        <row r="41">
          <cell r="E41">
            <v>2012</v>
          </cell>
          <cell r="F41">
            <v>0.69631719326416741</v>
          </cell>
        </row>
        <row r="42">
          <cell r="E42">
            <v>2013</v>
          </cell>
          <cell r="F42">
            <v>0.66557810842768617</v>
          </cell>
        </row>
        <row r="43">
          <cell r="E43">
            <v>2014</v>
          </cell>
          <cell r="F43">
            <v>0.66314973072518801</v>
          </cell>
        </row>
        <row r="44">
          <cell r="E44">
            <v>2015</v>
          </cell>
          <cell r="F44">
            <v>0.66049962208558499</v>
          </cell>
        </row>
        <row r="45">
          <cell r="E45">
            <v>2016</v>
          </cell>
          <cell r="F45">
            <v>0.67872323970727644</v>
          </cell>
        </row>
        <row r="46">
          <cell r="E46">
            <v>2017</v>
          </cell>
          <cell r="F46">
            <v>0.64367099790896798</v>
          </cell>
        </row>
        <row r="47">
          <cell r="E47">
            <v>2018</v>
          </cell>
          <cell r="F47">
            <v>0.61445169997814597</v>
          </cell>
        </row>
        <row r="48">
          <cell r="E48">
            <v>2019</v>
          </cell>
          <cell r="F48">
            <v>0.61699356710493758</v>
          </cell>
        </row>
        <row r="49">
          <cell r="E49">
            <v>2020</v>
          </cell>
          <cell r="F49">
            <v>0.630671167240627</v>
          </cell>
        </row>
        <row r="50">
          <cell r="E50">
            <v>2021</v>
          </cell>
          <cell r="F50">
            <v>0.59098278295048956</v>
          </cell>
        </row>
        <row r="51">
          <cell r="E51">
            <v>2022</v>
          </cell>
          <cell r="F51">
            <v>0.59098278295048956</v>
          </cell>
        </row>
        <row r="52">
          <cell r="E52">
            <v>2023</v>
          </cell>
          <cell r="F52">
            <v>0.59098278295048956</v>
          </cell>
        </row>
        <row r="53">
          <cell r="E53">
            <v>2024</v>
          </cell>
          <cell r="F53">
            <v>0.59098278295048956</v>
          </cell>
        </row>
        <row r="54">
          <cell r="E54">
            <v>2025</v>
          </cell>
          <cell r="F54">
            <v>0.59098278295048956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 Settings"/>
      <sheetName val="Energy Use Graphs"/>
      <sheetName val="CO2 Emissions Graphs"/>
      <sheetName val="Financial Expenditures Graphs"/>
      <sheetName val="Subindustry Breakout Graphs"/>
      <sheetName val="Time Series Graphs"/>
      <sheetName val="Subindstry Demand Cng Graphs"/>
      <sheetName val="Subindustry Color Sort Graphs"/>
      <sheetName val="Non-CO2 Pollutant Graphs"/>
      <sheetName val="Public Health Graphs"/>
      <sheetName val="Tier 1 2a 2b Composition Graphs"/>
      <sheetName val="Country Comparison Graphs"/>
      <sheetName val="Energy Use Data"/>
      <sheetName val="Other Region-Specific Data"/>
      <sheetName val="Achievable Interventions"/>
      <sheetName val="Calculations"/>
      <sheetName val="Unit Conversions"/>
      <sheetName val="References"/>
      <sheetName val="Indifference Curves"/>
      <sheetName val="H2 Production Cost"/>
      <sheetName val="Cross-Industry CapEx Factors"/>
      <sheetName val="Geothermal Heat Potential"/>
      <sheetName val="CO2 Process Emis"/>
      <sheetName val="Power Sector CapEx Cost-China"/>
      <sheetName val="Power Sector CapEx Cost-Indones"/>
      <sheetName val="Power Sector CapExCost-Viet Nam"/>
      <sheetName val="Steel Cost Model-China"/>
      <sheetName val="Steel Cost Model-Indonesia"/>
      <sheetName val="Steel Cost Model-Viet Nam"/>
      <sheetName val="Steel Simple Model-Philippines"/>
      <sheetName val="Cement Cost Model-China"/>
      <sheetName val="Cement Capacity-China"/>
      <sheetName val="Cement Cost Model-Indonesia"/>
      <sheetName val="Cement Capacity-Indonesia"/>
      <sheetName val="Cement Cost Model-Viet Nam"/>
      <sheetName val="Cement Capacity-Viet Nam"/>
      <sheetName val="Cement Simple Model-Philippines"/>
      <sheetName val="CAPEX per GJ"/>
      <sheetName val="Technology Shares"/>
      <sheetName val="Investment Comparisons"/>
      <sheetName val="Industrial CCS Capital Costs"/>
      <sheetName val="Non-CO2 Emissions Factors"/>
      <sheetName val="Public Health Benefits"/>
      <sheetName val="Other Technical Data"/>
      <sheetName val="Temperature Breakdown"/>
      <sheetName val="Equip Efficiency by Temperature"/>
      <sheetName val="Electrification Potential"/>
      <sheetName val="Refining Demand Projection"/>
      <sheetName val="CESY 4-3"/>
      <sheetName val="CESY 4-13"/>
      <sheetName val="MECS T5.2"/>
      <sheetName val="Emission Factors Hub"/>
      <sheetName val="China Energy Prices"/>
      <sheetName val="Viet Nam Energy Prices"/>
      <sheetName val="Indonesia Energy Prices"/>
      <sheetName val="Philippine Energy Prices"/>
      <sheetName val="PHL Elec Rates &amp; CO2 EF"/>
      <sheetName val="Viet Nam Demand Projections"/>
      <sheetName val="China steam cost notes"/>
      <sheetName val="EPS China Non-Energy Fuel Use"/>
      <sheetName val="Viet Nam Elec Data"/>
      <sheetName val="Philippine Energy Projections"/>
      <sheetName val="Indonesia Energy Use"/>
      <sheetName val="Viet Nam Energy Use"/>
      <sheetName val="PHL Demand Projections"/>
      <sheetName val="Philippine Energy Use"/>
      <sheetName val="Philippine food model"/>
      <sheetName val="Philippine demand drivers hist"/>
      <sheetName val="Notes-Philippines"/>
      <sheetName val="AEO T24 Refining"/>
      <sheetName val="AEO T25 Food"/>
      <sheetName val="AEO T26 Paper"/>
      <sheetName val="AEO T27 Chemicals"/>
      <sheetName val="AEO T28 Glass"/>
      <sheetName val="AEO T29 Cement"/>
      <sheetName val="AEO T30 Steel"/>
      <sheetName val="AEO T31 Aluminum"/>
      <sheetName val="AEO T32 Metal Prods"/>
      <sheetName val="AEO T33 Other Mfg"/>
      <sheetName val="AEO T3 Fuel Prices"/>
      <sheetName val="AEO T8 Electricity Demand"/>
      <sheetName val="U.S. Textiles"/>
      <sheetName val="Total Indst Fuel Use by State"/>
      <sheetName val="Non-Feedstock % by State"/>
      <sheetName val="State Inventory Data"/>
      <sheetName val="Chem. Feedstock Use by State"/>
      <sheetName val="Cement Production by State"/>
      <sheetName val="Geothermal Potential by State"/>
      <sheetName val="Carbon Pricing by State"/>
      <sheetName val="Coal Mine Type by State"/>
      <sheetName val="Electricity Generation by State"/>
      <sheetName val="Energy Prices by State"/>
      <sheetName val="Pop Density by State"/>
      <sheetName val="India Energy Prices"/>
      <sheetName val="India Steel and Cement Pathways"/>
      <sheetName val="India Energy Use - Combined"/>
      <sheetName val="India Energy Use - UNSD"/>
      <sheetName val="India Energy Use - MOSPI"/>
      <sheetName val="India Energy Use - GCAM"/>
      <sheetName val="India Energy Use - BEE"/>
      <sheetName val="India Energy Use - ASI"/>
      <sheetName val="India Steam Use - iForest"/>
      <sheetName val="India Production by Subindustry"/>
      <sheetName val="India Pop Exposure Factor"/>
      <sheetName val="Geography Names Etc."/>
    </sheetNames>
    <sheetDataSet>
      <sheetData sheetId="0">
        <row r="5">
          <cell r="B5">
            <v>2070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User Settings"/>
      <sheetName val="Energy Use Graphs"/>
      <sheetName val="CO2 Emissions Graphs"/>
      <sheetName val="Finanical Expenditures Graphs"/>
      <sheetName val="Subindustry Breakout Graphs"/>
      <sheetName val="Time Series Graphs"/>
      <sheetName val="Subindstry Demand Cng Graphs"/>
      <sheetName val="Subindustry Color Sort Graphs"/>
      <sheetName val="Non-CO2 Pollutant Graphs"/>
      <sheetName val="Public Health Graphs"/>
      <sheetName val="Tier 1 2a 2b Composition Graphs"/>
      <sheetName val="Asian Country Comparison Graphs"/>
      <sheetName val="Energy Use Data"/>
      <sheetName val="Other Region-Specific Data"/>
      <sheetName val="Achievable Interventions"/>
      <sheetName val="Calculations"/>
      <sheetName val="Unit Conversions"/>
      <sheetName val="References"/>
      <sheetName val="Indifference Curves"/>
      <sheetName val="H2 Production Cost"/>
      <sheetName val="Cross-Industry CapEx Factors"/>
      <sheetName val="Geothermal Heat Potential"/>
      <sheetName val="CO2 Process Emis"/>
      <sheetName val="Power Sector CapEx Cost-China"/>
      <sheetName val="Power Sector CapEx Cost-Indones"/>
      <sheetName val="Power Sector CapExCost-Viet Nam"/>
      <sheetName val="Steel Cost Model-China"/>
      <sheetName val="Steel Cost Model-Indonesia"/>
      <sheetName val="Steel Cost Model-Viet Nam"/>
      <sheetName val="Steel Simple Model-Philippines"/>
      <sheetName val="Cement Cost Model-China"/>
      <sheetName val="Cement Capacity-China"/>
      <sheetName val="Cement Cost Model-Indonesia"/>
      <sheetName val="Cement Capacity-Indonesia"/>
      <sheetName val="Cement Cost Model-Viet Nam"/>
      <sheetName val="Cement Capacity-Viet Nam"/>
      <sheetName val="Cement Simple Model-Philippines"/>
      <sheetName val="CAPEX per GJ"/>
      <sheetName val="Technology Shares"/>
      <sheetName val="Investment Comparisons"/>
      <sheetName val="Industrial CCS Capital Costs"/>
      <sheetName val="Non-CO2 Emissions Factors"/>
      <sheetName val="Public Health Benefits"/>
      <sheetName val="Other Technical Data"/>
      <sheetName val="Temperature Breakdown"/>
      <sheetName val="Equip Efficiency by Temperature"/>
      <sheetName val="Electrification Potential"/>
      <sheetName val="Refining Demand Projection"/>
      <sheetName val="CESY 4-3"/>
      <sheetName val="CESY 4-13"/>
      <sheetName val="MECS T5.2"/>
      <sheetName val="Emission Factors Hub"/>
      <sheetName val="China Energy Prices"/>
      <sheetName val="Viet Nam Energy Prices"/>
      <sheetName val="Indonesia Energy Prices"/>
      <sheetName val="Philippine Energy Prices"/>
      <sheetName val="PHL Elec Rates &amp; CO2 EF"/>
      <sheetName val="Viet Nam Demand Projections"/>
      <sheetName val="China steam cost notes"/>
      <sheetName val="EPS China Non-Energy Fuel Use"/>
      <sheetName val="Viet Nam Elec Data"/>
      <sheetName val="Philippine Energy Projections"/>
      <sheetName val="Indonesia Energy Use"/>
      <sheetName val="Viet Nam Energy Use"/>
      <sheetName val="PHL Demand Projections"/>
      <sheetName val="Philippine Energy Use"/>
      <sheetName val="Philippine food model"/>
      <sheetName val="Philippine demand drivers hist"/>
      <sheetName val="Notes-Philippines"/>
      <sheetName val="AEO T24 Refining"/>
      <sheetName val="AEO T25 Food"/>
      <sheetName val="AEO T26 Paper"/>
      <sheetName val="AEO T27 Chemicals"/>
      <sheetName val="AEO T28 Glass"/>
      <sheetName val="AEO T29 Cement"/>
      <sheetName val="AEO T30 Steel"/>
      <sheetName val="AEO T31 Aluminum"/>
      <sheetName val="AEO T32 Metal Prods"/>
      <sheetName val="AEO T33 Other Mfg"/>
      <sheetName val="AEO T3 Fuel Prices"/>
      <sheetName val="AEO T8 Electricity Demand"/>
      <sheetName val="U.S. Textiles"/>
      <sheetName val="Total Indst Fuel Use by State"/>
      <sheetName val="Non-Feedstock % by State"/>
      <sheetName val="State Inventory Data"/>
      <sheetName val="Chem. Feedstock Use by State"/>
      <sheetName val="Cement Production by State"/>
      <sheetName val="Geothermal Potential by State"/>
      <sheetName val="Carbon Pricing by State"/>
      <sheetName val="Coal Mine Type by State"/>
      <sheetName val="Electricity Generation by State"/>
      <sheetName val="Energy Prices by State"/>
      <sheetName val="India Energy Prices"/>
      <sheetName val="India Steel and Cement Pathways"/>
      <sheetName val="India Energy Use - Combined"/>
      <sheetName val="India Energy Use - UNSD"/>
      <sheetName val="India Energy Use - MOSPI"/>
      <sheetName val="India Energy Use - GCAM"/>
      <sheetName val="India Energy Use - BEE"/>
      <sheetName val="India Energy Use - ASI"/>
      <sheetName val="India Production by Subindustry"/>
      <sheetName val="Geography Names Etc."/>
    </sheetNames>
    <sheetDataSet>
      <sheetData sheetId="0"/>
      <sheetData sheetId="1">
        <row r="5">
          <cell r="B5">
            <v>2070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E4">
            <v>2.9308323563892145E-2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>
        <row r="10">
          <cell r="C10">
            <v>0.193</v>
          </cell>
        </row>
      </sheetData>
      <sheetData sheetId="10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"/>
      <sheetName val="Efficiency Improvements"/>
      <sheetName val="Machine Drive"/>
      <sheetName val="Heat pumps"/>
      <sheetName val="High Temp"/>
      <sheetName val="Cooling"/>
      <sheetName val="Electrochemical"/>
      <sheetName val="Other"/>
      <sheetName val="Lighting"/>
      <sheetName val="References"/>
      <sheetName val="Combustion Efficiency"/>
      <sheetName val="Mickey data"/>
      <sheetName val="Kermeli Data"/>
      <sheetName val="indst heat consumption"/>
      <sheetName val="SYIEUEFbIP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5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E2C584-BE19-4297-A7DD-431AF0E1B3E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ff3a8a3-a403-434c-bbc1-941af67a18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link.springer.com/article/10.1007/s12053-022-10071-8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opLeftCell="A4" workbookViewId="0">
      <selection activeCell="B6" sqref="B6"/>
    </sheetView>
  </sheetViews>
  <sheetFormatPr defaultColWidth="8.81640625" defaultRowHeight="14.5" x14ac:dyDescent="0.35"/>
  <cols>
    <col min="2" max="2" width="76.54296875" customWidth="1"/>
    <col min="3" max="3" width="5.1796875" customWidth="1"/>
    <col min="4" max="4" width="57.81640625" bestFit="1" customWidth="1"/>
    <col min="5" max="5" width="60.453125" customWidth="1"/>
  </cols>
  <sheetData>
    <row r="1" spans="1:4" x14ac:dyDescent="0.35">
      <c r="A1" s="1" t="s">
        <v>2</v>
      </c>
    </row>
    <row r="2" spans="1:4" x14ac:dyDescent="0.35">
      <c r="A2" s="1"/>
    </row>
    <row r="4" spans="1:4" x14ac:dyDescent="0.35">
      <c r="A4" s="1" t="s">
        <v>0</v>
      </c>
      <c r="B4" s="2" t="s">
        <v>26</v>
      </c>
    </row>
    <row r="5" spans="1:4" x14ac:dyDescent="0.35">
      <c r="B5" t="s">
        <v>25</v>
      </c>
    </row>
    <row r="6" spans="1:4" x14ac:dyDescent="0.35">
      <c r="B6" s="6">
        <v>2025</v>
      </c>
    </row>
    <row r="7" spans="1:4" x14ac:dyDescent="0.35">
      <c r="B7" t="s">
        <v>27</v>
      </c>
    </row>
    <row r="8" spans="1:4" x14ac:dyDescent="0.35">
      <c r="B8" t="s">
        <v>28</v>
      </c>
    </row>
    <row r="9" spans="1:4" x14ac:dyDescent="0.35">
      <c r="B9" t="s">
        <v>29</v>
      </c>
    </row>
    <row r="11" spans="1:4" x14ac:dyDescent="0.35">
      <c r="A11" s="1" t="s">
        <v>3</v>
      </c>
    </row>
    <row r="12" spans="1:4" x14ac:dyDescent="0.35">
      <c r="A12" t="s">
        <v>4</v>
      </c>
      <c r="D12" s="4"/>
    </row>
    <row r="13" spans="1:4" x14ac:dyDescent="0.35">
      <c r="A13" t="s">
        <v>5</v>
      </c>
      <c r="D13" s="4"/>
    </row>
    <row r="14" spans="1:4" x14ac:dyDescent="0.35">
      <c r="D14" s="4"/>
    </row>
    <row r="15" spans="1:4" x14ac:dyDescent="0.35">
      <c r="A15" s="1" t="s">
        <v>383</v>
      </c>
      <c r="D15" s="4"/>
    </row>
    <row r="16" spans="1:4" x14ac:dyDescent="0.35">
      <c r="A16" t="s">
        <v>395</v>
      </c>
      <c r="D16" s="4"/>
    </row>
    <row r="17" spans="1:4" x14ac:dyDescent="0.35">
      <c r="A17" t="s">
        <v>396</v>
      </c>
      <c r="D17" s="4"/>
    </row>
    <row r="18" spans="1:4" x14ac:dyDescent="0.35">
      <c r="A18" t="s">
        <v>397</v>
      </c>
      <c r="D18" s="3"/>
    </row>
    <row r="19" spans="1:4" x14ac:dyDescent="0.35">
      <c r="A19" t="s">
        <v>398</v>
      </c>
      <c r="D19" s="4"/>
    </row>
    <row r="20" spans="1:4" x14ac:dyDescent="0.35">
      <c r="D20" s="3"/>
    </row>
    <row r="21" spans="1:4" x14ac:dyDescent="0.35">
      <c r="A21" s="1" t="s">
        <v>679</v>
      </c>
    </row>
    <row r="22" spans="1:4" x14ac:dyDescent="0.35">
      <c r="A22" t="s">
        <v>680</v>
      </c>
    </row>
    <row r="23" spans="1:4" x14ac:dyDescent="0.35">
      <c r="A23" t="s">
        <v>681</v>
      </c>
    </row>
    <row r="24" spans="1:4" x14ac:dyDescent="0.35">
      <c r="A24" t="s">
        <v>682</v>
      </c>
    </row>
    <row r="25" spans="1:4" x14ac:dyDescent="0.35">
      <c r="A25" t="s">
        <v>683</v>
      </c>
    </row>
    <row r="26" spans="1:4" x14ac:dyDescent="0.35">
      <c r="A26" t="s">
        <v>684</v>
      </c>
    </row>
    <row r="27" spans="1:4" x14ac:dyDescent="0.35">
      <c r="A27" t="s">
        <v>685</v>
      </c>
    </row>
    <row r="28" spans="1:4" x14ac:dyDescent="0.35">
      <c r="A28" t="s">
        <v>686</v>
      </c>
    </row>
    <row r="29" spans="1:4" x14ac:dyDescent="0.35">
      <c r="A29" t="s">
        <v>687</v>
      </c>
    </row>
    <row r="30" spans="1:4" x14ac:dyDescent="0.35">
      <c r="A30" t="s">
        <v>688</v>
      </c>
    </row>
    <row r="31" spans="1:4" x14ac:dyDescent="0.35">
      <c r="A31" t="s">
        <v>689</v>
      </c>
    </row>
    <row r="32" spans="1:4" x14ac:dyDescent="0.35">
      <c r="A32" t="s">
        <v>690</v>
      </c>
    </row>
    <row r="33" spans="1:2" x14ac:dyDescent="0.35">
      <c r="A33" t="s">
        <v>691</v>
      </c>
    </row>
    <row r="34" spans="1:2" x14ac:dyDescent="0.35">
      <c r="A34" t="s">
        <v>692</v>
      </c>
    </row>
    <row r="36" spans="1:2" x14ac:dyDescent="0.35">
      <c r="A36" s="1" t="s">
        <v>693</v>
      </c>
    </row>
    <row r="37" spans="1:2" x14ac:dyDescent="0.35">
      <c r="A37" t="s">
        <v>694</v>
      </c>
    </row>
    <row r="38" spans="1:2" x14ac:dyDescent="0.35">
      <c r="A38" t="s">
        <v>695</v>
      </c>
    </row>
    <row r="39" spans="1:2" x14ac:dyDescent="0.35">
      <c r="A39" t="s">
        <v>696</v>
      </c>
    </row>
    <row r="40" spans="1:2" x14ac:dyDescent="0.35">
      <c r="A40" t="s">
        <v>704</v>
      </c>
    </row>
    <row r="41" spans="1:2" x14ac:dyDescent="0.35">
      <c r="A41" s="1" t="s">
        <v>697</v>
      </c>
      <c r="B41" s="268" t="s">
        <v>742</v>
      </c>
    </row>
    <row r="42" spans="1:2" x14ac:dyDescent="0.35">
      <c r="B42" t="s">
        <v>698</v>
      </c>
    </row>
    <row r="44" spans="1:2" x14ac:dyDescent="0.35">
      <c r="B44" t="s">
        <v>699</v>
      </c>
    </row>
    <row r="45" spans="1:2" x14ac:dyDescent="0.35">
      <c r="B45" t="s">
        <v>700</v>
      </c>
    </row>
    <row r="46" spans="1:2" x14ac:dyDescent="0.35">
      <c r="B46" t="s">
        <v>701</v>
      </c>
    </row>
    <row r="48" spans="1:2" x14ac:dyDescent="0.35">
      <c r="A48" t="s">
        <v>719</v>
      </c>
    </row>
    <row r="49" spans="1:1" x14ac:dyDescent="0.35">
      <c r="A49" t="s">
        <v>720</v>
      </c>
    </row>
    <row r="50" spans="1:1" x14ac:dyDescent="0.35">
      <c r="A50" t="s">
        <v>721</v>
      </c>
    </row>
    <row r="51" spans="1:1" x14ac:dyDescent="0.35">
      <c r="A51" t="s">
        <v>735</v>
      </c>
    </row>
    <row r="52" spans="1:1" x14ac:dyDescent="0.35">
      <c r="A52" s="1" t="s">
        <v>736</v>
      </c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7B78-5F3A-4024-A428-861147EC67D3}">
  <dimension ref="B2:M12"/>
  <sheetViews>
    <sheetView zoomScale="75" workbookViewId="0">
      <selection activeCell="M4" sqref="B4:M4"/>
    </sheetView>
  </sheetViews>
  <sheetFormatPr defaultRowHeight="14.5" x14ac:dyDescent="0.35"/>
  <cols>
    <col min="2" max="2" width="15.453125" bestFit="1" customWidth="1"/>
    <col min="3" max="3" width="10.81640625" bestFit="1" customWidth="1"/>
    <col min="4" max="4" width="34" bestFit="1" customWidth="1"/>
    <col min="5" max="7" width="8.1796875" bestFit="1" customWidth="1"/>
    <col min="11" max="11" width="15.26953125" bestFit="1" customWidth="1"/>
  </cols>
  <sheetData>
    <row r="2" spans="2:13" x14ac:dyDescent="0.35">
      <c r="D2" t="s">
        <v>394</v>
      </c>
      <c r="E2" t="s">
        <v>12</v>
      </c>
      <c r="F2">
        <v>2022</v>
      </c>
      <c r="G2">
        <v>2050</v>
      </c>
      <c r="K2" t="s">
        <v>31</v>
      </c>
    </row>
    <row r="3" spans="2:13" x14ac:dyDescent="0.35">
      <c r="B3" t="s">
        <v>23</v>
      </c>
      <c r="C3" t="s">
        <v>13</v>
      </c>
      <c r="D3" t="s">
        <v>14</v>
      </c>
      <c r="E3" t="s">
        <v>15</v>
      </c>
      <c r="F3" t="s">
        <v>24</v>
      </c>
      <c r="G3" t="s">
        <v>24</v>
      </c>
      <c r="I3">
        <v>2021</v>
      </c>
      <c r="J3">
        <v>2050</v>
      </c>
      <c r="K3" t="s">
        <v>30</v>
      </c>
      <c r="M3" t="s">
        <v>9</v>
      </c>
    </row>
    <row r="4" spans="2:13" x14ac:dyDescent="0.35">
      <c r="B4" t="s">
        <v>10</v>
      </c>
      <c r="C4" t="s">
        <v>11</v>
      </c>
      <c r="D4">
        <v>0.24299999999999999</v>
      </c>
      <c r="E4">
        <v>0.86199999999999999</v>
      </c>
      <c r="F4">
        <v>0.96499999999999997</v>
      </c>
      <c r="G4">
        <v>0.83</v>
      </c>
      <c r="I4" s="5" cm="1">
        <f t="array" ref="I4">TREND(F4:G4,$F$2:$G$2,$I$3)</f>
        <v>0.96982142857142684</v>
      </c>
      <c r="J4">
        <f>G4</f>
        <v>0.83</v>
      </c>
      <c r="K4" s="7">
        <f>1-J4/I4</f>
        <v>0.14417234395138867</v>
      </c>
      <c r="M4" s="7">
        <f>1-(1-K4)^(1/($J$3-$I$3))</f>
        <v>5.354107108111017E-3</v>
      </c>
    </row>
    <row r="5" spans="2:13" x14ac:dyDescent="0.35">
      <c r="B5" t="s">
        <v>10</v>
      </c>
      <c r="C5" t="s">
        <v>16</v>
      </c>
      <c r="D5">
        <v>2.3E-2</v>
      </c>
      <c r="E5">
        <v>0.92900000000000005</v>
      </c>
      <c r="F5">
        <v>0.98299999999999998</v>
      </c>
      <c r="G5">
        <v>0.93799999999999994</v>
      </c>
      <c r="I5" s="5" cm="1">
        <f t="array" ref="I5">TREND(F5:G5,$F$2:$G$2,$I$3)</f>
        <v>0.98460714285714257</v>
      </c>
      <c r="J5">
        <f t="shared" ref="J5:J12" si="0">G5</f>
        <v>0.93799999999999994</v>
      </c>
      <c r="K5" s="7">
        <f t="shared" ref="K5:K12" si="1">1-J5/I5</f>
        <v>4.7335775690086512E-2</v>
      </c>
      <c r="M5" s="7">
        <f t="shared" ref="M5:M12" si="2">1-(1-K5)^(1/($J$3-$I$3))</f>
        <v>1.670767293442843E-3</v>
      </c>
    </row>
    <row r="6" spans="2:13" x14ac:dyDescent="0.35">
      <c r="B6" t="s">
        <v>10</v>
      </c>
      <c r="C6" t="s">
        <v>17</v>
      </c>
      <c r="D6">
        <v>0.375</v>
      </c>
      <c r="E6">
        <v>0.86199999999999999</v>
      </c>
      <c r="F6">
        <v>0.96499999999999997</v>
      </c>
      <c r="G6">
        <v>0.82899999999999996</v>
      </c>
      <c r="I6" s="5" cm="1">
        <f t="array" ref="I6">TREND(F6:G6,$F$2:$G$2,$I$3)</f>
        <v>0.96985714285714231</v>
      </c>
      <c r="J6">
        <f t="shared" si="0"/>
        <v>0.82899999999999996</v>
      </c>
      <c r="K6" s="7">
        <f t="shared" si="1"/>
        <v>0.1452349388717038</v>
      </c>
      <c r="M6" s="7">
        <f t="shared" si="2"/>
        <v>5.396717189272926E-3</v>
      </c>
    </row>
    <row r="7" spans="2:13" x14ac:dyDescent="0.35">
      <c r="B7" t="s">
        <v>18</v>
      </c>
      <c r="C7" t="s">
        <v>16</v>
      </c>
      <c r="D7">
        <v>4.2999999999999997E-2</v>
      </c>
      <c r="E7">
        <v>0.92300000000000004</v>
      </c>
      <c r="F7">
        <v>0.96599999999999997</v>
      </c>
      <c r="G7">
        <v>0.9</v>
      </c>
      <c r="I7" s="5" cm="1">
        <f t="array" ref="I7">TREND(F7:G7,$F$2:$G$2,$I$3)</f>
        <v>0.96835714285714225</v>
      </c>
      <c r="J7">
        <f t="shared" si="0"/>
        <v>0.9</v>
      </c>
      <c r="K7" s="7">
        <f t="shared" si="1"/>
        <v>7.0590838681123591E-2</v>
      </c>
      <c r="M7" s="7">
        <f t="shared" si="2"/>
        <v>2.5211684044310623E-3</v>
      </c>
    </row>
    <row r="8" spans="2:13" x14ac:dyDescent="0.35">
      <c r="B8" t="s">
        <v>19</v>
      </c>
      <c r="C8" t="s">
        <v>11</v>
      </c>
      <c r="D8">
        <v>2.9000000000000001E-2</v>
      </c>
      <c r="E8">
        <v>0.88200000000000001</v>
      </c>
      <c r="F8">
        <v>0.97</v>
      </c>
      <c r="G8">
        <v>0.82899999999999996</v>
      </c>
      <c r="I8" s="5" cm="1">
        <f t="array" ref="I8">TREND(F8:G8,$F$2:$G$2,$I$3)</f>
        <v>0.97503571428571334</v>
      </c>
      <c r="J8">
        <f t="shared" si="0"/>
        <v>0.82899999999999996</v>
      </c>
      <c r="K8" s="7">
        <f t="shared" si="1"/>
        <v>0.14977473352624371</v>
      </c>
      <c r="M8" s="7">
        <f t="shared" si="2"/>
        <v>5.5793409692100893E-3</v>
      </c>
    </row>
    <row r="9" spans="2:13" x14ac:dyDescent="0.35">
      <c r="B9" t="s">
        <v>19</v>
      </c>
      <c r="C9" t="s">
        <v>16</v>
      </c>
      <c r="D9">
        <v>0.22500000000000001</v>
      </c>
      <c r="E9">
        <v>0.92900000000000005</v>
      </c>
      <c r="F9">
        <v>0.98299999999999998</v>
      </c>
      <c r="G9">
        <v>0.90900000000000003</v>
      </c>
      <c r="I9" s="5" cm="1">
        <f t="array" ref="I9">TREND(F9:G9,$F$2:$G$2,$I$3)</f>
        <v>0.9856428571428566</v>
      </c>
      <c r="J9">
        <f t="shared" si="0"/>
        <v>0.90900000000000003</v>
      </c>
      <c r="K9" s="7">
        <f t="shared" si="1"/>
        <v>7.775925791723981E-2</v>
      </c>
      <c r="M9" s="7">
        <f t="shared" si="2"/>
        <v>2.7874519921656793E-3</v>
      </c>
    </row>
    <row r="10" spans="2:13" x14ac:dyDescent="0.35">
      <c r="B10" t="s">
        <v>20</v>
      </c>
      <c r="C10" t="s">
        <v>16</v>
      </c>
      <c r="D10">
        <v>8.9999999999999993E-3</v>
      </c>
      <c r="E10">
        <v>0.91900000000000004</v>
      </c>
      <c r="F10">
        <v>0.94699999999999995</v>
      </c>
      <c r="G10">
        <v>0.64200000000000002</v>
      </c>
      <c r="I10" s="5" cm="1">
        <f t="array" ref="I10">TREND(F10:G10,$F$2:$G$2,$I$3)</f>
        <v>0.95789285714285555</v>
      </c>
      <c r="J10">
        <f t="shared" si="0"/>
        <v>0.64200000000000002</v>
      </c>
      <c r="K10" s="7">
        <f t="shared" si="1"/>
        <v>0.32977890458968606</v>
      </c>
      <c r="M10" s="7">
        <f t="shared" si="2"/>
        <v>1.3703435319079249E-2</v>
      </c>
    </row>
    <row r="11" spans="2:13" x14ac:dyDescent="0.35">
      <c r="B11" t="s">
        <v>21</v>
      </c>
      <c r="C11" t="s">
        <v>11</v>
      </c>
      <c r="D11">
        <v>1.9E-2</v>
      </c>
      <c r="E11">
        <v>0.89300000000000002</v>
      </c>
      <c r="F11">
        <v>0.96899999999999997</v>
      </c>
      <c r="G11">
        <v>0.84499999999999997</v>
      </c>
      <c r="I11" s="5" cm="1">
        <f t="array" ref="I11">TREND(F11:G11,$F$2:$G$2,$I$3)</f>
        <v>0.97342857142857042</v>
      </c>
      <c r="J11">
        <f t="shared" si="0"/>
        <v>0.84499999999999997</v>
      </c>
      <c r="K11" s="7">
        <f t="shared" si="1"/>
        <v>0.13193425300851103</v>
      </c>
      <c r="M11" s="7">
        <f t="shared" si="2"/>
        <v>4.8670079536348165E-3</v>
      </c>
    </row>
    <row r="12" spans="2:13" x14ac:dyDescent="0.35">
      <c r="B12" t="s">
        <v>22</v>
      </c>
      <c r="C12" t="s">
        <v>16</v>
      </c>
      <c r="D12">
        <v>8.9999999999999993E-3</v>
      </c>
      <c r="E12">
        <v>0.92200000000000004</v>
      </c>
      <c r="F12">
        <v>0.98299999999999998</v>
      </c>
      <c r="G12">
        <v>0.90300000000000002</v>
      </c>
      <c r="I12" s="5" cm="1">
        <f t="array" ref="I12">TREND(F12:G12,$F$2:$G$2,$I$3)</f>
        <v>0.98585714285714232</v>
      </c>
      <c r="J12">
        <f t="shared" si="0"/>
        <v>0.90300000000000002</v>
      </c>
      <c r="K12" s="7">
        <f t="shared" si="1"/>
        <v>8.4045790465149484E-2</v>
      </c>
      <c r="M12" s="7">
        <f t="shared" si="2"/>
        <v>3.0226262649402091E-3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0FA0-061B-47E2-AAB7-CBEAD2743A6E}">
  <dimension ref="B5:F14"/>
  <sheetViews>
    <sheetView workbookViewId="0">
      <selection activeCell="D14" sqref="D14"/>
    </sheetView>
  </sheetViews>
  <sheetFormatPr defaultRowHeight="14.5" x14ac:dyDescent="0.35"/>
  <cols>
    <col min="2" max="2" width="12.7265625" bestFit="1" customWidth="1"/>
    <col min="4" max="4" width="12" bestFit="1" customWidth="1"/>
    <col min="6" max="6" width="12" bestFit="1" customWidth="1"/>
  </cols>
  <sheetData>
    <row r="5" spans="2:6" x14ac:dyDescent="0.35">
      <c r="B5">
        <v>2024</v>
      </c>
      <c r="C5">
        <v>0.85307500000000003</v>
      </c>
      <c r="D5">
        <f>1/C5</f>
        <v>1.1722298742783459</v>
      </c>
      <c r="E5" t="s">
        <v>35</v>
      </c>
    </row>
    <row r="6" spans="2:6" x14ac:dyDescent="0.35">
      <c r="B6">
        <v>2050</v>
      </c>
      <c r="C6" s="17">
        <v>0.9</v>
      </c>
      <c r="D6">
        <f>1/C6</f>
        <v>1.1111111111111112</v>
      </c>
      <c r="E6" t="s">
        <v>36</v>
      </c>
    </row>
    <row r="8" spans="2:6" x14ac:dyDescent="0.35">
      <c r="D8">
        <f>1-D6/D5</f>
        <v>5.2138888888888735E-2</v>
      </c>
    </row>
    <row r="9" spans="2:6" x14ac:dyDescent="0.35">
      <c r="F9">
        <f>D8/25</f>
        <v>2.0855555555555493E-3</v>
      </c>
    </row>
    <row r="14" spans="2:6" x14ac:dyDescent="0.35">
      <c r="D14" s="7">
        <f>1-(1-D8)^(1/($B$6-$B$5))</f>
        <v>2.0573919973707611E-3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ABFD-5BCF-4F0F-AEB3-54778BDACF4B}">
  <dimension ref="A1:H2"/>
  <sheetViews>
    <sheetView workbookViewId="0">
      <selection activeCell="E11" sqref="E11"/>
    </sheetView>
  </sheetViews>
  <sheetFormatPr defaultRowHeight="14.5" x14ac:dyDescent="0.35"/>
  <sheetData>
    <row r="1" spans="1:8" x14ac:dyDescent="0.35">
      <c r="A1" t="s">
        <v>42</v>
      </c>
    </row>
    <row r="2" spans="1:8" ht="19.5" x14ac:dyDescent="0.35">
      <c r="A2" s="148" t="s">
        <v>43</v>
      </c>
      <c r="B2" s="148"/>
      <c r="C2" s="148"/>
      <c r="D2" s="148"/>
      <c r="E2" s="148"/>
      <c r="F2" s="148"/>
      <c r="G2" s="148"/>
      <c r="H2" s="148"/>
    </row>
  </sheetData>
  <mergeCells count="1"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2520-72F4-4AC0-A9C1-D46C304D24A5}">
  <dimension ref="A1:M49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7" width="9.1796875" style="23"/>
    <col min="18" max="18" width="27.7265625" style="23" bestFit="1" customWidth="1"/>
    <col min="19" max="32" width="9.1796875" style="23"/>
    <col min="33" max="33" width="10.54296875" style="23" customWidth="1"/>
    <col min="34" max="16384" width="9.1796875" style="23"/>
  </cols>
  <sheetData>
    <row r="1" spans="1:13" ht="11.25" customHeight="1" x14ac:dyDescent="0.35">
      <c r="A1" s="20" t="s">
        <v>44</v>
      </c>
      <c r="B1" s="21"/>
      <c r="C1" s="149" t="s">
        <v>45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5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7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30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31" t="s">
        <v>56</v>
      </c>
      <c r="B5" s="32"/>
      <c r="C5" s="33"/>
      <c r="D5" s="33"/>
      <c r="E5" s="33"/>
      <c r="F5" s="33"/>
      <c r="G5" s="33"/>
      <c r="H5" s="33"/>
      <c r="I5" s="33"/>
      <c r="J5" s="33"/>
      <c r="K5" s="33"/>
      <c r="L5" s="34"/>
      <c r="M5" s="33"/>
    </row>
    <row r="6" spans="1:13" ht="11.25" customHeight="1" x14ac:dyDescent="0.35">
      <c r="B6" s="32" t="s">
        <v>57</v>
      </c>
      <c r="C6" s="33">
        <v>3</v>
      </c>
      <c r="D6" s="33">
        <v>3</v>
      </c>
      <c r="E6" s="33">
        <v>3</v>
      </c>
      <c r="F6" s="33">
        <v>3</v>
      </c>
      <c r="G6" s="33">
        <v>3</v>
      </c>
      <c r="H6" s="33">
        <v>0.5</v>
      </c>
      <c r="I6" s="33">
        <v>5</v>
      </c>
      <c r="J6" s="33">
        <v>0.5</v>
      </c>
      <c r="K6" s="33">
        <v>5</v>
      </c>
      <c r="L6" s="34" t="s">
        <v>58</v>
      </c>
      <c r="M6" s="33" t="s">
        <v>59</v>
      </c>
    </row>
    <row r="7" spans="1:13" ht="11.25" customHeight="1" x14ac:dyDescent="0.35">
      <c r="B7" s="32" t="s">
        <v>60</v>
      </c>
      <c r="C7" s="35">
        <v>5.33</v>
      </c>
      <c r="D7" s="35">
        <f>C7*1.03</f>
        <v>5.4899000000000004</v>
      </c>
      <c r="E7" s="35">
        <v>5.55</v>
      </c>
      <c r="F7" s="35">
        <f>D7*1.02</f>
        <v>5.599698000000001</v>
      </c>
      <c r="G7" s="35">
        <f>F7*1.01</f>
        <v>5.6556949800000007</v>
      </c>
      <c r="H7" s="35">
        <f>C7</f>
        <v>5.33</v>
      </c>
      <c r="I7" s="35">
        <f>C7*1.05</f>
        <v>5.5965000000000007</v>
      </c>
      <c r="J7" s="35">
        <f>G7*0.97</f>
        <v>5.4860241306000006</v>
      </c>
      <c r="K7" s="35">
        <f>G7*1.02</f>
        <v>5.7688088796000008</v>
      </c>
      <c r="L7" s="34" t="s">
        <v>61</v>
      </c>
      <c r="M7" s="33" t="s">
        <v>62</v>
      </c>
    </row>
    <row r="8" spans="1:13" ht="11.25" customHeight="1" x14ac:dyDescent="0.35">
      <c r="B8" s="32" t="s">
        <v>63</v>
      </c>
      <c r="C8" s="35">
        <f>C7-5%</f>
        <v>5.28</v>
      </c>
      <c r="D8" s="35">
        <f t="shared" ref="D8:K8" si="0">D7-5%</f>
        <v>5.4399000000000006</v>
      </c>
      <c r="E8" s="35">
        <f t="shared" si="0"/>
        <v>5.5</v>
      </c>
      <c r="F8" s="35">
        <f t="shared" si="0"/>
        <v>5.5496980000000011</v>
      </c>
      <c r="G8" s="35">
        <f t="shared" si="0"/>
        <v>5.6056949800000009</v>
      </c>
      <c r="H8" s="35">
        <f t="shared" si="0"/>
        <v>5.28</v>
      </c>
      <c r="I8" s="35">
        <f t="shared" si="0"/>
        <v>5.5465000000000009</v>
      </c>
      <c r="J8" s="35">
        <f t="shared" si="0"/>
        <v>5.4360241306000008</v>
      </c>
      <c r="K8" s="35">
        <f t="shared" si="0"/>
        <v>5.7188088796000009</v>
      </c>
      <c r="L8" s="34" t="s">
        <v>64</v>
      </c>
      <c r="M8" s="33"/>
    </row>
    <row r="9" spans="1:13" ht="11.25" customHeight="1" x14ac:dyDescent="0.35">
      <c r="B9" s="32" t="s">
        <v>65</v>
      </c>
      <c r="C9" s="35">
        <v>0.01</v>
      </c>
      <c r="D9" s="35">
        <v>0.01</v>
      </c>
      <c r="E9" s="35">
        <v>0.01</v>
      </c>
      <c r="F9" s="35">
        <v>0.01</v>
      </c>
      <c r="G9" s="35">
        <v>0.01</v>
      </c>
      <c r="H9" s="35">
        <v>0.01</v>
      </c>
      <c r="I9" s="35">
        <v>0.04</v>
      </c>
      <c r="J9" s="35">
        <v>0.01</v>
      </c>
      <c r="K9" s="35">
        <v>0.04</v>
      </c>
      <c r="L9" s="34"/>
      <c r="M9" s="33">
        <v>2</v>
      </c>
    </row>
    <row r="10" spans="1:13" ht="11.25" customHeight="1" x14ac:dyDescent="0.35">
      <c r="B10" s="32" t="s">
        <v>66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0.01</v>
      </c>
      <c r="J10" s="35">
        <v>0</v>
      </c>
      <c r="K10" s="35">
        <v>0.01</v>
      </c>
      <c r="L10" s="34" t="s">
        <v>67</v>
      </c>
      <c r="M10" s="33">
        <v>2</v>
      </c>
    </row>
    <row r="11" spans="1:13" ht="11.25" customHeight="1" x14ac:dyDescent="0.35">
      <c r="B11" s="32" t="s">
        <v>68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0.5</v>
      </c>
      <c r="I11" s="33">
        <v>2</v>
      </c>
      <c r="J11" s="33">
        <v>0.5</v>
      </c>
      <c r="K11" s="33">
        <v>2</v>
      </c>
      <c r="L11" s="34"/>
      <c r="M11" s="33">
        <v>2</v>
      </c>
    </row>
    <row r="12" spans="1:13" ht="11.25" customHeight="1" x14ac:dyDescent="0.35">
      <c r="B12" s="32" t="s">
        <v>69</v>
      </c>
      <c r="C12" s="33">
        <v>25</v>
      </c>
      <c r="D12" s="33">
        <v>25</v>
      </c>
      <c r="E12" s="33">
        <v>25</v>
      </c>
      <c r="F12" s="33">
        <v>25</v>
      </c>
      <c r="G12" s="33">
        <v>25</v>
      </c>
      <c r="H12" s="33">
        <v>15</v>
      </c>
      <c r="I12" s="33">
        <v>40</v>
      </c>
      <c r="J12" s="33">
        <v>15</v>
      </c>
      <c r="K12" s="33">
        <v>40</v>
      </c>
      <c r="L12" s="33"/>
      <c r="M12" s="33">
        <v>2</v>
      </c>
    </row>
    <row r="13" spans="1:13" ht="11.25" customHeight="1" x14ac:dyDescent="0.35">
      <c r="B13" s="32" t="s">
        <v>70</v>
      </c>
      <c r="C13" s="33">
        <v>0.5</v>
      </c>
      <c r="D13" s="33">
        <v>0.5</v>
      </c>
      <c r="E13" s="33">
        <v>0.5</v>
      </c>
      <c r="F13" s="33">
        <v>0.5</v>
      </c>
      <c r="G13" s="33">
        <v>0.5</v>
      </c>
      <c r="H13" s="33">
        <v>0.3</v>
      </c>
      <c r="I13" s="33">
        <v>1</v>
      </c>
      <c r="J13" s="33">
        <v>0.3</v>
      </c>
      <c r="K13" s="33">
        <v>1</v>
      </c>
      <c r="L13" s="33"/>
      <c r="M13" s="33">
        <v>2</v>
      </c>
    </row>
    <row r="14" spans="1:13" ht="11.25" customHeight="1" x14ac:dyDescent="0.35">
      <c r="A14" s="36" t="s">
        <v>71</v>
      </c>
      <c r="B14" s="37"/>
      <c r="C14" s="38"/>
      <c r="D14" s="38"/>
      <c r="E14" s="38"/>
      <c r="F14" s="38"/>
      <c r="G14" s="38"/>
      <c r="H14" s="36"/>
      <c r="I14" s="36"/>
      <c r="J14" s="36"/>
      <c r="K14" s="36"/>
      <c r="L14" s="34"/>
      <c r="M14" s="34"/>
    </row>
    <row r="15" spans="1:13" ht="11.25" customHeight="1" x14ac:dyDescent="0.35">
      <c r="B15" s="32" t="s">
        <v>72</v>
      </c>
      <c r="C15" s="35">
        <v>0.25</v>
      </c>
      <c r="D15" s="35">
        <v>0.25</v>
      </c>
      <c r="E15" s="35">
        <v>0.25</v>
      </c>
      <c r="F15" s="35">
        <v>0.25</v>
      </c>
      <c r="G15" s="35">
        <v>0.25</v>
      </c>
      <c r="H15" s="35">
        <v>0.1</v>
      </c>
      <c r="I15" s="35">
        <v>0.5</v>
      </c>
      <c r="J15" s="35">
        <v>0.1</v>
      </c>
      <c r="K15" s="35">
        <v>0.5</v>
      </c>
      <c r="L15" s="34"/>
      <c r="M15" s="34">
        <v>2</v>
      </c>
    </row>
    <row r="16" spans="1:13" ht="11.25" customHeight="1" x14ac:dyDescent="0.35">
      <c r="B16" s="32" t="s">
        <v>73</v>
      </c>
      <c r="C16" s="39">
        <v>0.1</v>
      </c>
      <c r="D16" s="39">
        <v>0.1</v>
      </c>
      <c r="E16" s="39">
        <v>0.1</v>
      </c>
      <c r="F16" s="39">
        <v>0.1</v>
      </c>
      <c r="G16" s="39">
        <v>0.1</v>
      </c>
      <c r="H16" s="33">
        <v>0.1</v>
      </c>
      <c r="I16" s="33">
        <v>0.2</v>
      </c>
      <c r="J16" s="33">
        <v>0.1</v>
      </c>
      <c r="K16" s="33">
        <v>0.2</v>
      </c>
      <c r="L16" s="34"/>
      <c r="M16" s="34">
        <v>2</v>
      </c>
    </row>
    <row r="17" spans="1:13" ht="11.25" customHeight="1" x14ac:dyDescent="0.35">
      <c r="B17" s="32" t="s">
        <v>74</v>
      </c>
      <c r="C17" s="39">
        <v>1</v>
      </c>
      <c r="D17" s="39">
        <v>1</v>
      </c>
      <c r="E17" s="39">
        <v>1</v>
      </c>
      <c r="F17" s="39">
        <v>1</v>
      </c>
      <c r="G17" s="39">
        <v>1</v>
      </c>
      <c r="H17" s="33">
        <v>0.2</v>
      </c>
      <c r="I17" s="33">
        <v>1</v>
      </c>
      <c r="J17" s="33">
        <v>0.2</v>
      </c>
      <c r="K17" s="33">
        <v>1</v>
      </c>
      <c r="L17" s="34"/>
      <c r="M17" s="34">
        <v>2</v>
      </c>
    </row>
    <row r="18" spans="1:13" ht="11.25" customHeight="1" x14ac:dyDescent="0.35">
      <c r="A18" s="36" t="s">
        <v>75</v>
      </c>
      <c r="B18" s="37"/>
      <c r="C18" s="38"/>
      <c r="D18" s="38"/>
      <c r="E18" s="38"/>
      <c r="F18" s="38"/>
      <c r="G18" s="38"/>
      <c r="H18" s="36"/>
      <c r="I18" s="36"/>
      <c r="J18" s="36"/>
      <c r="K18" s="36"/>
      <c r="L18" s="34"/>
      <c r="M18" s="34"/>
    </row>
    <row r="19" spans="1:13" ht="11.25" customHeight="1" x14ac:dyDescent="0.35">
      <c r="B19" s="32" t="s">
        <v>76</v>
      </c>
      <c r="C19" s="34">
        <v>0.95</v>
      </c>
      <c r="D19" s="34">
        <v>0.94</v>
      </c>
      <c r="E19" s="34">
        <v>0.91</v>
      </c>
      <c r="F19" s="34">
        <v>0.91</v>
      </c>
      <c r="G19" s="34">
        <v>0.89</v>
      </c>
      <c r="H19" s="23">
        <v>0.91</v>
      </c>
      <c r="I19" s="23">
        <v>0.95</v>
      </c>
      <c r="J19" s="23">
        <v>0.88</v>
      </c>
      <c r="K19" s="23">
        <v>0.95</v>
      </c>
      <c r="L19" s="34"/>
      <c r="M19" s="34">
        <v>2</v>
      </c>
    </row>
    <row r="20" spans="1:13" ht="11.25" customHeight="1" x14ac:dyDescent="0.35">
      <c r="B20" s="32" t="s">
        <v>77</v>
      </c>
      <c r="C20" s="40">
        <v>0.4</v>
      </c>
      <c r="D20" s="40">
        <v>0.4</v>
      </c>
      <c r="E20" s="40">
        <v>0.4</v>
      </c>
      <c r="F20" s="40">
        <v>0.4</v>
      </c>
      <c r="G20" s="40">
        <v>0.4</v>
      </c>
      <c r="L20" s="34" t="s">
        <v>78</v>
      </c>
      <c r="M20" s="34">
        <v>2</v>
      </c>
    </row>
    <row r="21" spans="1:13" ht="11.25" customHeight="1" x14ac:dyDescent="0.35">
      <c r="B21" s="32" t="s">
        <v>79</v>
      </c>
      <c r="C21" s="40">
        <v>0.6</v>
      </c>
      <c r="D21" s="40">
        <v>0.6</v>
      </c>
      <c r="E21" s="40">
        <v>0.6</v>
      </c>
      <c r="F21" s="40">
        <v>0.6</v>
      </c>
      <c r="G21" s="40">
        <v>0.6</v>
      </c>
      <c r="L21" s="34" t="s">
        <v>80</v>
      </c>
      <c r="M21" s="34">
        <v>2</v>
      </c>
    </row>
    <row r="22" spans="1:13" ht="11.25" customHeight="1" x14ac:dyDescent="0.35">
      <c r="B22" s="32" t="s">
        <v>81</v>
      </c>
      <c r="C22" s="41">
        <v>2127</v>
      </c>
      <c r="D22" s="42">
        <v>2095</v>
      </c>
      <c r="E22" s="42">
        <v>2032</v>
      </c>
      <c r="F22" s="42">
        <v>2032</v>
      </c>
      <c r="G22" s="42">
        <v>2001</v>
      </c>
      <c r="H22" s="43">
        <v>2032</v>
      </c>
      <c r="I22" s="43">
        <v>2127</v>
      </c>
      <c r="J22" s="43">
        <v>1970</v>
      </c>
      <c r="K22" s="43">
        <v>2127</v>
      </c>
      <c r="L22" s="34"/>
      <c r="M22" s="34">
        <v>2</v>
      </c>
    </row>
    <row r="23" spans="1:13" ht="11.25" customHeight="1" x14ac:dyDescent="0.35">
      <c r="B23" s="32" t="s">
        <v>82</v>
      </c>
      <c r="C23" s="44">
        <v>3.07</v>
      </c>
      <c r="D23" s="44">
        <v>3.02</v>
      </c>
      <c r="E23" s="44">
        <v>2.93</v>
      </c>
      <c r="F23" s="44">
        <v>2.93</v>
      </c>
      <c r="G23" s="44">
        <v>2.89</v>
      </c>
      <c r="H23" s="23">
        <v>2.93</v>
      </c>
      <c r="I23" s="23">
        <v>3.07</v>
      </c>
      <c r="J23" s="23">
        <v>2.84</v>
      </c>
      <c r="K23" s="23">
        <v>3.07</v>
      </c>
      <c r="L23" s="34"/>
      <c r="M23" s="34">
        <v>2</v>
      </c>
    </row>
    <row r="24" spans="1:13" ht="11.25" customHeight="1" x14ac:dyDescent="0.35">
      <c r="A24" s="36" t="s">
        <v>83</v>
      </c>
      <c r="B24" s="37"/>
      <c r="C24" s="38"/>
      <c r="D24" s="38"/>
      <c r="E24" s="38"/>
      <c r="F24" s="38"/>
      <c r="G24" s="38"/>
      <c r="H24" s="36"/>
      <c r="I24" s="36"/>
      <c r="J24" s="36"/>
      <c r="K24" s="36"/>
      <c r="L24" s="34"/>
      <c r="M24" s="34"/>
    </row>
    <row r="25" spans="1:13" ht="11.25" customHeight="1" x14ac:dyDescent="0.35">
      <c r="B25" s="32" t="s">
        <v>84</v>
      </c>
      <c r="C25" s="45">
        <f>C19*0.2</f>
        <v>0.19</v>
      </c>
      <c r="D25" s="45">
        <f>D19*0.2</f>
        <v>0.188</v>
      </c>
      <c r="E25" s="45">
        <f>E19*0.2</f>
        <v>0.18200000000000002</v>
      </c>
      <c r="F25" s="45">
        <f>F19*0.2</f>
        <v>0.18200000000000002</v>
      </c>
      <c r="G25" s="45">
        <f>G19*0.2</f>
        <v>0.17800000000000002</v>
      </c>
      <c r="H25" s="36"/>
      <c r="I25" s="36"/>
      <c r="J25" s="36"/>
      <c r="K25" s="36"/>
      <c r="L25" s="34" t="s">
        <v>85</v>
      </c>
      <c r="M25" s="34"/>
    </row>
    <row r="26" spans="1:13" ht="11.25" customHeight="1" x14ac:dyDescent="0.35">
      <c r="B26" s="32" t="s">
        <v>86</v>
      </c>
      <c r="C26" s="34" t="s">
        <v>53</v>
      </c>
      <c r="D26" s="34" t="s">
        <v>53</v>
      </c>
      <c r="E26" s="34" t="s">
        <v>53</v>
      </c>
      <c r="F26" s="34" t="s">
        <v>53</v>
      </c>
      <c r="G26" s="34" t="s">
        <v>53</v>
      </c>
      <c r="L26" s="34"/>
      <c r="M26" s="34"/>
    </row>
    <row r="27" spans="1:13" ht="11.25" customHeight="1" x14ac:dyDescent="0.35">
      <c r="B27" s="32" t="s">
        <v>87</v>
      </c>
      <c r="C27" s="34">
        <v>10</v>
      </c>
      <c r="D27" s="34">
        <v>10</v>
      </c>
      <c r="E27" s="34">
        <v>10</v>
      </c>
      <c r="F27" s="34">
        <v>10</v>
      </c>
      <c r="G27" s="34">
        <v>10</v>
      </c>
      <c r="L27" s="34"/>
      <c r="M27" s="34"/>
    </row>
    <row r="28" spans="1:13" ht="11.25" customHeight="1" x14ac:dyDescent="0.35">
      <c r="B28" s="32" t="s">
        <v>88</v>
      </c>
      <c r="C28" s="34">
        <v>30</v>
      </c>
      <c r="D28" s="34">
        <v>30</v>
      </c>
      <c r="E28" s="34">
        <v>30</v>
      </c>
      <c r="F28" s="34">
        <v>30</v>
      </c>
      <c r="G28" s="34">
        <v>30</v>
      </c>
      <c r="L28" s="34" t="s">
        <v>89</v>
      </c>
      <c r="M28" s="34"/>
    </row>
    <row r="29" spans="1:13" ht="11.25" customHeight="1" x14ac:dyDescent="0.35">
      <c r="B29" s="32" t="s">
        <v>90</v>
      </c>
      <c r="C29" s="34">
        <v>20</v>
      </c>
      <c r="D29" s="34">
        <v>20</v>
      </c>
      <c r="E29" s="34">
        <v>20</v>
      </c>
      <c r="F29" s="34">
        <v>20</v>
      </c>
      <c r="G29" s="34">
        <v>20</v>
      </c>
      <c r="L29" s="34" t="s">
        <v>89</v>
      </c>
      <c r="M29" s="34"/>
    </row>
    <row r="30" spans="1:13" ht="11.25" customHeight="1" x14ac:dyDescent="0.35">
      <c r="B30" s="46" t="s">
        <v>91</v>
      </c>
      <c r="C30" s="40">
        <v>4.5199999999999996</v>
      </c>
      <c r="D30" s="40">
        <v>4.5999999999999996</v>
      </c>
      <c r="E30" s="40">
        <v>4.6500000000000004</v>
      </c>
      <c r="F30" s="40">
        <v>4.7</v>
      </c>
      <c r="G30" s="40">
        <v>4.74</v>
      </c>
      <c r="H30" s="40">
        <v>4.47</v>
      </c>
      <c r="I30" s="40">
        <v>4.6900000000000004</v>
      </c>
      <c r="J30" s="40">
        <v>4.5999999999999996</v>
      </c>
      <c r="K30" s="40">
        <v>4.84</v>
      </c>
      <c r="L30" s="34" t="s">
        <v>92</v>
      </c>
      <c r="M30" s="34"/>
    </row>
    <row r="31" spans="1:13" ht="11.25" customHeight="1" x14ac:dyDescent="0.35">
      <c r="B31" s="46" t="s">
        <v>93</v>
      </c>
      <c r="C31" s="40">
        <v>3.95</v>
      </c>
      <c r="D31" s="40">
        <v>4</v>
      </c>
      <c r="E31" s="40">
        <v>4.04</v>
      </c>
      <c r="F31" s="40">
        <v>4.08</v>
      </c>
      <c r="G31" s="40">
        <v>4.12</v>
      </c>
      <c r="H31" s="40">
        <v>3.88</v>
      </c>
      <c r="I31" s="40">
        <v>4.07</v>
      </c>
      <c r="J31" s="40">
        <v>3.99</v>
      </c>
      <c r="K31" s="40">
        <v>4.2</v>
      </c>
      <c r="L31" s="34" t="s">
        <v>92</v>
      </c>
      <c r="M31" s="34"/>
    </row>
    <row r="32" spans="1:13" ht="11.25" customHeight="1" x14ac:dyDescent="0.35">
      <c r="B32" s="32" t="s">
        <v>94</v>
      </c>
      <c r="C32" s="34" t="s">
        <v>53</v>
      </c>
      <c r="D32" s="34" t="s">
        <v>53</v>
      </c>
      <c r="E32" s="34" t="s">
        <v>53</v>
      </c>
      <c r="F32" s="34" t="s">
        <v>53</v>
      </c>
      <c r="G32" s="34" t="s">
        <v>53</v>
      </c>
      <c r="L32" s="34"/>
      <c r="M32" s="34"/>
    </row>
    <row r="33" spans="1:13" ht="11.25" customHeight="1" thickBot="1" x14ac:dyDescent="0.4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spans="1:13" ht="11.25" customHeight="1" x14ac:dyDescent="0.35"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11.25" customHeight="1" x14ac:dyDescent="0.35">
      <c r="A35" s="31" t="s">
        <v>3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</row>
    <row r="36" spans="1:13" ht="11.25" customHeight="1" x14ac:dyDescent="0.35">
      <c r="A36" s="49" t="s">
        <v>58</v>
      </c>
      <c r="B36" s="48" t="s">
        <v>95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</row>
    <row r="37" spans="1:13" ht="11.25" customHeight="1" x14ac:dyDescent="0.35">
      <c r="A37" s="49" t="s">
        <v>61</v>
      </c>
      <c r="B37" s="48" t="s">
        <v>96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</row>
    <row r="38" spans="1:13" ht="11.25" customHeight="1" x14ac:dyDescent="0.35">
      <c r="A38" s="49" t="s">
        <v>97</v>
      </c>
      <c r="B38" s="48" t="s">
        <v>98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</row>
    <row r="39" spans="1:13" ht="11.25" customHeight="1" x14ac:dyDescent="0.35">
      <c r="A39" s="49" t="s">
        <v>67</v>
      </c>
      <c r="B39" s="48" t="s">
        <v>99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</row>
    <row r="40" spans="1:13" ht="11.25" customHeight="1" x14ac:dyDescent="0.35">
      <c r="A40" s="49" t="s">
        <v>78</v>
      </c>
      <c r="B40" s="48" t="s">
        <v>100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</row>
    <row r="41" spans="1:13" ht="11.25" customHeight="1" x14ac:dyDescent="0.35">
      <c r="A41" s="49" t="s">
        <v>80</v>
      </c>
      <c r="B41" s="48" t="s">
        <v>101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1:13" ht="11.25" customHeight="1" x14ac:dyDescent="0.35">
      <c r="A42" s="49" t="s">
        <v>92</v>
      </c>
      <c r="B42" s="48" t="s">
        <v>102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</row>
    <row r="43" spans="1:13" ht="11.25" customHeight="1" x14ac:dyDescent="0.35">
      <c r="A43" s="49" t="s">
        <v>85</v>
      </c>
      <c r="B43" s="48" t="s">
        <v>103</v>
      </c>
      <c r="C43" s="48"/>
      <c r="D43" s="48"/>
      <c r="E43" s="48"/>
      <c r="F43" s="48"/>
      <c r="G43" s="48"/>
      <c r="H43" s="48"/>
      <c r="I43" s="48"/>
      <c r="J43" s="48"/>
      <c r="K43" s="48"/>
      <c r="L43" s="48"/>
    </row>
    <row r="44" spans="1:13" ht="11.25" customHeight="1" x14ac:dyDescent="0.35">
      <c r="A44" s="49" t="s">
        <v>89</v>
      </c>
      <c r="B44" s="48" t="s">
        <v>104</v>
      </c>
      <c r="C44" s="48"/>
      <c r="D44" s="48"/>
      <c r="E44" s="48"/>
      <c r="F44" s="48"/>
      <c r="G44" s="48"/>
      <c r="H44" s="48"/>
      <c r="I44" s="48"/>
      <c r="J44" s="48"/>
      <c r="K44" s="48"/>
      <c r="L44" s="48"/>
    </row>
    <row r="46" spans="1:13" ht="11.25" customHeight="1" x14ac:dyDescent="0.35">
      <c r="A46" s="31" t="s">
        <v>105</v>
      </c>
      <c r="B46" s="48"/>
    </row>
    <row r="47" spans="1:13" ht="11.25" customHeight="1" x14ac:dyDescent="0.35">
      <c r="A47" s="23">
        <v>1</v>
      </c>
      <c r="B47" s="48" t="s">
        <v>106</v>
      </c>
    </row>
    <row r="48" spans="1:13" ht="11.25" customHeight="1" x14ac:dyDescent="0.35">
      <c r="A48" s="23">
        <v>2</v>
      </c>
      <c r="B48" s="48" t="s">
        <v>107</v>
      </c>
    </row>
    <row r="49" spans="1:2" ht="11.25" customHeight="1" x14ac:dyDescent="0.35">
      <c r="A49" s="23">
        <v>3</v>
      </c>
      <c r="B49" s="48" t="s">
        <v>108</v>
      </c>
    </row>
  </sheetData>
  <mergeCells count="1">
    <mergeCell ref="C1:M1"/>
  </mergeCells>
  <hyperlinks>
    <hyperlink ref="C1" location="INDEX" display="Heat pump, up to 60 °C, Temp lift = 40 K" xr:uid="{1CC77458-6AA2-46AF-BF07-923D3514E272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2BA3-31DD-4478-972B-5459C70D473A}">
  <dimension ref="A1:M47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7" width="9.1796875" style="23"/>
    <col min="18" max="18" width="27.7265625" style="23" bestFit="1" customWidth="1"/>
    <col min="19" max="32" width="9.1796875" style="23"/>
    <col min="33" max="33" width="10.54296875" style="23" customWidth="1"/>
    <col min="34" max="16384" width="9.1796875" style="23"/>
  </cols>
  <sheetData>
    <row r="1" spans="1:13" ht="11.25" customHeight="1" x14ac:dyDescent="0.35">
      <c r="A1" s="20" t="s">
        <v>44</v>
      </c>
      <c r="B1" s="21"/>
      <c r="C1" s="149" t="s">
        <v>109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5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7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30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31" t="s">
        <v>56</v>
      </c>
      <c r="B5" s="37"/>
      <c r="E5" s="50"/>
      <c r="H5" s="36"/>
      <c r="I5" s="36"/>
      <c r="J5" s="36"/>
      <c r="K5" s="36"/>
    </row>
    <row r="6" spans="1:13" ht="11.25" customHeight="1" x14ac:dyDescent="0.35">
      <c r="B6" s="32" t="s">
        <v>57</v>
      </c>
      <c r="C6" s="33">
        <v>3</v>
      </c>
      <c r="D6" s="33">
        <v>3</v>
      </c>
      <c r="E6" s="33">
        <v>3</v>
      </c>
      <c r="F6" s="33">
        <v>3</v>
      </c>
      <c r="G6" s="33">
        <v>3</v>
      </c>
      <c r="H6" s="33">
        <v>0.5</v>
      </c>
      <c r="I6" s="33">
        <v>5</v>
      </c>
      <c r="J6" s="33">
        <v>0.5</v>
      </c>
      <c r="K6" s="33">
        <v>5</v>
      </c>
      <c r="L6" s="34" t="s">
        <v>58</v>
      </c>
      <c r="M6" s="33" t="s">
        <v>59</v>
      </c>
    </row>
    <row r="7" spans="1:13" ht="11.25" customHeight="1" x14ac:dyDescent="0.35">
      <c r="B7" s="32" t="s">
        <v>60</v>
      </c>
      <c r="C7" s="35">
        <v>3.35</v>
      </c>
      <c r="D7" s="35">
        <v>3.43</v>
      </c>
      <c r="E7" s="35">
        <v>3.48</v>
      </c>
      <c r="F7" s="35">
        <f>D7*1.02</f>
        <v>3.4986000000000002</v>
      </c>
      <c r="G7" s="35">
        <f>F7*1.01</f>
        <v>3.5335860000000001</v>
      </c>
      <c r="H7" s="35">
        <v>3.33</v>
      </c>
      <c r="I7" s="35">
        <f>C7*1.05</f>
        <v>3.5175000000000001</v>
      </c>
      <c r="J7" s="35">
        <f>G7*0.97</f>
        <v>3.4275784200000001</v>
      </c>
      <c r="K7" s="35">
        <f>G7*1.02</f>
        <v>3.6042577200000001</v>
      </c>
      <c r="L7" s="34" t="s">
        <v>61</v>
      </c>
      <c r="M7" s="33" t="s">
        <v>62</v>
      </c>
    </row>
    <row r="8" spans="1:13" ht="11.25" customHeight="1" x14ac:dyDescent="0.35">
      <c r="B8" s="32" t="s">
        <v>63</v>
      </c>
      <c r="C8" s="35">
        <f>C7-5%</f>
        <v>3.3000000000000003</v>
      </c>
      <c r="D8" s="35">
        <f t="shared" ref="D8:K8" si="0">D7-5%</f>
        <v>3.3800000000000003</v>
      </c>
      <c r="E8" s="35">
        <f t="shared" si="0"/>
        <v>3.43</v>
      </c>
      <c r="F8" s="35">
        <f t="shared" si="0"/>
        <v>3.4486000000000003</v>
      </c>
      <c r="G8" s="35">
        <f t="shared" si="0"/>
        <v>3.4835860000000003</v>
      </c>
      <c r="H8" s="35">
        <f t="shared" si="0"/>
        <v>3.2800000000000002</v>
      </c>
      <c r="I8" s="35">
        <f t="shared" si="0"/>
        <v>3.4675000000000002</v>
      </c>
      <c r="J8" s="35">
        <f t="shared" si="0"/>
        <v>3.3775784200000003</v>
      </c>
      <c r="K8" s="35">
        <f t="shared" si="0"/>
        <v>3.5542577200000003</v>
      </c>
      <c r="L8" s="34" t="s">
        <v>64</v>
      </c>
      <c r="M8" s="33"/>
    </row>
    <row r="9" spans="1:13" ht="11.25" customHeight="1" x14ac:dyDescent="0.35">
      <c r="B9" s="32" t="s">
        <v>65</v>
      </c>
      <c r="C9" s="35">
        <v>0.01</v>
      </c>
      <c r="D9" s="35">
        <v>0.01</v>
      </c>
      <c r="E9" s="35">
        <v>0.01</v>
      </c>
      <c r="F9" s="35">
        <v>0.01</v>
      </c>
      <c r="G9" s="35">
        <v>0.01</v>
      </c>
      <c r="H9" s="35">
        <v>0.01</v>
      </c>
      <c r="I9" s="35">
        <v>0.04</v>
      </c>
      <c r="J9" s="35">
        <v>0.01</v>
      </c>
      <c r="K9" s="35">
        <v>0.04</v>
      </c>
      <c r="L9" s="34"/>
      <c r="M9" s="33">
        <v>2</v>
      </c>
    </row>
    <row r="10" spans="1:13" ht="11.25" customHeight="1" x14ac:dyDescent="0.35">
      <c r="B10" s="32" t="s">
        <v>66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0.01</v>
      </c>
      <c r="J10" s="35">
        <v>0</v>
      </c>
      <c r="K10" s="35">
        <v>0.01</v>
      </c>
      <c r="L10" s="34" t="s">
        <v>67</v>
      </c>
      <c r="M10" s="33">
        <v>2</v>
      </c>
    </row>
    <row r="11" spans="1:13" ht="11.25" customHeight="1" x14ac:dyDescent="0.35">
      <c r="B11" s="32" t="s">
        <v>68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0.5</v>
      </c>
      <c r="I11" s="33">
        <v>2</v>
      </c>
      <c r="J11" s="33">
        <v>0.5</v>
      </c>
      <c r="K11" s="33">
        <v>2</v>
      </c>
      <c r="L11" s="34"/>
      <c r="M11" s="33">
        <v>2</v>
      </c>
    </row>
    <row r="12" spans="1:13" ht="11.25" customHeight="1" x14ac:dyDescent="0.35">
      <c r="B12" s="32" t="s">
        <v>69</v>
      </c>
      <c r="C12" s="33">
        <v>25</v>
      </c>
      <c r="D12" s="33">
        <v>25</v>
      </c>
      <c r="E12" s="33">
        <v>25</v>
      </c>
      <c r="F12" s="33">
        <v>25</v>
      </c>
      <c r="G12" s="33">
        <v>25</v>
      </c>
      <c r="H12" s="33">
        <v>15</v>
      </c>
      <c r="I12" s="33">
        <v>40</v>
      </c>
      <c r="J12" s="33">
        <v>15</v>
      </c>
      <c r="K12" s="33">
        <v>40</v>
      </c>
      <c r="L12" s="33"/>
      <c r="M12" s="33">
        <v>2</v>
      </c>
    </row>
    <row r="13" spans="1:13" ht="11.25" customHeight="1" x14ac:dyDescent="0.35">
      <c r="B13" s="32" t="s">
        <v>70</v>
      </c>
      <c r="C13" s="33">
        <v>0.5</v>
      </c>
      <c r="D13" s="33">
        <v>0.5</v>
      </c>
      <c r="E13" s="33">
        <v>0.5</v>
      </c>
      <c r="F13" s="33">
        <v>0.5</v>
      </c>
      <c r="G13" s="33">
        <v>0.5</v>
      </c>
      <c r="H13" s="33">
        <v>0.3</v>
      </c>
      <c r="I13" s="33">
        <v>1</v>
      </c>
      <c r="J13" s="33">
        <v>0.3</v>
      </c>
      <c r="K13" s="33">
        <v>1</v>
      </c>
      <c r="L13" s="33"/>
      <c r="M13" s="33">
        <v>2</v>
      </c>
    </row>
    <row r="14" spans="1:13" ht="11.25" customHeight="1" x14ac:dyDescent="0.35">
      <c r="A14" s="36" t="s">
        <v>71</v>
      </c>
      <c r="B14" s="51"/>
      <c r="C14" s="38"/>
      <c r="D14" s="38"/>
      <c r="E14" s="38"/>
      <c r="F14" s="38"/>
      <c r="G14" s="38"/>
      <c r="H14" s="36"/>
      <c r="I14" s="36"/>
      <c r="J14" s="36"/>
      <c r="K14" s="36"/>
      <c r="L14" s="34"/>
      <c r="M14" s="34"/>
    </row>
    <row r="15" spans="1:13" ht="11.25" customHeight="1" x14ac:dyDescent="0.35">
      <c r="B15" s="32" t="s">
        <v>72</v>
      </c>
      <c r="C15" s="35">
        <v>0.25</v>
      </c>
      <c r="D15" s="35">
        <v>0.25</v>
      </c>
      <c r="E15" s="35">
        <v>0.25</v>
      </c>
      <c r="F15" s="35">
        <v>0.25</v>
      </c>
      <c r="G15" s="35">
        <v>0.25</v>
      </c>
      <c r="H15" s="35">
        <v>0.1</v>
      </c>
      <c r="I15" s="35">
        <v>0.5</v>
      </c>
      <c r="J15" s="35">
        <v>0.1</v>
      </c>
      <c r="K15" s="35">
        <v>0.5</v>
      </c>
      <c r="L15" s="34"/>
      <c r="M15" s="34">
        <v>2</v>
      </c>
    </row>
    <row r="16" spans="1:13" ht="11.25" customHeight="1" x14ac:dyDescent="0.35">
      <c r="B16" s="32" t="s">
        <v>73</v>
      </c>
      <c r="C16" s="39">
        <v>0.1</v>
      </c>
      <c r="D16" s="39">
        <v>0.1</v>
      </c>
      <c r="E16" s="39">
        <v>0.1</v>
      </c>
      <c r="F16" s="39">
        <v>0.1</v>
      </c>
      <c r="G16" s="39">
        <v>0.1</v>
      </c>
      <c r="H16" s="33">
        <v>0.1</v>
      </c>
      <c r="I16" s="33">
        <v>0.2</v>
      </c>
      <c r="J16" s="33">
        <v>0.1</v>
      </c>
      <c r="K16" s="33">
        <v>0.2</v>
      </c>
      <c r="L16" s="34"/>
      <c r="M16" s="34">
        <v>2</v>
      </c>
    </row>
    <row r="17" spans="1:13" ht="11.25" customHeight="1" x14ac:dyDescent="0.35">
      <c r="B17" s="32" t="s">
        <v>74</v>
      </c>
      <c r="C17" s="39">
        <v>1</v>
      </c>
      <c r="D17" s="39">
        <v>1</v>
      </c>
      <c r="E17" s="39">
        <v>1</v>
      </c>
      <c r="F17" s="39">
        <v>1</v>
      </c>
      <c r="G17" s="39">
        <v>1</v>
      </c>
      <c r="H17" s="33">
        <v>0.2</v>
      </c>
      <c r="I17" s="33">
        <v>1</v>
      </c>
      <c r="J17" s="33">
        <v>0.2</v>
      </c>
      <c r="K17" s="33">
        <v>1</v>
      </c>
      <c r="L17" s="34"/>
      <c r="M17" s="34">
        <v>2</v>
      </c>
    </row>
    <row r="18" spans="1:13" ht="11.25" customHeight="1" x14ac:dyDescent="0.35">
      <c r="A18" s="36" t="s">
        <v>75</v>
      </c>
      <c r="B18" s="51"/>
      <c r="C18" s="38"/>
      <c r="D18" s="38"/>
      <c r="E18" s="38"/>
      <c r="F18" s="38"/>
      <c r="G18" s="38"/>
      <c r="H18" s="36"/>
      <c r="I18" s="36"/>
      <c r="J18" s="36"/>
      <c r="K18" s="36"/>
      <c r="L18" s="34"/>
      <c r="M18" s="34"/>
    </row>
    <row r="19" spans="1:13" ht="11.25" customHeight="1" x14ac:dyDescent="0.35">
      <c r="B19" s="32" t="s">
        <v>76</v>
      </c>
      <c r="C19" s="34">
        <v>0.95</v>
      </c>
      <c r="D19" s="34">
        <v>0.94</v>
      </c>
      <c r="E19" s="34">
        <v>0.91</v>
      </c>
      <c r="F19" s="34">
        <v>0.91</v>
      </c>
      <c r="G19" s="34">
        <v>0.89</v>
      </c>
      <c r="H19" s="23">
        <v>0.91</v>
      </c>
      <c r="I19" s="23">
        <v>0.95</v>
      </c>
      <c r="J19" s="23">
        <v>0.88</v>
      </c>
      <c r="K19" s="23">
        <v>0.95</v>
      </c>
      <c r="L19" s="34"/>
      <c r="M19" s="34">
        <v>2</v>
      </c>
    </row>
    <row r="20" spans="1:13" ht="11.25" customHeight="1" x14ac:dyDescent="0.35">
      <c r="B20" s="32" t="s">
        <v>77</v>
      </c>
      <c r="C20" s="40">
        <v>0.4</v>
      </c>
      <c r="D20" s="40">
        <v>0.4</v>
      </c>
      <c r="E20" s="40">
        <v>0.4</v>
      </c>
      <c r="F20" s="40">
        <v>0.4</v>
      </c>
      <c r="G20" s="40">
        <v>0.4</v>
      </c>
      <c r="L20" s="34" t="s">
        <v>78</v>
      </c>
      <c r="M20" s="34">
        <v>2</v>
      </c>
    </row>
    <row r="21" spans="1:13" ht="11.25" customHeight="1" x14ac:dyDescent="0.35">
      <c r="B21" s="32" t="s">
        <v>79</v>
      </c>
      <c r="C21" s="40">
        <v>0.6</v>
      </c>
      <c r="D21" s="40">
        <v>0.6</v>
      </c>
      <c r="E21" s="40">
        <v>0.6</v>
      </c>
      <c r="F21" s="40">
        <v>0.6</v>
      </c>
      <c r="G21" s="40">
        <v>0.6</v>
      </c>
      <c r="L21" s="34" t="s">
        <v>80</v>
      </c>
      <c r="M21" s="34">
        <v>2</v>
      </c>
    </row>
    <row r="22" spans="1:13" ht="11.25" customHeight="1" x14ac:dyDescent="0.35">
      <c r="B22" s="32" t="s">
        <v>81</v>
      </c>
      <c r="C22" s="41">
        <v>2127</v>
      </c>
      <c r="D22" s="42">
        <v>2095</v>
      </c>
      <c r="E22" s="42">
        <v>2032</v>
      </c>
      <c r="F22" s="42">
        <v>2032</v>
      </c>
      <c r="G22" s="42">
        <v>2001</v>
      </c>
      <c r="H22" s="43">
        <v>2032</v>
      </c>
      <c r="I22" s="43">
        <v>2127</v>
      </c>
      <c r="J22" s="43">
        <v>1970</v>
      </c>
      <c r="K22" s="43">
        <v>2127</v>
      </c>
      <c r="L22" s="34"/>
      <c r="M22" s="34">
        <v>2</v>
      </c>
    </row>
    <row r="23" spans="1:13" ht="11.25" customHeight="1" x14ac:dyDescent="0.35">
      <c r="B23" s="32" t="s">
        <v>82</v>
      </c>
      <c r="C23" s="44">
        <v>3.07</v>
      </c>
      <c r="D23" s="44">
        <v>3.02</v>
      </c>
      <c r="E23" s="44">
        <v>2.93</v>
      </c>
      <c r="F23" s="44">
        <v>2.93</v>
      </c>
      <c r="G23" s="44">
        <v>2.89</v>
      </c>
      <c r="H23" s="23">
        <v>2.93</v>
      </c>
      <c r="I23" s="23">
        <v>3.07</v>
      </c>
      <c r="J23" s="23">
        <v>2.84</v>
      </c>
      <c r="K23" s="23">
        <v>3.07</v>
      </c>
      <c r="L23" s="34"/>
      <c r="M23" s="34">
        <v>2</v>
      </c>
    </row>
    <row r="24" spans="1:13" ht="11.25" customHeight="1" x14ac:dyDescent="0.35">
      <c r="A24" s="36" t="s">
        <v>83</v>
      </c>
      <c r="B24" s="51"/>
      <c r="C24" s="38"/>
      <c r="D24" s="38"/>
      <c r="E24" s="38"/>
      <c r="F24" s="38"/>
      <c r="G24" s="38"/>
      <c r="H24" s="36"/>
      <c r="I24" s="36"/>
      <c r="J24" s="36"/>
      <c r="K24" s="36"/>
      <c r="L24" s="34"/>
      <c r="M24" s="34"/>
    </row>
    <row r="25" spans="1:13" ht="11.25" customHeight="1" x14ac:dyDescent="0.35">
      <c r="B25" s="32" t="s">
        <v>84</v>
      </c>
      <c r="C25" s="45">
        <f>C19*0.2</f>
        <v>0.19</v>
      </c>
      <c r="D25" s="45">
        <f>D19*0.2</f>
        <v>0.188</v>
      </c>
      <c r="E25" s="45">
        <f>E19*0.2</f>
        <v>0.18200000000000002</v>
      </c>
      <c r="F25" s="45">
        <f>F19*0.2</f>
        <v>0.18200000000000002</v>
      </c>
      <c r="G25" s="45">
        <f>G19*0.2</f>
        <v>0.17800000000000002</v>
      </c>
      <c r="H25" s="36"/>
      <c r="I25" s="36"/>
      <c r="J25" s="36"/>
      <c r="K25" s="36"/>
      <c r="L25" s="34" t="s">
        <v>85</v>
      </c>
      <c r="M25" s="34"/>
    </row>
    <row r="26" spans="1:13" ht="11.25" customHeight="1" x14ac:dyDescent="0.35">
      <c r="B26" s="32" t="s">
        <v>86</v>
      </c>
      <c r="C26" s="34" t="s">
        <v>53</v>
      </c>
      <c r="D26" s="34" t="s">
        <v>53</v>
      </c>
      <c r="E26" s="34" t="s">
        <v>53</v>
      </c>
      <c r="F26" s="34" t="s">
        <v>53</v>
      </c>
      <c r="G26" s="34" t="s">
        <v>53</v>
      </c>
      <c r="L26" s="34"/>
      <c r="M26" s="34"/>
    </row>
    <row r="27" spans="1:13" ht="11.25" customHeight="1" x14ac:dyDescent="0.35">
      <c r="B27" s="32" t="s">
        <v>87</v>
      </c>
      <c r="C27" s="34">
        <v>10</v>
      </c>
      <c r="D27" s="34">
        <v>10</v>
      </c>
      <c r="E27" s="34">
        <v>10</v>
      </c>
      <c r="F27" s="34">
        <v>10</v>
      </c>
      <c r="G27" s="34">
        <v>10</v>
      </c>
      <c r="L27" s="34"/>
      <c r="M27" s="34"/>
    </row>
    <row r="28" spans="1:13" ht="11.25" customHeight="1" x14ac:dyDescent="0.35">
      <c r="B28" s="32" t="s">
        <v>88</v>
      </c>
      <c r="C28" s="34">
        <v>15</v>
      </c>
      <c r="D28" s="34">
        <v>15</v>
      </c>
      <c r="E28" s="34">
        <v>15</v>
      </c>
      <c r="F28" s="34">
        <v>15</v>
      </c>
      <c r="G28" s="34">
        <v>15</v>
      </c>
      <c r="L28" s="34" t="s">
        <v>89</v>
      </c>
      <c r="M28" s="34"/>
    </row>
    <row r="29" spans="1:13" ht="11.25" customHeight="1" x14ac:dyDescent="0.35">
      <c r="B29" s="32" t="s">
        <v>90</v>
      </c>
      <c r="C29" s="34">
        <v>5</v>
      </c>
      <c r="D29" s="34">
        <v>5</v>
      </c>
      <c r="E29" s="34">
        <v>5</v>
      </c>
      <c r="F29" s="34">
        <v>5</v>
      </c>
      <c r="G29" s="34">
        <v>5</v>
      </c>
      <c r="L29" s="34" t="s">
        <v>89</v>
      </c>
      <c r="M29" s="34"/>
    </row>
    <row r="30" spans="1:13" ht="11.25" customHeight="1" x14ac:dyDescent="0.35">
      <c r="B30" s="32" t="s">
        <v>94</v>
      </c>
      <c r="C30" s="52">
        <f>C6-C6/(C7/100)</f>
        <v>-86.552238805970148</v>
      </c>
      <c r="D30" s="52">
        <f t="shared" ref="D30:G30" si="1">D6-D6/(D7/100)</f>
        <v>-84.463556851311949</v>
      </c>
      <c r="E30" s="52">
        <f t="shared" si="1"/>
        <v>-83.206896551724142</v>
      </c>
      <c r="F30" s="52">
        <f t="shared" si="1"/>
        <v>-82.748585148345043</v>
      </c>
      <c r="G30" s="52">
        <f t="shared" si="1"/>
        <v>-81.899589255787177</v>
      </c>
      <c r="L30" s="34"/>
      <c r="M30" s="34"/>
    </row>
    <row r="31" spans="1:13" ht="11.25" customHeight="1" thickBot="1" x14ac:dyDescent="0.4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1:13" ht="11.25" customHeight="1" x14ac:dyDescent="0.3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 ht="11.25" customHeight="1" x14ac:dyDescent="0.35">
      <c r="A33" s="53" t="s">
        <v>3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 ht="11.25" customHeight="1" x14ac:dyDescent="0.35">
      <c r="A34" s="49" t="s">
        <v>58</v>
      </c>
      <c r="B34" s="48" t="s">
        <v>95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11.25" customHeight="1" x14ac:dyDescent="0.35">
      <c r="A35" s="49" t="s">
        <v>61</v>
      </c>
      <c r="B35" s="48" t="s">
        <v>96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11.25" customHeight="1" x14ac:dyDescent="0.35">
      <c r="A36" s="49" t="s">
        <v>97</v>
      </c>
      <c r="B36" s="48" t="s">
        <v>98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 ht="11.25" customHeight="1" x14ac:dyDescent="0.35">
      <c r="A37" s="49" t="s">
        <v>67</v>
      </c>
      <c r="B37" s="48" t="s">
        <v>99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 ht="11.25" customHeight="1" x14ac:dyDescent="0.35">
      <c r="A38" s="49" t="s">
        <v>78</v>
      </c>
      <c r="B38" s="48" t="s">
        <v>100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 ht="11.25" customHeight="1" x14ac:dyDescent="0.35">
      <c r="A39" s="49" t="s">
        <v>80</v>
      </c>
      <c r="B39" s="48" t="s">
        <v>101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 ht="11.25" customHeight="1" x14ac:dyDescent="0.35">
      <c r="A40" s="49" t="s">
        <v>92</v>
      </c>
      <c r="B40" s="48" t="s">
        <v>102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1:13" ht="11.25" customHeight="1" x14ac:dyDescent="0.35">
      <c r="A41" s="49" t="s">
        <v>85</v>
      </c>
      <c r="B41" s="48" t="s">
        <v>103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 ht="11.25" customHeight="1" x14ac:dyDescent="0.35">
      <c r="A42" s="49" t="s">
        <v>89</v>
      </c>
      <c r="B42" s="48" t="s">
        <v>104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spans="1:13" ht="11.25" customHeight="1" x14ac:dyDescent="0.35">
      <c r="C43" s="48"/>
    </row>
    <row r="44" spans="1:13" ht="11.25" customHeight="1" x14ac:dyDescent="0.35">
      <c r="A44" s="31" t="s">
        <v>110</v>
      </c>
      <c r="B44" s="48"/>
      <c r="C44" s="48"/>
    </row>
    <row r="45" spans="1:13" ht="11.25" customHeight="1" x14ac:dyDescent="0.35">
      <c r="A45" s="23">
        <v>1</v>
      </c>
      <c r="B45" s="48" t="s">
        <v>106</v>
      </c>
      <c r="C45" s="48"/>
    </row>
    <row r="46" spans="1:13" ht="11.25" customHeight="1" x14ac:dyDescent="0.35">
      <c r="A46" s="23">
        <v>2</v>
      </c>
      <c r="B46" s="48" t="s">
        <v>107</v>
      </c>
      <c r="C46" s="48"/>
    </row>
    <row r="47" spans="1:13" ht="11.25" customHeight="1" x14ac:dyDescent="0.35">
      <c r="A47" s="23">
        <v>3</v>
      </c>
      <c r="B47" s="48" t="s">
        <v>108</v>
      </c>
    </row>
  </sheetData>
  <mergeCells count="1">
    <mergeCell ref="C1:M1"/>
  </mergeCells>
  <hyperlinks>
    <hyperlink ref="C1" location="INDEX" display="Combined heating and cooling heat pump, up to 80 °C, Temp lift = 75 K" xr:uid="{9487FB1A-7A62-477E-97E3-541B12248283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407C-6BDA-4B7E-802F-0F167D611429}">
  <dimension ref="A1:M192"/>
  <sheetViews>
    <sheetView showGridLines="0"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" defaultRowHeight="11.25" customHeight="1" x14ac:dyDescent="0.35"/>
  <cols>
    <col min="1" max="1" width="3.7265625" style="55" customWidth="1"/>
    <col min="2" max="2" width="57.81640625" style="55" customWidth="1"/>
    <col min="3" max="13" width="9.26953125" style="55" customWidth="1"/>
    <col min="14" max="16384" width="9" style="55"/>
  </cols>
  <sheetData>
    <row r="1" spans="1:13" ht="11.25" customHeight="1" x14ac:dyDescent="0.35">
      <c r="A1" s="20" t="s">
        <v>44</v>
      </c>
      <c r="B1" s="54"/>
      <c r="C1" s="151" t="s">
        <v>111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4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6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29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3" t="s">
        <v>56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1:13" ht="11.25" customHeight="1" x14ac:dyDescent="0.35">
      <c r="A6" s="53"/>
      <c r="B6" s="55" t="s">
        <v>57</v>
      </c>
      <c r="C6" s="57">
        <v>2</v>
      </c>
      <c r="D6" s="57">
        <v>2</v>
      </c>
      <c r="E6" s="57">
        <v>3</v>
      </c>
      <c r="F6" s="57">
        <v>3</v>
      </c>
      <c r="G6" s="57">
        <v>3</v>
      </c>
      <c r="H6" s="57">
        <v>0.3</v>
      </c>
      <c r="I6" s="57">
        <v>25</v>
      </c>
      <c r="J6" s="57">
        <v>0.2</v>
      </c>
      <c r="K6" s="57">
        <v>50</v>
      </c>
      <c r="L6" s="57" t="s">
        <v>61</v>
      </c>
      <c r="M6" s="57">
        <v>4</v>
      </c>
    </row>
    <row r="7" spans="1:13" ht="11.25" customHeight="1" x14ac:dyDescent="0.35">
      <c r="A7" s="53"/>
      <c r="B7" s="55" t="s">
        <v>112</v>
      </c>
      <c r="C7" s="58">
        <v>2.75</v>
      </c>
      <c r="D7" s="58">
        <v>2.85</v>
      </c>
      <c r="E7" s="58">
        <v>2.9</v>
      </c>
      <c r="F7" s="58">
        <v>2.95</v>
      </c>
      <c r="G7" s="58">
        <v>3</v>
      </c>
      <c r="H7" s="58">
        <v>2.25</v>
      </c>
      <c r="I7" s="58">
        <v>4</v>
      </c>
      <c r="J7" s="58">
        <v>2.5</v>
      </c>
      <c r="K7" s="58">
        <v>4.5</v>
      </c>
      <c r="L7" s="57" t="s">
        <v>113</v>
      </c>
      <c r="M7" s="57">
        <v>1</v>
      </c>
    </row>
    <row r="8" spans="1:13" ht="11.25" customHeight="1" x14ac:dyDescent="0.35">
      <c r="A8" s="53"/>
      <c r="B8" s="55" t="s">
        <v>63</v>
      </c>
      <c r="C8" s="58">
        <v>2.7</v>
      </c>
      <c r="D8" s="58">
        <v>2.8</v>
      </c>
      <c r="E8" s="58">
        <v>2.85</v>
      </c>
      <c r="F8" s="58">
        <v>2.9</v>
      </c>
      <c r="G8" s="58">
        <v>2.95</v>
      </c>
      <c r="H8" s="58">
        <v>2.2000000000000002</v>
      </c>
      <c r="I8" s="58">
        <v>3.95</v>
      </c>
      <c r="J8" s="58">
        <v>2.4500000000000002</v>
      </c>
      <c r="K8" s="58">
        <v>4.45</v>
      </c>
      <c r="L8" s="57"/>
      <c r="M8" s="57"/>
    </row>
    <row r="9" spans="1:13" ht="11.25" customHeight="1" x14ac:dyDescent="0.35">
      <c r="A9" s="53"/>
      <c r="B9" s="55" t="s">
        <v>65</v>
      </c>
      <c r="C9" s="58">
        <v>0.02</v>
      </c>
      <c r="D9" s="58">
        <v>0.02</v>
      </c>
      <c r="E9" s="58">
        <v>0.02</v>
      </c>
      <c r="F9" s="58">
        <v>0.02</v>
      </c>
      <c r="G9" s="58">
        <v>0.02</v>
      </c>
      <c r="H9" s="58">
        <v>0.01</v>
      </c>
      <c r="I9" s="58">
        <v>7.0000000000000007E-2</v>
      </c>
      <c r="J9" s="58">
        <v>0.01</v>
      </c>
      <c r="K9" s="58">
        <v>7.0000000000000007E-2</v>
      </c>
      <c r="L9" s="57"/>
      <c r="M9" s="57">
        <v>1</v>
      </c>
    </row>
    <row r="10" spans="1:13" ht="11.25" customHeight="1" x14ac:dyDescent="0.35">
      <c r="A10" s="59"/>
      <c r="B10" s="59" t="s">
        <v>114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1</v>
      </c>
      <c r="J10" s="60">
        <v>0</v>
      </c>
      <c r="K10" s="60">
        <v>1</v>
      </c>
      <c r="L10" s="57"/>
      <c r="M10" s="57">
        <v>4</v>
      </c>
    </row>
    <row r="11" spans="1:13" ht="11.25" customHeight="1" x14ac:dyDescent="0.35">
      <c r="A11" s="53"/>
      <c r="B11" s="55" t="s">
        <v>68</v>
      </c>
      <c r="C11" s="61">
        <v>0.5</v>
      </c>
      <c r="D11" s="61">
        <v>0.5</v>
      </c>
      <c r="E11" s="61">
        <v>0.5</v>
      </c>
      <c r="F11" s="61">
        <v>0.5</v>
      </c>
      <c r="G11" s="61">
        <v>0.5</v>
      </c>
      <c r="H11" s="61">
        <v>0</v>
      </c>
      <c r="I11" s="61">
        <v>1</v>
      </c>
      <c r="J11" s="61">
        <v>0</v>
      </c>
      <c r="K11" s="61">
        <v>1</v>
      </c>
      <c r="L11" s="57"/>
      <c r="M11" s="57">
        <v>4</v>
      </c>
    </row>
    <row r="12" spans="1:13" ht="11.25" customHeight="1" x14ac:dyDescent="0.35">
      <c r="A12" s="53"/>
      <c r="B12" s="55" t="s">
        <v>69</v>
      </c>
      <c r="C12" s="57">
        <v>20</v>
      </c>
      <c r="D12" s="57">
        <v>20</v>
      </c>
      <c r="E12" s="57">
        <v>20</v>
      </c>
      <c r="F12" s="57">
        <v>20</v>
      </c>
      <c r="G12" s="57">
        <v>20</v>
      </c>
      <c r="H12" s="57">
        <v>15</v>
      </c>
      <c r="I12" s="57">
        <v>30</v>
      </c>
      <c r="J12" s="57">
        <v>15</v>
      </c>
      <c r="K12" s="57">
        <v>30</v>
      </c>
      <c r="L12" s="57" t="s">
        <v>67</v>
      </c>
      <c r="M12" s="57">
        <v>4</v>
      </c>
    </row>
    <row r="13" spans="1:13" ht="11.25" customHeight="1" x14ac:dyDescent="0.35">
      <c r="A13" s="53"/>
      <c r="B13" s="55" t="s">
        <v>70</v>
      </c>
      <c r="C13" s="61">
        <v>0.6</v>
      </c>
      <c r="D13" s="61">
        <v>0.5</v>
      </c>
      <c r="E13" s="61">
        <v>0.4</v>
      </c>
      <c r="F13" s="61">
        <v>0.4</v>
      </c>
      <c r="G13" s="61">
        <v>0.4</v>
      </c>
      <c r="H13" s="61">
        <v>0.4</v>
      </c>
      <c r="I13" s="61">
        <v>0.8</v>
      </c>
      <c r="J13" s="61">
        <v>0.2</v>
      </c>
      <c r="K13" s="61">
        <v>0.8</v>
      </c>
      <c r="L13" s="56" t="s">
        <v>78</v>
      </c>
      <c r="M13" s="57">
        <v>4</v>
      </c>
    </row>
    <row r="14" spans="1:13" ht="11.25" customHeight="1" x14ac:dyDescent="0.35">
      <c r="A14" s="53"/>
      <c r="B14" s="55" t="s">
        <v>115</v>
      </c>
      <c r="C14" s="62">
        <v>0.02</v>
      </c>
      <c r="D14" s="62">
        <v>0.02</v>
      </c>
      <c r="E14" s="62">
        <v>0.02</v>
      </c>
      <c r="F14" s="62">
        <v>0.02</v>
      </c>
      <c r="G14" s="62">
        <v>0.02</v>
      </c>
      <c r="H14" s="62">
        <v>0.01</v>
      </c>
      <c r="I14" s="62">
        <v>0.04</v>
      </c>
      <c r="J14" s="62">
        <v>0.01</v>
      </c>
      <c r="K14" s="62">
        <v>0.04</v>
      </c>
      <c r="L14" s="56"/>
      <c r="M14" s="57"/>
    </row>
    <row r="15" spans="1:13" ht="11.25" customHeight="1" x14ac:dyDescent="0.35">
      <c r="A15" s="53" t="s">
        <v>116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13" ht="11.25" customHeight="1" x14ac:dyDescent="0.35">
      <c r="A16" s="59"/>
      <c r="B16" s="59" t="s">
        <v>117</v>
      </c>
      <c r="C16" s="58">
        <v>0.05</v>
      </c>
      <c r="D16" s="58">
        <v>7.0000000000000007E-2</v>
      </c>
      <c r="E16" s="58">
        <v>0.08</v>
      </c>
      <c r="F16" s="58">
        <v>0.09</v>
      </c>
      <c r="G16" s="58">
        <v>0.1</v>
      </c>
      <c r="H16" s="58">
        <v>0.02</v>
      </c>
      <c r="I16" s="58">
        <v>0.1</v>
      </c>
      <c r="J16" s="58">
        <v>0.05</v>
      </c>
      <c r="K16" s="58">
        <v>0.2</v>
      </c>
      <c r="L16" s="57"/>
      <c r="M16" s="57"/>
    </row>
    <row r="17" spans="1:13" ht="11.25" customHeight="1" x14ac:dyDescent="0.35">
      <c r="A17" s="59"/>
      <c r="B17" s="59" t="s">
        <v>118</v>
      </c>
      <c r="C17" s="58">
        <v>0.1</v>
      </c>
      <c r="D17" s="58">
        <v>0.14000000000000001</v>
      </c>
      <c r="E17" s="58">
        <v>0.16</v>
      </c>
      <c r="F17" s="58">
        <v>0.18</v>
      </c>
      <c r="G17" s="58">
        <v>0.2</v>
      </c>
      <c r="H17" s="58">
        <v>0.04</v>
      </c>
      <c r="I17" s="58">
        <v>0.2</v>
      </c>
      <c r="J17" s="58">
        <v>0.1</v>
      </c>
      <c r="K17" s="58">
        <v>0.4</v>
      </c>
      <c r="L17" s="57"/>
      <c r="M17" s="57"/>
    </row>
    <row r="18" spans="1:13" ht="11.25" customHeight="1" x14ac:dyDescent="0.35">
      <c r="A18" s="59"/>
      <c r="B18" s="59" t="s">
        <v>119</v>
      </c>
      <c r="C18" s="58">
        <v>0.25</v>
      </c>
      <c r="D18" s="58">
        <v>0.25</v>
      </c>
      <c r="E18" s="58">
        <v>0.25</v>
      </c>
      <c r="F18" s="58">
        <v>0.25</v>
      </c>
      <c r="G18" s="58">
        <v>0.25</v>
      </c>
      <c r="H18" s="58">
        <v>0.1</v>
      </c>
      <c r="I18" s="58">
        <v>0.5</v>
      </c>
      <c r="J18" s="58">
        <v>0.1</v>
      </c>
      <c r="K18" s="58">
        <v>0.5</v>
      </c>
      <c r="L18" s="57" t="s">
        <v>80</v>
      </c>
      <c r="M18" s="57">
        <v>4</v>
      </c>
    </row>
    <row r="19" spans="1:13" ht="11.25" customHeight="1" x14ac:dyDescent="0.35">
      <c r="A19" s="53"/>
      <c r="B19" s="55" t="s">
        <v>73</v>
      </c>
      <c r="C19" s="57">
        <v>0.25</v>
      </c>
      <c r="D19" s="57">
        <v>0.25</v>
      </c>
      <c r="E19" s="57">
        <v>0.25</v>
      </c>
      <c r="F19" s="57">
        <v>0.25</v>
      </c>
      <c r="G19" s="57">
        <v>0.25</v>
      </c>
      <c r="H19" s="57">
        <v>0.1</v>
      </c>
      <c r="I19" s="57">
        <v>0.5</v>
      </c>
      <c r="J19" s="57">
        <v>0.1</v>
      </c>
      <c r="K19" s="57">
        <v>0.25</v>
      </c>
      <c r="L19" s="57"/>
      <c r="M19" s="57">
        <v>4</v>
      </c>
    </row>
    <row r="20" spans="1:13" ht="11.25" customHeight="1" x14ac:dyDescent="0.35">
      <c r="A20" s="53"/>
      <c r="B20" s="55" t="s">
        <v>74</v>
      </c>
      <c r="C20" s="57">
        <v>1</v>
      </c>
      <c r="D20" s="57">
        <v>1</v>
      </c>
      <c r="E20" s="57">
        <v>1</v>
      </c>
      <c r="F20" s="57">
        <v>1</v>
      </c>
      <c r="G20" s="57">
        <v>1</v>
      </c>
      <c r="H20" s="57">
        <v>0.5</v>
      </c>
      <c r="I20" s="57">
        <v>1.5</v>
      </c>
      <c r="J20" s="57">
        <v>0.5</v>
      </c>
      <c r="K20" s="57">
        <v>1.5</v>
      </c>
      <c r="L20" s="57"/>
      <c r="M20" s="57">
        <v>4</v>
      </c>
    </row>
    <row r="21" spans="1:13" ht="11.25" customHeight="1" x14ac:dyDescent="0.35">
      <c r="A21" s="53" t="s">
        <v>120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11.25" customHeight="1" x14ac:dyDescent="0.35">
      <c r="A22" s="53"/>
      <c r="B22" s="55" t="s">
        <v>121</v>
      </c>
      <c r="C22" s="62">
        <v>1.2</v>
      </c>
      <c r="D22" s="62">
        <v>1.1499999999999999</v>
      </c>
      <c r="E22" s="62">
        <v>1.1000000000000001</v>
      </c>
      <c r="F22" s="62">
        <v>1.05</v>
      </c>
      <c r="G22" s="62">
        <v>1</v>
      </c>
      <c r="H22" s="62">
        <v>0.9</v>
      </c>
      <c r="I22" s="62">
        <v>1.5</v>
      </c>
      <c r="J22" s="62">
        <v>0.7</v>
      </c>
      <c r="K22" s="62">
        <v>1.3</v>
      </c>
      <c r="L22" s="57" t="s">
        <v>92</v>
      </c>
      <c r="M22" s="57" t="s">
        <v>122</v>
      </c>
    </row>
    <row r="23" spans="1:13" ht="11.25" customHeight="1" x14ac:dyDescent="0.35">
      <c r="A23" s="53"/>
      <c r="B23" s="55" t="s">
        <v>77</v>
      </c>
      <c r="C23" s="63">
        <v>0.4</v>
      </c>
      <c r="D23" s="63">
        <v>0.4</v>
      </c>
      <c r="E23" s="63">
        <v>0.4</v>
      </c>
      <c r="F23" s="63">
        <v>0.4</v>
      </c>
      <c r="G23" s="63">
        <v>0.4</v>
      </c>
      <c r="H23" s="63">
        <v>0.25</v>
      </c>
      <c r="I23" s="63">
        <v>0.6</v>
      </c>
      <c r="J23" s="63">
        <v>0.25</v>
      </c>
      <c r="K23" s="63">
        <v>0.7</v>
      </c>
      <c r="L23" s="57" t="s">
        <v>58</v>
      </c>
      <c r="M23" s="57">
        <v>1</v>
      </c>
    </row>
    <row r="24" spans="1:13" ht="11.25" customHeight="1" x14ac:dyDescent="0.35">
      <c r="A24" s="53"/>
      <c r="B24" s="55" t="s">
        <v>123</v>
      </c>
      <c r="C24" s="63">
        <v>0.6</v>
      </c>
      <c r="D24" s="63">
        <v>0.6</v>
      </c>
      <c r="E24" s="63">
        <v>0.6</v>
      </c>
      <c r="F24" s="63">
        <v>0.6</v>
      </c>
      <c r="G24" s="63">
        <v>0.6</v>
      </c>
      <c r="H24" s="63">
        <v>0.4</v>
      </c>
      <c r="I24" s="63">
        <v>0.75</v>
      </c>
      <c r="J24" s="63">
        <v>0.3</v>
      </c>
      <c r="K24" s="63">
        <v>0.75</v>
      </c>
      <c r="L24" s="57" t="s">
        <v>58</v>
      </c>
      <c r="M24" s="57">
        <v>3</v>
      </c>
    </row>
    <row r="25" spans="1:13" ht="11.25" customHeight="1" x14ac:dyDescent="0.35">
      <c r="A25" s="53"/>
      <c r="B25" s="55" t="s">
        <v>124</v>
      </c>
      <c r="C25" s="64">
        <v>2494</v>
      </c>
      <c r="D25" s="64">
        <v>2456</v>
      </c>
      <c r="E25" s="64">
        <v>2382</v>
      </c>
      <c r="F25" s="64">
        <v>2382</v>
      </c>
      <c r="G25" s="64">
        <v>2345</v>
      </c>
      <c r="H25" s="64"/>
      <c r="I25" s="64"/>
      <c r="J25" s="64"/>
      <c r="K25" s="64"/>
      <c r="L25" s="57"/>
      <c r="M25" s="57">
        <v>2</v>
      </c>
    </row>
    <row r="26" spans="1:13" ht="11.25" customHeight="1" x14ac:dyDescent="0.35">
      <c r="A26" s="53"/>
      <c r="B26" s="55" t="s">
        <v>125</v>
      </c>
      <c r="C26" s="62">
        <v>3.6</v>
      </c>
      <c r="D26" s="62">
        <v>3.54</v>
      </c>
      <c r="E26" s="62">
        <v>3.43</v>
      </c>
      <c r="F26" s="62">
        <v>3.43</v>
      </c>
      <c r="G26" s="62">
        <v>3.39</v>
      </c>
      <c r="H26" s="62"/>
      <c r="I26" s="62"/>
      <c r="J26" s="62"/>
      <c r="K26" s="62"/>
      <c r="L26" s="57"/>
      <c r="M26" s="57">
        <v>2</v>
      </c>
    </row>
    <row r="27" spans="1:13" ht="11.25" customHeight="1" x14ac:dyDescent="0.35">
      <c r="A27" s="53" t="s">
        <v>83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 ht="11.25" customHeight="1" x14ac:dyDescent="0.35">
      <c r="A28" s="53"/>
      <c r="B28" s="55" t="s">
        <v>126</v>
      </c>
      <c r="C28" s="64"/>
      <c r="D28" s="64"/>
      <c r="E28" s="64"/>
      <c r="F28" s="64"/>
      <c r="G28" s="64"/>
      <c r="H28" s="64"/>
      <c r="I28" s="64"/>
      <c r="J28" s="64"/>
      <c r="K28" s="64"/>
      <c r="L28" s="57"/>
      <c r="M28" s="57"/>
    </row>
    <row r="29" spans="1:13" ht="11.25" customHeight="1" x14ac:dyDescent="0.35">
      <c r="A29" s="53"/>
      <c r="B29" s="55" t="s">
        <v>127</v>
      </c>
      <c r="C29" s="57">
        <v>0.23</v>
      </c>
      <c r="D29" s="57">
        <v>0.23</v>
      </c>
      <c r="E29" s="57">
        <v>0.23</v>
      </c>
      <c r="F29" s="57">
        <v>0.23</v>
      </c>
      <c r="G29" s="57">
        <v>0.23</v>
      </c>
      <c r="H29" s="57"/>
      <c r="I29" s="57"/>
      <c r="J29" s="57"/>
      <c r="K29" s="57"/>
      <c r="L29" s="57" t="s">
        <v>89</v>
      </c>
      <c r="M29" s="57"/>
    </row>
    <row r="30" spans="1:13" ht="11.25" customHeight="1" x14ac:dyDescent="0.35">
      <c r="A30" s="53"/>
      <c r="B30" s="55" t="s">
        <v>128</v>
      </c>
      <c r="C30" s="63">
        <v>-0.15</v>
      </c>
      <c r="D30" s="63">
        <v>-0.1</v>
      </c>
      <c r="E30" s="63">
        <v>-0.05</v>
      </c>
      <c r="F30" s="63">
        <v>-0.05</v>
      </c>
      <c r="G30" s="63">
        <v>-0.05</v>
      </c>
      <c r="H30" s="63">
        <v>-0.05</v>
      </c>
      <c r="I30" s="63">
        <v>-0.2</v>
      </c>
      <c r="J30" s="63">
        <v>-0.05</v>
      </c>
      <c r="K30" s="63">
        <v>-0.15</v>
      </c>
      <c r="L30" s="57"/>
      <c r="M30" s="57" t="s">
        <v>122</v>
      </c>
    </row>
    <row r="31" spans="1:13" ht="11.25" customHeight="1" x14ac:dyDescent="0.35">
      <c r="A31" s="53"/>
      <c r="B31" s="55" t="s">
        <v>129</v>
      </c>
      <c r="C31" s="65">
        <v>0.2</v>
      </c>
      <c r="D31" s="65">
        <v>0.15</v>
      </c>
      <c r="E31" s="65">
        <v>0.1</v>
      </c>
      <c r="F31" s="65">
        <v>0.1</v>
      </c>
      <c r="G31" s="65">
        <v>0.1</v>
      </c>
      <c r="H31" s="62">
        <v>0.05</v>
      </c>
      <c r="I31" s="62">
        <v>0.3</v>
      </c>
      <c r="J31" s="62">
        <v>0.05</v>
      </c>
      <c r="K31" s="62">
        <v>0.2</v>
      </c>
      <c r="L31" s="57"/>
      <c r="M31" s="57" t="s">
        <v>122</v>
      </c>
    </row>
    <row r="32" spans="1:13" ht="11.25" customHeight="1" x14ac:dyDescent="0.35">
      <c r="A32" s="53"/>
      <c r="B32" s="66" t="s">
        <v>130</v>
      </c>
      <c r="C32" s="67">
        <f>MROUND(C22*C23*0.3,0.05)</f>
        <v>0.15000000000000002</v>
      </c>
      <c r="D32" s="67">
        <f t="shared" ref="D32:K32" si="0">MROUND(D22*D23*0.3,0.05)</f>
        <v>0.15000000000000002</v>
      </c>
      <c r="E32" s="67">
        <f t="shared" si="0"/>
        <v>0.15000000000000002</v>
      </c>
      <c r="F32" s="67">
        <f t="shared" si="0"/>
        <v>0.15000000000000002</v>
      </c>
      <c r="G32" s="67">
        <f t="shared" si="0"/>
        <v>0.1</v>
      </c>
      <c r="H32" s="67">
        <f t="shared" si="0"/>
        <v>0.05</v>
      </c>
      <c r="I32" s="67">
        <f t="shared" si="0"/>
        <v>0.25</v>
      </c>
      <c r="J32" s="67">
        <f t="shared" si="0"/>
        <v>0.05</v>
      </c>
      <c r="K32" s="67">
        <f t="shared" si="0"/>
        <v>0.25</v>
      </c>
      <c r="L32" s="57"/>
      <c r="M32" s="57" t="s">
        <v>122</v>
      </c>
    </row>
    <row r="33" spans="1:13" ht="11.25" customHeight="1" x14ac:dyDescent="0.35">
      <c r="A33" s="68"/>
      <c r="B33" s="55" t="s">
        <v>131</v>
      </c>
      <c r="C33" s="58">
        <v>4.45</v>
      </c>
      <c r="D33" s="58">
        <v>4.6500000000000004</v>
      </c>
      <c r="E33" s="58">
        <v>4.7</v>
      </c>
      <c r="F33" s="58">
        <v>4.8</v>
      </c>
      <c r="G33" s="58">
        <v>4.9000000000000004</v>
      </c>
      <c r="H33" s="58">
        <v>3.65</v>
      </c>
      <c r="I33" s="58">
        <v>6.5</v>
      </c>
      <c r="J33" s="58">
        <v>4.05</v>
      </c>
      <c r="K33" s="58">
        <v>7.3</v>
      </c>
      <c r="L33" s="57"/>
      <c r="M33" s="57" t="s">
        <v>122</v>
      </c>
    </row>
    <row r="34" spans="1:13" ht="11.25" customHeight="1" x14ac:dyDescent="0.35">
      <c r="A34" s="68"/>
      <c r="B34" s="55" t="s">
        <v>132</v>
      </c>
      <c r="C34" s="58">
        <v>2.4</v>
      </c>
      <c r="D34" s="58">
        <v>2.4500000000000002</v>
      </c>
      <c r="E34" s="58">
        <v>2.5</v>
      </c>
      <c r="F34" s="58">
        <v>2.5499999999999998</v>
      </c>
      <c r="G34" s="58">
        <v>2.6</v>
      </c>
      <c r="H34" s="58">
        <v>2</v>
      </c>
      <c r="I34" s="58">
        <v>3.4</v>
      </c>
      <c r="J34" s="58">
        <v>2.2000000000000002</v>
      </c>
      <c r="K34" s="58">
        <v>3.8</v>
      </c>
      <c r="L34" s="57"/>
      <c r="M34" s="57" t="s">
        <v>122</v>
      </c>
    </row>
    <row r="35" spans="1:13" ht="11.25" customHeight="1" x14ac:dyDescent="0.35">
      <c r="A35" s="68"/>
      <c r="B35" s="55" t="s">
        <v>133</v>
      </c>
      <c r="C35" s="58">
        <v>2.0499999999999998</v>
      </c>
      <c r="D35" s="58">
        <v>2.1</v>
      </c>
      <c r="E35" s="58">
        <v>2.15</v>
      </c>
      <c r="F35" s="58">
        <v>2.2000000000000002</v>
      </c>
      <c r="G35" s="58">
        <v>2.2000000000000002</v>
      </c>
      <c r="H35" s="58">
        <v>1.7</v>
      </c>
      <c r="I35" s="58">
        <v>2.85</v>
      </c>
      <c r="J35" s="58">
        <v>1.9</v>
      </c>
      <c r="K35" s="58">
        <v>3.2</v>
      </c>
      <c r="L35" s="57"/>
      <c r="M35" s="57" t="s">
        <v>122</v>
      </c>
    </row>
    <row r="36" spans="1:13" ht="11.25" customHeight="1" thickBot="1" x14ac:dyDescent="0.4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spans="1:13" ht="11.25" customHeight="1" x14ac:dyDescent="0.35">
      <c r="A37" s="68"/>
      <c r="B37" s="69"/>
      <c r="C37" s="70"/>
      <c r="D37" s="70"/>
      <c r="E37" s="70"/>
      <c r="F37" s="70"/>
      <c r="G37" s="70"/>
      <c r="H37" s="70"/>
      <c r="I37" s="70"/>
      <c r="J37" s="70"/>
      <c r="K37" s="70"/>
    </row>
    <row r="38" spans="1:13" ht="11.25" customHeight="1" x14ac:dyDescent="0.35">
      <c r="A38" s="53" t="s">
        <v>3</v>
      </c>
    </row>
    <row r="39" spans="1:13" s="71" customFormat="1" ht="11.25" customHeight="1" x14ac:dyDescent="0.35">
      <c r="A39" s="49" t="s">
        <v>58</v>
      </c>
      <c r="B39" s="71" t="s">
        <v>134</v>
      </c>
    </row>
    <row r="40" spans="1:13" s="71" customFormat="1" ht="11.25" customHeight="1" x14ac:dyDescent="0.35">
      <c r="A40" s="49" t="s">
        <v>61</v>
      </c>
      <c r="B40" s="71" t="s">
        <v>135</v>
      </c>
    </row>
    <row r="41" spans="1:13" s="71" customFormat="1" ht="11.25" customHeight="1" x14ac:dyDescent="0.35">
      <c r="A41" s="49" t="s">
        <v>97</v>
      </c>
      <c r="B41" s="71" t="s">
        <v>136</v>
      </c>
    </row>
    <row r="42" spans="1:13" s="71" customFormat="1" ht="11.25" customHeight="1" x14ac:dyDescent="0.35">
      <c r="A42" s="49" t="s">
        <v>67</v>
      </c>
      <c r="B42" s="55" t="s">
        <v>137</v>
      </c>
    </row>
    <row r="43" spans="1:13" s="71" customFormat="1" ht="11.25" customHeight="1" x14ac:dyDescent="0.35">
      <c r="A43" s="49" t="s">
        <v>78</v>
      </c>
      <c r="B43" s="71" t="s">
        <v>138</v>
      </c>
    </row>
    <row r="44" spans="1:13" ht="11.25" customHeight="1" x14ac:dyDescent="0.35">
      <c r="A44" s="49" t="s">
        <v>80</v>
      </c>
      <c r="B44" s="71" t="s">
        <v>139</v>
      </c>
    </row>
    <row r="45" spans="1:13" ht="11.25" customHeight="1" x14ac:dyDescent="0.35">
      <c r="A45" s="49" t="s">
        <v>92</v>
      </c>
      <c r="B45" s="71" t="s">
        <v>140</v>
      </c>
    </row>
    <row r="46" spans="1:13" ht="11.25" customHeight="1" x14ac:dyDescent="0.35">
      <c r="A46" s="49" t="s">
        <v>85</v>
      </c>
      <c r="B46" s="71" t="s">
        <v>141</v>
      </c>
    </row>
    <row r="47" spans="1:13" ht="11.25" customHeight="1" x14ac:dyDescent="0.35">
      <c r="A47" s="49" t="s">
        <v>89</v>
      </c>
      <c r="B47" s="71" t="s">
        <v>142</v>
      </c>
    </row>
    <row r="48" spans="1:13" ht="11.25" customHeight="1" x14ac:dyDescent="0.35">
      <c r="A48" s="71"/>
      <c r="B48" s="71"/>
    </row>
    <row r="49" spans="1:2" s="71" customFormat="1" ht="11.25" customHeight="1" x14ac:dyDescent="0.35">
      <c r="A49" s="53" t="s">
        <v>105</v>
      </c>
      <c r="B49" s="55"/>
    </row>
    <row r="50" spans="1:2" s="71" customFormat="1" ht="11.25" customHeight="1" x14ac:dyDescent="0.35">
      <c r="A50" s="23">
        <v>1</v>
      </c>
      <c r="B50" s="71" t="s">
        <v>143</v>
      </c>
    </row>
    <row r="51" spans="1:2" s="71" customFormat="1" ht="11.25" customHeight="1" x14ac:dyDescent="0.35">
      <c r="A51" s="23">
        <v>2</v>
      </c>
      <c r="B51" s="48" t="s">
        <v>107</v>
      </c>
    </row>
    <row r="52" spans="1:2" s="71" customFormat="1" ht="11.25" customHeight="1" x14ac:dyDescent="0.35">
      <c r="A52" s="23">
        <v>3</v>
      </c>
      <c r="B52" s="55" t="s">
        <v>144</v>
      </c>
    </row>
    <row r="53" spans="1:2" ht="11.25" customHeight="1" x14ac:dyDescent="0.35">
      <c r="A53" s="23">
        <v>4</v>
      </c>
      <c r="B53" s="55" t="s">
        <v>145</v>
      </c>
    </row>
    <row r="54" spans="1:2" ht="11.25" customHeight="1" x14ac:dyDescent="0.35">
      <c r="A54" s="23">
        <v>5</v>
      </c>
      <c r="B54" s="55" t="s">
        <v>146</v>
      </c>
    </row>
    <row r="55" spans="1:2" ht="11.25" customHeight="1" x14ac:dyDescent="0.35">
      <c r="A55" s="72"/>
      <c r="B55" s="71"/>
    </row>
    <row r="56" spans="1:2" ht="11.25" customHeight="1" x14ac:dyDescent="0.35">
      <c r="A56" s="53"/>
    </row>
    <row r="57" spans="1:2" ht="11.25" customHeight="1" x14ac:dyDescent="0.35">
      <c r="A57" s="53"/>
    </row>
    <row r="58" spans="1:2" ht="11.25" customHeight="1" x14ac:dyDescent="0.35">
      <c r="A58" s="53"/>
    </row>
    <row r="59" spans="1:2" ht="11.25" customHeight="1" x14ac:dyDescent="0.35">
      <c r="A59" s="53"/>
    </row>
    <row r="60" spans="1:2" ht="11.25" customHeight="1" x14ac:dyDescent="0.35">
      <c r="A60" s="53"/>
    </row>
    <row r="61" spans="1:2" ht="11.25" customHeight="1" x14ac:dyDescent="0.35">
      <c r="A61" s="53"/>
    </row>
    <row r="62" spans="1:2" ht="11.25" customHeight="1" x14ac:dyDescent="0.35">
      <c r="A62" s="53"/>
    </row>
    <row r="63" spans="1:2" ht="11.25" customHeight="1" x14ac:dyDescent="0.35">
      <c r="A63" s="53"/>
    </row>
    <row r="64" spans="1:2" ht="11.25" customHeight="1" x14ac:dyDescent="0.35">
      <c r="A64" s="53"/>
    </row>
    <row r="65" spans="1:1" ht="11.25" customHeight="1" x14ac:dyDescent="0.35">
      <c r="A65" s="53"/>
    </row>
    <row r="66" spans="1:1" ht="11.25" customHeight="1" x14ac:dyDescent="0.35">
      <c r="A66" s="53"/>
    </row>
    <row r="67" spans="1:1" ht="11.25" customHeight="1" x14ac:dyDescent="0.35">
      <c r="A67" s="53"/>
    </row>
    <row r="68" spans="1:1" ht="11.25" customHeight="1" x14ac:dyDescent="0.35">
      <c r="A68" s="53"/>
    </row>
    <row r="69" spans="1:1" ht="11.25" customHeight="1" x14ac:dyDescent="0.35">
      <c r="A69" s="53"/>
    </row>
    <row r="70" spans="1:1" ht="11.25" customHeight="1" x14ac:dyDescent="0.35">
      <c r="A70" s="53"/>
    </row>
    <row r="71" spans="1:1" ht="11.25" customHeight="1" x14ac:dyDescent="0.35">
      <c r="A71" s="53"/>
    </row>
    <row r="72" spans="1:1" ht="11.25" customHeight="1" x14ac:dyDescent="0.35">
      <c r="A72" s="53"/>
    </row>
    <row r="73" spans="1:1" ht="11.25" customHeight="1" x14ac:dyDescent="0.35">
      <c r="A73" s="53"/>
    </row>
    <row r="74" spans="1:1" ht="11.25" customHeight="1" x14ac:dyDescent="0.35">
      <c r="A74" s="53"/>
    </row>
    <row r="75" spans="1:1" ht="11.25" customHeight="1" x14ac:dyDescent="0.35">
      <c r="A75" s="53"/>
    </row>
    <row r="76" spans="1:1" ht="11.25" customHeight="1" x14ac:dyDescent="0.35">
      <c r="A76" s="53"/>
    </row>
    <row r="77" spans="1:1" ht="11.25" customHeight="1" x14ac:dyDescent="0.35">
      <c r="A77" s="53"/>
    </row>
    <row r="78" spans="1:1" ht="11.25" customHeight="1" x14ac:dyDescent="0.35">
      <c r="A78" s="53"/>
    </row>
    <row r="79" spans="1:1" ht="11.25" customHeight="1" x14ac:dyDescent="0.35">
      <c r="A79" s="53"/>
    </row>
    <row r="80" spans="1:1" ht="11.25" customHeight="1" x14ac:dyDescent="0.35">
      <c r="A80" s="53"/>
    </row>
    <row r="81" spans="1:1" ht="11.25" customHeight="1" x14ac:dyDescent="0.35">
      <c r="A81" s="53"/>
    </row>
    <row r="82" spans="1:1" ht="11.25" customHeight="1" x14ac:dyDescent="0.35">
      <c r="A82" s="53"/>
    </row>
    <row r="83" spans="1:1" ht="11.25" customHeight="1" x14ac:dyDescent="0.35">
      <c r="A83" s="53"/>
    </row>
    <row r="84" spans="1:1" ht="11.25" customHeight="1" x14ac:dyDescent="0.35">
      <c r="A84" s="53"/>
    </row>
    <row r="85" spans="1:1" ht="11.25" customHeight="1" x14ac:dyDescent="0.35">
      <c r="A85" s="53"/>
    </row>
    <row r="86" spans="1:1" ht="11.25" customHeight="1" x14ac:dyDescent="0.35">
      <c r="A86" s="53"/>
    </row>
    <row r="87" spans="1:1" ht="11.25" customHeight="1" x14ac:dyDescent="0.35">
      <c r="A87" s="53"/>
    </row>
    <row r="88" spans="1:1" ht="11.25" customHeight="1" x14ac:dyDescent="0.35">
      <c r="A88" s="53"/>
    </row>
    <row r="89" spans="1:1" ht="11.25" customHeight="1" x14ac:dyDescent="0.35">
      <c r="A89" s="53"/>
    </row>
    <row r="90" spans="1:1" ht="11.25" customHeight="1" x14ac:dyDescent="0.35">
      <c r="A90" s="53"/>
    </row>
    <row r="91" spans="1:1" ht="11.25" customHeight="1" x14ac:dyDescent="0.35">
      <c r="A91" s="53"/>
    </row>
    <row r="92" spans="1:1" ht="11.25" customHeight="1" x14ac:dyDescent="0.35">
      <c r="A92" s="53"/>
    </row>
    <row r="93" spans="1:1" ht="11.25" customHeight="1" x14ac:dyDescent="0.35">
      <c r="A93" s="53"/>
    </row>
    <row r="94" spans="1:1" ht="11.25" customHeight="1" x14ac:dyDescent="0.35">
      <c r="A94" s="53"/>
    </row>
    <row r="95" spans="1:1" ht="11.25" customHeight="1" x14ac:dyDescent="0.35">
      <c r="A95" s="53"/>
    </row>
    <row r="96" spans="1:1" ht="11.25" customHeight="1" x14ac:dyDescent="0.35">
      <c r="A96" s="53"/>
    </row>
    <row r="97" spans="1:1" ht="11.25" customHeight="1" x14ac:dyDescent="0.35">
      <c r="A97" s="53"/>
    </row>
    <row r="98" spans="1:1" ht="11.25" customHeight="1" x14ac:dyDescent="0.35">
      <c r="A98" s="53"/>
    </row>
    <row r="99" spans="1:1" ht="11.25" customHeight="1" x14ac:dyDescent="0.35">
      <c r="A99" s="53"/>
    </row>
    <row r="100" spans="1:1" ht="11.25" customHeight="1" x14ac:dyDescent="0.35">
      <c r="A100" s="53"/>
    </row>
    <row r="101" spans="1:1" ht="11.25" customHeight="1" x14ac:dyDescent="0.35">
      <c r="A101" s="53"/>
    </row>
    <row r="102" spans="1:1" ht="11.25" customHeight="1" x14ac:dyDescent="0.35">
      <c r="A102" s="53"/>
    </row>
    <row r="103" spans="1:1" ht="11.25" customHeight="1" x14ac:dyDescent="0.35">
      <c r="A103" s="53"/>
    </row>
    <row r="104" spans="1:1" ht="11.25" customHeight="1" x14ac:dyDescent="0.35">
      <c r="A104" s="53"/>
    </row>
    <row r="105" spans="1:1" ht="11.25" customHeight="1" x14ac:dyDescent="0.35">
      <c r="A105" s="53"/>
    </row>
    <row r="106" spans="1:1" ht="11.25" customHeight="1" x14ac:dyDescent="0.35">
      <c r="A106" s="53"/>
    </row>
    <row r="107" spans="1:1" ht="11.25" customHeight="1" x14ac:dyDescent="0.35">
      <c r="A107" s="53"/>
    </row>
    <row r="108" spans="1:1" ht="11.25" customHeight="1" x14ac:dyDescent="0.35">
      <c r="A108" s="53"/>
    </row>
    <row r="109" spans="1:1" ht="11.25" customHeight="1" x14ac:dyDescent="0.35">
      <c r="A109" s="53"/>
    </row>
    <row r="110" spans="1:1" ht="11.25" customHeight="1" x14ac:dyDescent="0.35">
      <c r="A110" s="53"/>
    </row>
    <row r="111" spans="1:1" ht="11.25" customHeight="1" x14ac:dyDescent="0.35">
      <c r="A111" s="53"/>
    </row>
    <row r="112" spans="1:1" ht="11.25" customHeight="1" x14ac:dyDescent="0.35">
      <c r="A112" s="53"/>
    </row>
    <row r="113" spans="1:1" ht="11.25" customHeight="1" x14ac:dyDescent="0.35">
      <c r="A113" s="53"/>
    </row>
    <row r="114" spans="1:1" ht="11.25" customHeight="1" x14ac:dyDescent="0.35">
      <c r="A114" s="53"/>
    </row>
    <row r="115" spans="1:1" ht="11.25" customHeight="1" x14ac:dyDescent="0.35">
      <c r="A115" s="53"/>
    </row>
    <row r="116" spans="1:1" ht="11.25" customHeight="1" x14ac:dyDescent="0.35">
      <c r="A116" s="53"/>
    </row>
    <row r="117" spans="1:1" ht="11.25" customHeight="1" x14ac:dyDescent="0.35">
      <c r="A117" s="53"/>
    </row>
    <row r="118" spans="1:1" ht="11.25" customHeight="1" x14ac:dyDescent="0.35">
      <c r="A118" s="53"/>
    </row>
    <row r="119" spans="1:1" ht="11.25" customHeight="1" x14ac:dyDescent="0.35">
      <c r="A119" s="53"/>
    </row>
    <row r="120" spans="1:1" ht="11.25" customHeight="1" x14ac:dyDescent="0.35">
      <c r="A120" s="53"/>
    </row>
    <row r="121" spans="1:1" ht="11.25" customHeight="1" x14ac:dyDescent="0.35">
      <c r="A121" s="53"/>
    </row>
    <row r="122" spans="1:1" ht="11.25" customHeight="1" x14ac:dyDescent="0.35">
      <c r="A122" s="53"/>
    </row>
    <row r="123" spans="1:1" ht="11.25" customHeight="1" x14ac:dyDescent="0.35">
      <c r="A123" s="53"/>
    </row>
    <row r="124" spans="1:1" ht="11.25" customHeight="1" x14ac:dyDescent="0.35">
      <c r="A124" s="53"/>
    </row>
    <row r="125" spans="1:1" ht="11.25" customHeight="1" x14ac:dyDescent="0.35">
      <c r="A125" s="53"/>
    </row>
    <row r="126" spans="1:1" ht="11.25" customHeight="1" x14ac:dyDescent="0.35">
      <c r="A126" s="53"/>
    </row>
    <row r="127" spans="1:1" ht="11.25" customHeight="1" x14ac:dyDescent="0.35">
      <c r="A127" s="53"/>
    </row>
    <row r="128" spans="1:1" ht="11.25" customHeight="1" x14ac:dyDescent="0.35">
      <c r="A128" s="53"/>
    </row>
    <row r="129" spans="1:1" ht="11.25" customHeight="1" x14ac:dyDescent="0.35">
      <c r="A129" s="53"/>
    </row>
    <row r="130" spans="1:1" ht="11.25" customHeight="1" x14ac:dyDescent="0.35">
      <c r="A130" s="53"/>
    </row>
    <row r="131" spans="1:1" ht="11.25" customHeight="1" x14ac:dyDescent="0.35">
      <c r="A131" s="53"/>
    </row>
    <row r="132" spans="1:1" ht="11.25" customHeight="1" x14ac:dyDescent="0.35">
      <c r="A132" s="53"/>
    </row>
    <row r="133" spans="1:1" ht="11.25" customHeight="1" x14ac:dyDescent="0.35">
      <c r="A133" s="53"/>
    </row>
    <row r="134" spans="1:1" ht="11.25" customHeight="1" x14ac:dyDescent="0.35">
      <c r="A134" s="53"/>
    </row>
    <row r="135" spans="1:1" ht="11.25" customHeight="1" x14ac:dyDescent="0.35">
      <c r="A135" s="53"/>
    </row>
    <row r="136" spans="1:1" ht="11.25" customHeight="1" x14ac:dyDescent="0.35">
      <c r="A136" s="53"/>
    </row>
    <row r="137" spans="1:1" ht="11.25" customHeight="1" x14ac:dyDescent="0.35">
      <c r="A137" s="53"/>
    </row>
    <row r="138" spans="1:1" ht="11.25" customHeight="1" x14ac:dyDescent="0.35">
      <c r="A138" s="53"/>
    </row>
    <row r="139" spans="1:1" ht="11.25" customHeight="1" x14ac:dyDescent="0.35">
      <c r="A139" s="53"/>
    </row>
    <row r="140" spans="1:1" ht="11.25" customHeight="1" x14ac:dyDescent="0.35">
      <c r="A140" s="53"/>
    </row>
    <row r="141" spans="1:1" ht="11.25" customHeight="1" x14ac:dyDescent="0.35">
      <c r="A141" s="53"/>
    </row>
    <row r="142" spans="1:1" ht="11.25" customHeight="1" x14ac:dyDescent="0.35">
      <c r="A142" s="53"/>
    </row>
    <row r="143" spans="1:1" ht="11.25" customHeight="1" x14ac:dyDescent="0.35">
      <c r="A143" s="53"/>
    </row>
    <row r="144" spans="1:1" ht="11.25" customHeight="1" x14ac:dyDescent="0.35">
      <c r="A144" s="53"/>
    </row>
    <row r="145" spans="1:1" ht="11.25" customHeight="1" x14ac:dyDescent="0.35">
      <c r="A145" s="53"/>
    </row>
    <row r="146" spans="1:1" ht="11.25" customHeight="1" x14ac:dyDescent="0.35">
      <c r="A146" s="53"/>
    </row>
    <row r="147" spans="1:1" ht="11.25" customHeight="1" x14ac:dyDescent="0.35">
      <c r="A147" s="53"/>
    </row>
    <row r="148" spans="1:1" ht="11.25" customHeight="1" x14ac:dyDescent="0.35">
      <c r="A148" s="53"/>
    </row>
    <row r="149" spans="1:1" ht="11.25" customHeight="1" x14ac:dyDescent="0.35">
      <c r="A149" s="53"/>
    </row>
    <row r="150" spans="1:1" ht="11.25" customHeight="1" x14ac:dyDescent="0.35">
      <c r="A150" s="53"/>
    </row>
    <row r="151" spans="1:1" ht="11.25" customHeight="1" x14ac:dyDescent="0.35">
      <c r="A151" s="53"/>
    </row>
    <row r="152" spans="1:1" ht="11.25" customHeight="1" x14ac:dyDescent="0.35">
      <c r="A152" s="53"/>
    </row>
    <row r="153" spans="1:1" ht="11.25" customHeight="1" x14ac:dyDescent="0.35">
      <c r="A153" s="53"/>
    </row>
    <row r="154" spans="1:1" ht="11.25" customHeight="1" x14ac:dyDescent="0.35">
      <c r="A154" s="53"/>
    </row>
    <row r="155" spans="1:1" ht="11.25" customHeight="1" x14ac:dyDescent="0.35">
      <c r="A155" s="53"/>
    </row>
    <row r="156" spans="1:1" ht="11.25" customHeight="1" x14ac:dyDescent="0.35">
      <c r="A156" s="53"/>
    </row>
    <row r="157" spans="1:1" ht="11.25" customHeight="1" x14ac:dyDescent="0.35">
      <c r="A157" s="53"/>
    </row>
    <row r="158" spans="1:1" ht="11.25" customHeight="1" x14ac:dyDescent="0.35">
      <c r="A158" s="53"/>
    </row>
    <row r="159" spans="1:1" ht="11.25" customHeight="1" x14ac:dyDescent="0.35">
      <c r="A159" s="53"/>
    </row>
    <row r="160" spans="1:1" ht="11.25" customHeight="1" x14ac:dyDescent="0.35">
      <c r="A160" s="53"/>
    </row>
    <row r="161" spans="1:1" ht="11.25" customHeight="1" x14ac:dyDescent="0.35">
      <c r="A161" s="53"/>
    </row>
    <row r="162" spans="1:1" ht="11.25" customHeight="1" x14ac:dyDescent="0.35">
      <c r="A162" s="53"/>
    </row>
    <row r="163" spans="1:1" ht="11.25" customHeight="1" x14ac:dyDescent="0.35">
      <c r="A163" s="53"/>
    </row>
    <row r="164" spans="1:1" ht="11.25" customHeight="1" x14ac:dyDescent="0.35">
      <c r="A164" s="53"/>
    </row>
    <row r="165" spans="1:1" ht="11.25" customHeight="1" x14ac:dyDescent="0.35">
      <c r="A165" s="53"/>
    </row>
    <row r="166" spans="1:1" ht="11.25" customHeight="1" x14ac:dyDescent="0.35">
      <c r="A166" s="53"/>
    </row>
    <row r="167" spans="1:1" ht="11.25" customHeight="1" x14ac:dyDescent="0.35">
      <c r="A167" s="53"/>
    </row>
    <row r="168" spans="1:1" ht="11.25" customHeight="1" x14ac:dyDescent="0.35">
      <c r="A168" s="53"/>
    </row>
    <row r="169" spans="1:1" ht="11.25" customHeight="1" x14ac:dyDescent="0.35">
      <c r="A169" s="53"/>
    </row>
    <row r="170" spans="1:1" ht="11.25" customHeight="1" x14ac:dyDescent="0.35">
      <c r="A170" s="53"/>
    </row>
    <row r="171" spans="1:1" ht="11.25" customHeight="1" x14ac:dyDescent="0.35">
      <c r="A171" s="53"/>
    </row>
    <row r="172" spans="1:1" ht="11.25" customHeight="1" x14ac:dyDescent="0.35">
      <c r="A172" s="53"/>
    </row>
    <row r="173" spans="1:1" ht="11.25" customHeight="1" x14ac:dyDescent="0.35">
      <c r="A173" s="53"/>
    </row>
    <row r="174" spans="1:1" ht="11.25" customHeight="1" x14ac:dyDescent="0.35">
      <c r="A174" s="53"/>
    </row>
    <row r="175" spans="1:1" ht="11.25" customHeight="1" x14ac:dyDescent="0.35">
      <c r="A175" s="53"/>
    </row>
    <row r="176" spans="1:1" ht="11.25" customHeight="1" x14ac:dyDescent="0.35">
      <c r="A176" s="53"/>
    </row>
    <row r="177" spans="1:1" ht="11.25" customHeight="1" x14ac:dyDescent="0.35">
      <c r="A177" s="53"/>
    </row>
    <row r="178" spans="1:1" ht="11.25" customHeight="1" x14ac:dyDescent="0.35">
      <c r="A178" s="53"/>
    </row>
    <row r="179" spans="1:1" ht="11.25" customHeight="1" x14ac:dyDescent="0.35">
      <c r="A179" s="53"/>
    </row>
    <row r="180" spans="1:1" ht="11.25" customHeight="1" x14ac:dyDescent="0.35">
      <c r="A180" s="53"/>
    </row>
    <row r="181" spans="1:1" ht="11.25" customHeight="1" x14ac:dyDescent="0.35">
      <c r="A181" s="53"/>
    </row>
    <row r="182" spans="1:1" ht="11.25" customHeight="1" x14ac:dyDescent="0.35">
      <c r="A182" s="53"/>
    </row>
    <row r="183" spans="1:1" ht="11.25" customHeight="1" x14ac:dyDescent="0.35">
      <c r="A183" s="53"/>
    </row>
    <row r="184" spans="1:1" ht="11.25" customHeight="1" x14ac:dyDescent="0.35">
      <c r="A184" s="53"/>
    </row>
    <row r="185" spans="1:1" ht="11.25" customHeight="1" x14ac:dyDescent="0.35">
      <c r="A185" s="53"/>
    </row>
    <row r="186" spans="1:1" ht="11.25" customHeight="1" x14ac:dyDescent="0.35">
      <c r="A186" s="53"/>
    </row>
    <row r="187" spans="1:1" ht="11.25" customHeight="1" x14ac:dyDescent="0.35">
      <c r="A187" s="53"/>
    </row>
    <row r="188" spans="1:1" ht="11.25" customHeight="1" x14ac:dyDescent="0.35">
      <c r="A188" s="53"/>
    </row>
    <row r="189" spans="1:1" ht="11.25" customHeight="1" x14ac:dyDescent="0.35">
      <c r="A189" s="53"/>
    </row>
    <row r="190" spans="1:1" ht="11.25" customHeight="1" x14ac:dyDescent="0.35">
      <c r="A190" s="53"/>
    </row>
    <row r="191" spans="1:1" ht="11.25" customHeight="1" x14ac:dyDescent="0.35">
      <c r="A191" s="53"/>
    </row>
    <row r="192" spans="1:1" ht="11.25" customHeight="1" x14ac:dyDescent="0.35">
      <c r="A192" s="53"/>
    </row>
  </sheetData>
  <mergeCells count="1">
    <mergeCell ref="C1:M1"/>
  </mergeCells>
  <hyperlinks>
    <hyperlink ref="C1" location="INDEX" display="High-temperature heat pumps up to 125 °C" xr:uid="{83509E04-FE8F-4FB2-8F7C-FF5F9E4EACBC}"/>
  </hyperlink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3EF3-A93C-4548-B8E7-470D88D2AE2F}">
  <dimension ref="A1:M192"/>
  <sheetViews>
    <sheetView showGridLines="0"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" defaultRowHeight="11.25" customHeight="1" x14ac:dyDescent="0.35"/>
  <cols>
    <col min="1" max="1" width="3.7265625" style="55" customWidth="1"/>
    <col min="2" max="2" width="57.81640625" style="55" customWidth="1"/>
    <col min="3" max="13" width="9.26953125" style="55" customWidth="1"/>
    <col min="14" max="16384" width="9" style="55"/>
  </cols>
  <sheetData>
    <row r="1" spans="1:13" ht="11.25" customHeight="1" x14ac:dyDescent="0.35">
      <c r="A1" s="20" t="s">
        <v>44</v>
      </c>
      <c r="B1" s="54"/>
      <c r="C1" s="151" t="s">
        <v>147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4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6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29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3" t="s">
        <v>56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1:13" ht="11.25" customHeight="1" x14ac:dyDescent="0.35">
      <c r="A6" s="53"/>
      <c r="B6" s="55" t="s">
        <v>57</v>
      </c>
      <c r="C6" s="57">
        <v>2</v>
      </c>
      <c r="D6" s="57">
        <v>2</v>
      </c>
      <c r="E6" s="57">
        <v>3</v>
      </c>
      <c r="F6" s="57">
        <v>3</v>
      </c>
      <c r="G6" s="57">
        <v>3</v>
      </c>
      <c r="H6" s="57">
        <v>0.5</v>
      </c>
      <c r="I6" s="57">
        <v>80</v>
      </c>
      <c r="J6" s="57">
        <v>0.5</v>
      </c>
      <c r="K6" s="57">
        <v>100</v>
      </c>
      <c r="L6" s="57" t="s">
        <v>61</v>
      </c>
      <c r="M6" s="57">
        <v>4</v>
      </c>
    </row>
    <row r="7" spans="1:13" ht="11.25" customHeight="1" x14ac:dyDescent="0.35">
      <c r="A7" s="53"/>
      <c r="B7" s="55" t="s">
        <v>112</v>
      </c>
      <c r="C7" s="58">
        <v>2.75</v>
      </c>
      <c r="D7" s="58">
        <v>2.85</v>
      </c>
      <c r="E7" s="58">
        <v>2.9</v>
      </c>
      <c r="F7" s="58">
        <v>2.95</v>
      </c>
      <c r="G7" s="58">
        <v>3</v>
      </c>
      <c r="H7" s="58">
        <v>2.25</v>
      </c>
      <c r="I7" s="58">
        <v>4</v>
      </c>
      <c r="J7" s="58">
        <v>2.5</v>
      </c>
      <c r="K7" s="58">
        <v>4.5</v>
      </c>
      <c r="L7" s="57" t="s">
        <v>113</v>
      </c>
      <c r="M7" s="57">
        <v>1</v>
      </c>
    </row>
    <row r="8" spans="1:13" ht="11.25" customHeight="1" x14ac:dyDescent="0.35">
      <c r="A8" s="53"/>
      <c r="B8" s="55" t="s">
        <v>63</v>
      </c>
      <c r="C8" s="58">
        <v>2.7</v>
      </c>
      <c r="D8" s="58">
        <v>2.8</v>
      </c>
      <c r="E8" s="58">
        <v>2.85</v>
      </c>
      <c r="F8" s="58">
        <v>2.9</v>
      </c>
      <c r="G8" s="58">
        <v>2.95</v>
      </c>
      <c r="H8" s="58">
        <v>2.2000000000000002</v>
      </c>
      <c r="I8" s="58">
        <v>3.95</v>
      </c>
      <c r="J8" s="58">
        <v>2.4500000000000002</v>
      </c>
      <c r="K8" s="58">
        <v>4.45</v>
      </c>
      <c r="L8" s="57"/>
      <c r="M8" s="57"/>
    </row>
    <row r="9" spans="1:13" ht="11.25" customHeight="1" x14ac:dyDescent="0.35">
      <c r="A9" s="53"/>
      <c r="B9" s="55" t="s">
        <v>65</v>
      </c>
      <c r="C9" s="58">
        <v>0.02</v>
      </c>
      <c r="D9" s="58">
        <v>0.02</v>
      </c>
      <c r="E9" s="58">
        <v>0.02</v>
      </c>
      <c r="F9" s="58">
        <v>0.02</v>
      </c>
      <c r="G9" s="58">
        <v>0.02</v>
      </c>
      <c r="H9" s="58">
        <v>0.01</v>
      </c>
      <c r="I9" s="58">
        <v>7.0000000000000007E-2</v>
      </c>
      <c r="J9" s="58">
        <v>0.01</v>
      </c>
      <c r="K9" s="58">
        <v>7.0000000000000007E-2</v>
      </c>
      <c r="L9" s="57"/>
      <c r="M9" s="57">
        <v>1</v>
      </c>
    </row>
    <row r="10" spans="1:13" ht="11.25" customHeight="1" x14ac:dyDescent="0.35">
      <c r="A10" s="59"/>
      <c r="B10" s="59" t="s">
        <v>114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1</v>
      </c>
      <c r="J10" s="60">
        <v>0</v>
      </c>
      <c r="K10" s="60">
        <v>1</v>
      </c>
      <c r="L10" s="57"/>
      <c r="M10" s="57">
        <v>4</v>
      </c>
    </row>
    <row r="11" spans="1:13" ht="11.25" customHeight="1" x14ac:dyDescent="0.35">
      <c r="A11" s="53"/>
      <c r="B11" s="55" t="s">
        <v>68</v>
      </c>
      <c r="C11" s="61">
        <v>0.5</v>
      </c>
      <c r="D11" s="61">
        <v>0.5</v>
      </c>
      <c r="E11" s="61">
        <v>0.5</v>
      </c>
      <c r="F11" s="61">
        <v>0.5</v>
      </c>
      <c r="G11" s="61">
        <v>0.5</v>
      </c>
      <c r="H11" s="61">
        <v>0</v>
      </c>
      <c r="I11" s="61">
        <v>1</v>
      </c>
      <c r="J11" s="61">
        <v>0</v>
      </c>
      <c r="K11" s="61">
        <v>1</v>
      </c>
      <c r="L11" s="57"/>
      <c r="M11" s="57">
        <v>4</v>
      </c>
    </row>
    <row r="12" spans="1:13" ht="11.25" customHeight="1" x14ac:dyDescent="0.35">
      <c r="A12" s="53"/>
      <c r="B12" s="55" t="s">
        <v>69</v>
      </c>
      <c r="C12" s="57">
        <v>20</v>
      </c>
      <c r="D12" s="57">
        <v>20</v>
      </c>
      <c r="E12" s="57">
        <v>20</v>
      </c>
      <c r="F12" s="57">
        <v>20</v>
      </c>
      <c r="G12" s="57">
        <v>20</v>
      </c>
      <c r="H12" s="57">
        <v>15</v>
      </c>
      <c r="I12" s="57">
        <v>30</v>
      </c>
      <c r="J12" s="57">
        <v>15</v>
      </c>
      <c r="K12" s="57">
        <v>30</v>
      </c>
      <c r="L12" s="57" t="s">
        <v>67</v>
      </c>
      <c r="M12" s="57">
        <v>4</v>
      </c>
    </row>
    <row r="13" spans="1:13" ht="11.25" customHeight="1" x14ac:dyDescent="0.35">
      <c r="A13" s="53"/>
      <c r="B13" s="55" t="s">
        <v>70</v>
      </c>
      <c r="C13" s="61">
        <v>0.6</v>
      </c>
      <c r="D13" s="61">
        <v>0.5</v>
      </c>
      <c r="E13" s="61">
        <v>0.4</v>
      </c>
      <c r="F13" s="61">
        <v>0.4</v>
      </c>
      <c r="G13" s="61">
        <v>0.4</v>
      </c>
      <c r="H13" s="61">
        <v>0.4</v>
      </c>
      <c r="I13" s="61">
        <v>0.8</v>
      </c>
      <c r="J13" s="61">
        <v>0.2</v>
      </c>
      <c r="K13" s="61">
        <v>0.8</v>
      </c>
      <c r="L13" s="56" t="s">
        <v>78</v>
      </c>
      <c r="M13" s="57">
        <v>4</v>
      </c>
    </row>
    <row r="14" spans="1:13" ht="11.25" customHeight="1" x14ac:dyDescent="0.35">
      <c r="A14" s="53"/>
      <c r="B14" s="55" t="s">
        <v>115</v>
      </c>
      <c r="C14" s="62">
        <v>0.03</v>
      </c>
      <c r="D14" s="62">
        <v>0.03</v>
      </c>
      <c r="E14" s="62">
        <v>0.03</v>
      </c>
      <c r="F14" s="62">
        <v>0.03</v>
      </c>
      <c r="G14" s="62">
        <v>0.03</v>
      </c>
      <c r="H14" s="62">
        <v>0.02</v>
      </c>
      <c r="I14" s="62">
        <v>0.06</v>
      </c>
      <c r="J14" s="62">
        <v>0.01</v>
      </c>
      <c r="K14" s="62">
        <v>0.05</v>
      </c>
      <c r="L14" s="56"/>
      <c r="M14" s="57"/>
    </row>
    <row r="15" spans="1:13" ht="11.25" customHeight="1" x14ac:dyDescent="0.35">
      <c r="A15" s="53" t="s">
        <v>116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13" ht="11.25" customHeight="1" x14ac:dyDescent="0.35">
      <c r="A16" s="59"/>
      <c r="B16" s="59" t="s">
        <v>117</v>
      </c>
      <c r="C16" s="58">
        <v>0.05</v>
      </c>
      <c r="D16" s="58">
        <v>7.0000000000000007E-2</v>
      </c>
      <c r="E16" s="58">
        <v>0.08</v>
      </c>
      <c r="F16" s="58">
        <v>0.09</v>
      </c>
      <c r="G16" s="58">
        <v>0.1</v>
      </c>
      <c r="H16" s="58">
        <v>0.02</v>
      </c>
      <c r="I16" s="58">
        <v>0.1</v>
      </c>
      <c r="J16" s="58">
        <v>0.05</v>
      </c>
      <c r="K16" s="58">
        <v>0.2</v>
      </c>
      <c r="L16" s="57"/>
      <c r="M16" s="57"/>
    </row>
    <row r="17" spans="1:13" ht="11.25" customHeight="1" x14ac:dyDescent="0.35">
      <c r="A17" s="59"/>
      <c r="B17" s="59" t="s">
        <v>118</v>
      </c>
      <c r="C17" s="58">
        <v>0.1</v>
      </c>
      <c r="D17" s="58">
        <v>0.14000000000000001</v>
      </c>
      <c r="E17" s="58">
        <v>0.16</v>
      </c>
      <c r="F17" s="58">
        <v>0.18</v>
      </c>
      <c r="G17" s="58">
        <v>0.2</v>
      </c>
      <c r="H17" s="58">
        <v>0.04</v>
      </c>
      <c r="I17" s="58">
        <v>0.2</v>
      </c>
      <c r="J17" s="58">
        <v>0.1</v>
      </c>
      <c r="K17" s="58">
        <v>0.4</v>
      </c>
      <c r="L17" s="57"/>
      <c r="M17" s="57"/>
    </row>
    <row r="18" spans="1:13" ht="11.25" customHeight="1" x14ac:dyDescent="0.35">
      <c r="A18" s="59"/>
      <c r="B18" s="59" t="s">
        <v>119</v>
      </c>
      <c r="C18" s="58">
        <v>0.25</v>
      </c>
      <c r="D18" s="58">
        <v>0.25</v>
      </c>
      <c r="E18" s="58">
        <v>0.25</v>
      </c>
      <c r="F18" s="58">
        <v>0.25</v>
      </c>
      <c r="G18" s="58">
        <v>0.25</v>
      </c>
      <c r="H18" s="58">
        <v>0.1</v>
      </c>
      <c r="I18" s="58">
        <v>0.5</v>
      </c>
      <c r="J18" s="58">
        <v>0.1</v>
      </c>
      <c r="K18" s="58">
        <v>0.5</v>
      </c>
      <c r="L18" s="57" t="s">
        <v>80</v>
      </c>
      <c r="M18" s="57">
        <v>4</v>
      </c>
    </row>
    <row r="19" spans="1:13" ht="11.25" customHeight="1" x14ac:dyDescent="0.35">
      <c r="A19" s="53"/>
      <c r="B19" s="55" t="s">
        <v>73</v>
      </c>
      <c r="C19" s="57">
        <v>0.25</v>
      </c>
      <c r="D19" s="57">
        <v>0.25</v>
      </c>
      <c r="E19" s="57">
        <v>0.25</v>
      </c>
      <c r="F19" s="57">
        <v>0.25</v>
      </c>
      <c r="G19" s="57">
        <v>0.25</v>
      </c>
      <c r="H19" s="57">
        <v>0.1</v>
      </c>
      <c r="I19" s="57">
        <v>0.5</v>
      </c>
      <c r="J19" s="57">
        <v>0.1</v>
      </c>
      <c r="K19" s="57">
        <v>0.25</v>
      </c>
      <c r="L19" s="57"/>
      <c r="M19" s="57">
        <v>4</v>
      </c>
    </row>
    <row r="20" spans="1:13" ht="11.25" customHeight="1" x14ac:dyDescent="0.35">
      <c r="A20" s="53"/>
      <c r="B20" s="55" t="s">
        <v>74</v>
      </c>
      <c r="C20" s="57">
        <v>1</v>
      </c>
      <c r="D20" s="57">
        <v>1</v>
      </c>
      <c r="E20" s="57">
        <v>1</v>
      </c>
      <c r="F20" s="57">
        <v>1</v>
      </c>
      <c r="G20" s="57">
        <v>1</v>
      </c>
      <c r="H20" s="57">
        <v>0.5</v>
      </c>
      <c r="I20" s="57">
        <v>1.5</v>
      </c>
      <c r="J20" s="57">
        <v>0.5</v>
      </c>
      <c r="K20" s="57">
        <v>1.5</v>
      </c>
      <c r="L20" s="57"/>
      <c r="M20" s="57">
        <v>4</v>
      </c>
    </row>
    <row r="21" spans="1:13" ht="11.25" customHeight="1" x14ac:dyDescent="0.35">
      <c r="A21" s="53" t="s">
        <v>120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11.25" customHeight="1" x14ac:dyDescent="0.35">
      <c r="A22" s="53"/>
      <c r="B22" s="55" t="s">
        <v>121</v>
      </c>
      <c r="C22" s="62">
        <v>1.55</v>
      </c>
      <c r="D22" s="62">
        <v>1.5</v>
      </c>
      <c r="E22" s="62">
        <v>1.45</v>
      </c>
      <c r="F22" s="62">
        <v>1.4</v>
      </c>
      <c r="G22" s="62">
        <v>1.35</v>
      </c>
      <c r="H22" s="62">
        <v>1.25</v>
      </c>
      <c r="I22" s="62">
        <v>1.8</v>
      </c>
      <c r="J22" s="62">
        <v>1.1000000000000001</v>
      </c>
      <c r="K22" s="62">
        <v>1.65</v>
      </c>
      <c r="L22" s="57" t="s">
        <v>92</v>
      </c>
      <c r="M22" s="57"/>
    </row>
    <row r="23" spans="1:13" ht="11.25" customHeight="1" x14ac:dyDescent="0.35">
      <c r="A23" s="53"/>
      <c r="B23" s="55" t="s">
        <v>77</v>
      </c>
      <c r="C23" s="63">
        <v>0.4</v>
      </c>
      <c r="D23" s="63">
        <v>0.4</v>
      </c>
      <c r="E23" s="63">
        <v>0.4</v>
      </c>
      <c r="F23" s="63">
        <v>0.4</v>
      </c>
      <c r="G23" s="63">
        <v>0.4</v>
      </c>
      <c r="H23" s="63">
        <v>0.25</v>
      </c>
      <c r="I23" s="63">
        <v>0.6</v>
      </c>
      <c r="J23" s="63">
        <v>0.25</v>
      </c>
      <c r="K23" s="63">
        <v>0.7</v>
      </c>
      <c r="L23" s="57" t="s">
        <v>58</v>
      </c>
      <c r="M23" s="57">
        <v>1</v>
      </c>
    </row>
    <row r="24" spans="1:13" ht="11.25" customHeight="1" x14ac:dyDescent="0.35">
      <c r="A24" s="53"/>
      <c r="B24" s="55" t="s">
        <v>123</v>
      </c>
      <c r="C24" s="63">
        <v>0.6</v>
      </c>
      <c r="D24" s="63">
        <v>0.6</v>
      </c>
      <c r="E24" s="63">
        <v>0.6</v>
      </c>
      <c r="F24" s="63">
        <v>0.6</v>
      </c>
      <c r="G24" s="63">
        <v>0.6</v>
      </c>
      <c r="H24" s="63">
        <v>0.4</v>
      </c>
      <c r="I24" s="63">
        <v>0.75</v>
      </c>
      <c r="J24" s="63">
        <v>0.3</v>
      </c>
      <c r="K24" s="63">
        <v>0.75</v>
      </c>
      <c r="L24" s="57" t="s">
        <v>58</v>
      </c>
      <c r="M24" s="57">
        <v>3</v>
      </c>
    </row>
    <row r="25" spans="1:13" ht="11.25" customHeight="1" x14ac:dyDescent="0.35">
      <c r="A25" s="53"/>
      <c r="B25" s="55" t="s">
        <v>148</v>
      </c>
      <c r="C25" s="64">
        <v>2494</v>
      </c>
      <c r="D25" s="64">
        <v>2456</v>
      </c>
      <c r="E25" s="64">
        <v>2382</v>
      </c>
      <c r="F25" s="64">
        <v>2382</v>
      </c>
      <c r="G25" s="64">
        <v>2345</v>
      </c>
      <c r="H25" s="64"/>
      <c r="I25" s="64"/>
      <c r="J25" s="64"/>
      <c r="K25" s="64"/>
      <c r="L25" s="57"/>
      <c r="M25" s="57">
        <v>2</v>
      </c>
    </row>
    <row r="26" spans="1:13" ht="11.25" customHeight="1" x14ac:dyDescent="0.35">
      <c r="A26" s="53"/>
      <c r="B26" s="55" t="s">
        <v>149</v>
      </c>
      <c r="C26" s="62">
        <v>3.6</v>
      </c>
      <c r="D26" s="62">
        <v>3.54</v>
      </c>
      <c r="E26" s="62">
        <v>3.43</v>
      </c>
      <c r="F26" s="62">
        <v>3.43</v>
      </c>
      <c r="G26" s="62">
        <v>3.39</v>
      </c>
      <c r="H26" s="62"/>
      <c r="I26" s="62"/>
      <c r="J26" s="62"/>
      <c r="K26" s="62"/>
      <c r="L26" s="57"/>
      <c r="M26" s="57">
        <v>1</v>
      </c>
    </row>
    <row r="27" spans="1:13" ht="11.25" customHeight="1" x14ac:dyDescent="0.35">
      <c r="A27" s="53" t="s">
        <v>83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 ht="11.25" customHeight="1" x14ac:dyDescent="0.35">
      <c r="A28" s="53"/>
      <c r="B28" s="55" t="s">
        <v>126</v>
      </c>
      <c r="C28" s="64"/>
      <c r="D28" s="64"/>
      <c r="E28" s="64"/>
      <c r="F28" s="64"/>
      <c r="G28" s="64"/>
      <c r="H28" s="64"/>
      <c r="I28" s="64"/>
      <c r="J28" s="64"/>
      <c r="K28" s="64"/>
      <c r="L28" s="57"/>
      <c r="M28" s="57"/>
    </row>
    <row r="29" spans="1:13" ht="11.25" customHeight="1" x14ac:dyDescent="0.35">
      <c r="A29" s="53"/>
      <c r="B29" s="55" t="s">
        <v>127</v>
      </c>
      <c r="C29" s="57">
        <v>0.23</v>
      </c>
      <c r="D29" s="57">
        <v>0.23</v>
      </c>
      <c r="E29" s="57">
        <v>0.23</v>
      </c>
      <c r="F29" s="57">
        <v>0.23</v>
      </c>
      <c r="G29" s="57">
        <v>0.23</v>
      </c>
      <c r="H29" s="57"/>
      <c r="I29" s="57"/>
      <c r="J29" s="57"/>
      <c r="K29" s="57"/>
      <c r="L29" s="57" t="s">
        <v>89</v>
      </c>
      <c r="M29" s="57"/>
    </row>
    <row r="30" spans="1:13" ht="11.25" customHeight="1" x14ac:dyDescent="0.35">
      <c r="A30" s="53"/>
      <c r="B30" s="55" t="s">
        <v>128</v>
      </c>
      <c r="C30" s="63">
        <v>-0.15</v>
      </c>
      <c r="D30" s="63">
        <v>-0.1</v>
      </c>
      <c r="E30" s="63">
        <v>-0.05</v>
      </c>
      <c r="F30" s="63">
        <v>-0.05</v>
      </c>
      <c r="G30" s="63">
        <v>-0.05</v>
      </c>
      <c r="H30" s="63">
        <v>-0.05</v>
      </c>
      <c r="I30" s="63">
        <v>-0.2</v>
      </c>
      <c r="J30" s="63">
        <v>-0.05</v>
      </c>
      <c r="K30" s="63">
        <v>-0.15</v>
      </c>
      <c r="L30" s="57"/>
      <c r="M30" s="57" t="s">
        <v>122</v>
      </c>
    </row>
    <row r="31" spans="1:13" ht="11.25" customHeight="1" x14ac:dyDescent="0.35">
      <c r="A31" s="53"/>
      <c r="B31" s="55" t="s">
        <v>129</v>
      </c>
      <c r="C31" s="65">
        <v>0.2</v>
      </c>
      <c r="D31" s="65">
        <v>0.15</v>
      </c>
      <c r="E31" s="65">
        <v>0.1</v>
      </c>
      <c r="F31" s="65">
        <v>0.1</v>
      </c>
      <c r="G31" s="65">
        <v>0.1</v>
      </c>
      <c r="H31" s="62">
        <v>0.05</v>
      </c>
      <c r="I31" s="62">
        <v>0.3</v>
      </c>
      <c r="J31" s="62">
        <v>0.05</v>
      </c>
      <c r="K31" s="62">
        <v>0.2</v>
      </c>
      <c r="L31" s="57"/>
      <c r="M31" s="57" t="s">
        <v>122</v>
      </c>
    </row>
    <row r="32" spans="1:13" ht="11.25" customHeight="1" x14ac:dyDescent="0.35">
      <c r="A32" s="53"/>
      <c r="B32" s="66" t="s">
        <v>130</v>
      </c>
      <c r="C32" s="67">
        <f>MROUND(C22*C23*0.3,0.05)</f>
        <v>0.2</v>
      </c>
      <c r="D32" s="67">
        <f t="shared" ref="D32:K32" si="0">MROUND(D22*D23*0.3,0.05)</f>
        <v>0.2</v>
      </c>
      <c r="E32" s="67">
        <f t="shared" si="0"/>
        <v>0.15000000000000002</v>
      </c>
      <c r="F32" s="67">
        <f t="shared" si="0"/>
        <v>0.15000000000000002</v>
      </c>
      <c r="G32" s="67">
        <f t="shared" si="0"/>
        <v>0.15000000000000002</v>
      </c>
      <c r="H32" s="67">
        <f t="shared" si="0"/>
        <v>0.1</v>
      </c>
      <c r="I32" s="67">
        <f t="shared" si="0"/>
        <v>0.30000000000000004</v>
      </c>
      <c r="J32" s="67">
        <f t="shared" si="0"/>
        <v>0.1</v>
      </c>
      <c r="K32" s="67">
        <f t="shared" si="0"/>
        <v>0.35000000000000003</v>
      </c>
      <c r="L32" s="57"/>
      <c r="M32" s="57" t="s">
        <v>122</v>
      </c>
    </row>
    <row r="33" spans="1:13" ht="11.25" customHeight="1" x14ac:dyDescent="0.35">
      <c r="A33" s="53"/>
      <c r="B33" s="55" t="s">
        <v>131</v>
      </c>
      <c r="C33" s="58">
        <v>4.45</v>
      </c>
      <c r="D33" s="58">
        <v>4.6500000000000004</v>
      </c>
      <c r="E33" s="58">
        <v>4.7</v>
      </c>
      <c r="F33" s="58">
        <v>4.8</v>
      </c>
      <c r="G33" s="58">
        <v>4.9000000000000004</v>
      </c>
      <c r="H33" s="58">
        <v>3.65</v>
      </c>
      <c r="I33" s="58">
        <v>6.5</v>
      </c>
      <c r="J33" s="58">
        <v>4.05</v>
      </c>
      <c r="K33" s="58">
        <v>7.3</v>
      </c>
      <c r="L33" s="57"/>
      <c r="M33" s="57" t="s">
        <v>122</v>
      </c>
    </row>
    <row r="34" spans="1:13" ht="11.25" customHeight="1" x14ac:dyDescent="0.35">
      <c r="A34" s="68"/>
      <c r="B34" s="55" t="s">
        <v>132</v>
      </c>
      <c r="C34" s="58">
        <v>2.4</v>
      </c>
      <c r="D34" s="58">
        <v>2.4500000000000002</v>
      </c>
      <c r="E34" s="58">
        <v>2.5</v>
      </c>
      <c r="F34" s="58">
        <v>2.5499999999999998</v>
      </c>
      <c r="G34" s="58">
        <v>2.6</v>
      </c>
      <c r="H34" s="58">
        <v>2</v>
      </c>
      <c r="I34" s="58">
        <v>3.4</v>
      </c>
      <c r="J34" s="58">
        <v>2.2000000000000002</v>
      </c>
      <c r="K34" s="58">
        <v>3.8</v>
      </c>
      <c r="L34" s="57"/>
      <c r="M34" s="57" t="s">
        <v>122</v>
      </c>
    </row>
    <row r="35" spans="1:13" ht="11.25" customHeight="1" x14ac:dyDescent="0.35">
      <c r="A35" s="68"/>
      <c r="B35" s="55" t="s">
        <v>133</v>
      </c>
      <c r="C35" s="58">
        <v>2.0499999999999998</v>
      </c>
      <c r="D35" s="58">
        <v>2.1</v>
      </c>
      <c r="E35" s="58">
        <v>2.15</v>
      </c>
      <c r="F35" s="58">
        <v>2.2000000000000002</v>
      </c>
      <c r="G35" s="58">
        <v>2.2000000000000002</v>
      </c>
      <c r="H35" s="58">
        <v>1.7</v>
      </c>
      <c r="I35" s="58">
        <v>2.85</v>
      </c>
      <c r="J35" s="58">
        <v>1.9</v>
      </c>
      <c r="K35" s="58">
        <v>3.2</v>
      </c>
      <c r="L35" s="57"/>
      <c r="M35" s="57" t="s">
        <v>122</v>
      </c>
    </row>
    <row r="36" spans="1:13" ht="11.25" customHeight="1" thickBot="1" x14ac:dyDescent="0.4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spans="1:13" ht="11.25" customHeight="1" x14ac:dyDescent="0.35">
      <c r="A37" s="68"/>
      <c r="B37" s="69"/>
      <c r="C37" s="70"/>
      <c r="D37" s="70"/>
      <c r="E37" s="70"/>
      <c r="F37" s="70"/>
      <c r="G37" s="70"/>
      <c r="H37" s="70"/>
      <c r="I37" s="70"/>
      <c r="J37" s="70"/>
      <c r="K37" s="70"/>
    </row>
    <row r="38" spans="1:13" ht="11.25" customHeight="1" x14ac:dyDescent="0.35">
      <c r="A38" s="53" t="s">
        <v>3</v>
      </c>
    </row>
    <row r="39" spans="1:13" s="71" customFormat="1" ht="11.25" customHeight="1" x14ac:dyDescent="0.35">
      <c r="A39" s="49" t="s">
        <v>58</v>
      </c>
      <c r="B39" s="71" t="s">
        <v>134</v>
      </c>
    </row>
    <row r="40" spans="1:13" s="71" customFormat="1" ht="11.25" customHeight="1" x14ac:dyDescent="0.35">
      <c r="A40" s="49" t="s">
        <v>61</v>
      </c>
      <c r="B40" s="71" t="s">
        <v>135</v>
      </c>
    </row>
    <row r="41" spans="1:13" s="71" customFormat="1" ht="11.25" customHeight="1" x14ac:dyDescent="0.35">
      <c r="A41" s="49" t="s">
        <v>97</v>
      </c>
      <c r="B41" s="71" t="s">
        <v>136</v>
      </c>
    </row>
    <row r="42" spans="1:13" s="71" customFormat="1" ht="11.25" customHeight="1" x14ac:dyDescent="0.35">
      <c r="A42" s="49" t="s">
        <v>67</v>
      </c>
      <c r="B42" s="55" t="s">
        <v>137</v>
      </c>
    </row>
    <row r="43" spans="1:13" s="71" customFormat="1" ht="11.25" customHeight="1" x14ac:dyDescent="0.35">
      <c r="A43" s="49" t="s">
        <v>78</v>
      </c>
      <c r="B43" s="71" t="s">
        <v>138</v>
      </c>
    </row>
    <row r="44" spans="1:13" ht="11.25" customHeight="1" x14ac:dyDescent="0.35">
      <c r="A44" s="49" t="s">
        <v>80</v>
      </c>
      <c r="B44" s="71" t="s">
        <v>139</v>
      </c>
    </row>
    <row r="45" spans="1:13" ht="11.25" customHeight="1" x14ac:dyDescent="0.35">
      <c r="A45" s="49" t="s">
        <v>92</v>
      </c>
      <c r="B45" s="71" t="s">
        <v>140</v>
      </c>
    </row>
    <row r="46" spans="1:13" ht="11.25" customHeight="1" x14ac:dyDescent="0.35">
      <c r="A46" s="49" t="s">
        <v>85</v>
      </c>
      <c r="B46" s="71" t="s">
        <v>141</v>
      </c>
    </row>
    <row r="47" spans="1:13" ht="11.25" customHeight="1" x14ac:dyDescent="0.35">
      <c r="A47" s="49" t="s">
        <v>89</v>
      </c>
      <c r="B47" s="71" t="s">
        <v>142</v>
      </c>
    </row>
    <row r="48" spans="1:13" ht="11.25" customHeight="1" x14ac:dyDescent="0.35">
      <c r="A48" s="71"/>
      <c r="B48" s="71"/>
    </row>
    <row r="49" spans="1:2" s="71" customFormat="1" ht="11.25" customHeight="1" x14ac:dyDescent="0.35">
      <c r="A49" s="53" t="s">
        <v>105</v>
      </c>
      <c r="B49" s="55"/>
    </row>
    <row r="50" spans="1:2" s="71" customFormat="1" ht="11.25" customHeight="1" x14ac:dyDescent="0.35">
      <c r="A50" s="23">
        <v>1</v>
      </c>
      <c r="B50" s="71" t="s">
        <v>143</v>
      </c>
    </row>
    <row r="51" spans="1:2" s="71" customFormat="1" ht="11.25" customHeight="1" x14ac:dyDescent="0.35">
      <c r="A51" s="23">
        <v>2</v>
      </c>
      <c r="B51" s="71" t="s">
        <v>150</v>
      </c>
    </row>
    <row r="52" spans="1:2" s="71" customFormat="1" ht="11.25" customHeight="1" x14ac:dyDescent="0.35">
      <c r="A52" s="23">
        <v>3</v>
      </c>
      <c r="B52" s="55" t="s">
        <v>144</v>
      </c>
    </row>
    <row r="53" spans="1:2" ht="11.25" customHeight="1" x14ac:dyDescent="0.35">
      <c r="A53" s="23">
        <v>4</v>
      </c>
      <c r="B53" s="55" t="s">
        <v>145</v>
      </c>
    </row>
    <row r="54" spans="1:2" ht="11.25" customHeight="1" x14ac:dyDescent="0.35">
      <c r="A54" s="53"/>
    </row>
    <row r="55" spans="1:2" ht="11.25" customHeight="1" x14ac:dyDescent="0.35">
      <c r="A55" s="53"/>
    </row>
    <row r="56" spans="1:2" ht="11.25" customHeight="1" x14ac:dyDescent="0.35">
      <c r="A56" s="53"/>
    </row>
    <row r="57" spans="1:2" ht="11.25" customHeight="1" x14ac:dyDescent="0.35">
      <c r="A57" s="53"/>
    </row>
    <row r="58" spans="1:2" ht="11.25" customHeight="1" x14ac:dyDescent="0.35">
      <c r="A58" s="53"/>
    </row>
    <row r="59" spans="1:2" ht="11.25" customHeight="1" x14ac:dyDescent="0.35">
      <c r="A59" s="53"/>
    </row>
    <row r="60" spans="1:2" ht="11.25" customHeight="1" x14ac:dyDescent="0.35">
      <c r="A60" s="53"/>
    </row>
    <row r="61" spans="1:2" ht="11.25" customHeight="1" x14ac:dyDescent="0.35">
      <c r="A61" s="53"/>
    </row>
    <row r="62" spans="1:2" ht="11.25" customHeight="1" x14ac:dyDescent="0.35">
      <c r="A62" s="53"/>
    </row>
    <row r="63" spans="1:2" ht="11.25" customHeight="1" x14ac:dyDescent="0.35">
      <c r="A63" s="53"/>
    </row>
    <row r="64" spans="1:2" ht="11.25" customHeight="1" x14ac:dyDescent="0.35">
      <c r="A64" s="53"/>
    </row>
    <row r="65" spans="1:1" ht="11.25" customHeight="1" x14ac:dyDescent="0.35">
      <c r="A65" s="53"/>
    </row>
    <row r="66" spans="1:1" ht="11.25" customHeight="1" x14ac:dyDescent="0.35">
      <c r="A66" s="53"/>
    </row>
    <row r="67" spans="1:1" ht="11.25" customHeight="1" x14ac:dyDescent="0.35">
      <c r="A67" s="53"/>
    </row>
    <row r="68" spans="1:1" ht="11.25" customHeight="1" x14ac:dyDescent="0.35">
      <c r="A68" s="53"/>
    </row>
    <row r="69" spans="1:1" ht="11.25" customHeight="1" x14ac:dyDescent="0.35">
      <c r="A69" s="53"/>
    </row>
    <row r="70" spans="1:1" ht="11.25" customHeight="1" x14ac:dyDescent="0.35">
      <c r="A70" s="53"/>
    </row>
    <row r="71" spans="1:1" ht="11.25" customHeight="1" x14ac:dyDescent="0.35">
      <c r="A71" s="53"/>
    </row>
    <row r="72" spans="1:1" ht="11.25" customHeight="1" x14ac:dyDescent="0.35">
      <c r="A72" s="53"/>
    </row>
    <row r="73" spans="1:1" ht="11.25" customHeight="1" x14ac:dyDescent="0.35">
      <c r="A73" s="53"/>
    </row>
    <row r="74" spans="1:1" ht="11.25" customHeight="1" x14ac:dyDescent="0.35">
      <c r="A74" s="53"/>
    </row>
    <row r="75" spans="1:1" ht="11.25" customHeight="1" x14ac:dyDescent="0.35">
      <c r="A75" s="53"/>
    </row>
    <row r="76" spans="1:1" ht="11.25" customHeight="1" x14ac:dyDescent="0.35">
      <c r="A76" s="53"/>
    </row>
    <row r="77" spans="1:1" ht="11.25" customHeight="1" x14ac:dyDescent="0.35">
      <c r="A77" s="53"/>
    </row>
    <row r="78" spans="1:1" ht="11.25" customHeight="1" x14ac:dyDescent="0.35">
      <c r="A78" s="53"/>
    </row>
    <row r="79" spans="1:1" ht="11.25" customHeight="1" x14ac:dyDescent="0.35">
      <c r="A79" s="53"/>
    </row>
    <row r="80" spans="1:1" ht="11.25" customHeight="1" x14ac:dyDescent="0.35">
      <c r="A80" s="53"/>
    </row>
    <row r="81" spans="1:1" ht="11.25" customHeight="1" x14ac:dyDescent="0.35">
      <c r="A81" s="53"/>
    </row>
    <row r="82" spans="1:1" ht="11.25" customHeight="1" x14ac:dyDescent="0.35">
      <c r="A82" s="53"/>
    </row>
    <row r="83" spans="1:1" ht="11.25" customHeight="1" x14ac:dyDescent="0.35">
      <c r="A83" s="53"/>
    </row>
    <row r="84" spans="1:1" ht="11.25" customHeight="1" x14ac:dyDescent="0.35">
      <c r="A84" s="53"/>
    </row>
    <row r="85" spans="1:1" ht="11.25" customHeight="1" x14ac:dyDescent="0.35">
      <c r="A85" s="53"/>
    </row>
    <row r="86" spans="1:1" ht="11.25" customHeight="1" x14ac:dyDescent="0.35">
      <c r="A86" s="53"/>
    </row>
    <row r="87" spans="1:1" ht="11.25" customHeight="1" x14ac:dyDescent="0.35">
      <c r="A87" s="53"/>
    </row>
    <row r="88" spans="1:1" ht="11.25" customHeight="1" x14ac:dyDescent="0.35">
      <c r="A88" s="53"/>
    </row>
    <row r="89" spans="1:1" ht="11.25" customHeight="1" x14ac:dyDescent="0.35">
      <c r="A89" s="53"/>
    </row>
    <row r="90" spans="1:1" ht="11.25" customHeight="1" x14ac:dyDescent="0.35">
      <c r="A90" s="53"/>
    </row>
    <row r="91" spans="1:1" ht="11.25" customHeight="1" x14ac:dyDescent="0.35">
      <c r="A91" s="53"/>
    </row>
    <row r="92" spans="1:1" ht="11.25" customHeight="1" x14ac:dyDescent="0.35">
      <c r="A92" s="53"/>
    </row>
    <row r="93" spans="1:1" ht="11.25" customHeight="1" x14ac:dyDescent="0.35">
      <c r="A93" s="53"/>
    </row>
    <row r="94" spans="1:1" ht="11.25" customHeight="1" x14ac:dyDescent="0.35">
      <c r="A94" s="53"/>
    </row>
    <row r="95" spans="1:1" ht="11.25" customHeight="1" x14ac:dyDescent="0.35">
      <c r="A95" s="53"/>
    </row>
    <row r="96" spans="1:1" ht="11.25" customHeight="1" x14ac:dyDescent="0.35">
      <c r="A96" s="53"/>
    </row>
    <row r="97" spans="1:1" ht="11.25" customHeight="1" x14ac:dyDescent="0.35">
      <c r="A97" s="53"/>
    </row>
    <row r="98" spans="1:1" ht="11.25" customHeight="1" x14ac:dyDescent="0.35">
      <c r="A98" s="53"/>
    </row>
    <row r="99" spans="1:1" ht="11.25" customHeight="1" x14ac:dyDescent="0.35">
      <c r="A99" s="53"/>
    </row>
    <row r="100" spans="1:1" ht="11.25" customHeight="1" x14ac:dyDescent="0.35">
      <c r="A100" s="53"/>
    </row>
    <row r="101" spans="1:1" ht="11.25" customHeight="1" x14ac:dyDescent="0.35">
      <c r="A101" s="53"/>
    </row>
    <row r="102" spans="1:1" ht="11.25" customHeight="1" x14ac:dyDescent="0.35">
      <c r="A102" s="53"/>
    </row>
    <row r="103" spans="1:1" ht="11.25" customHeight="1" x14ac:dyDescent="0.35">
      <c r="A103" s="53"/>
    </row>
    <row r="104" spans="1:1" ht="11.25" customHeight="1" x14ac:dyDescent="0.35">
      <c r="A104" s="53"/>
    </row>
    <row r="105" spans="1:1" ht="11.25" customHeight="1" x14ac:dyDescent="0.35">
      <c r="A105" s="53"/>
    </row>
    <row r="106" spans="1:1" ht="11.25" customHeight="1" x14ac:dyDescent="0.35">
      <c r="A106" s="53"/>
    </row>
    <row r="107" spans="1:1" ht="11.25" customHeight="1" x14ac:dyDescent="0.35">
      <c r="A107" s="53"/>
    </row>
    <row r="108" spans="1:1" ht="11.25" customHeight="1" x14ac:dyDescent="0.35">
      <c r="A108" s="53"/>
    </row>
    <row r="109" spans="1:1" ht="11.25" customHeight="1" x14ac:dyDescent="0.35">
      <c r="A109" s="53"/>
    </row>
    <row r="110" spans="1:1" ht="11.25" customHeight="1" x14ac:dyDescent="0.35">
      <c r="A110" s="53"/>
    </row>
    <row r="111" spans="1:1" ht="11.25" customHeight="1" x14ac:dyDescent="0.35">
      <c r="A111" s="53"/>
    </row>
    <row r="112" spans="1:1" ht="11.25" customHeight="1" x14ac:dyDescent="0.35">
      <c r="A112" s="53"/>
    </row>
    <row r="113" spans="1:1" ht="11.25" customHeight="1" x14ac:dyDescent="0.35">
      <c r="A113" s="53"/>
    </row>
    <row r="114" spans="1:1" ht="11.25" customHeight="1" x14ac:dyDescent="0.35">
      <c r="A114" s="53"/>
    </row>
    <row r="115" spans="1:1" ht="11.25" customHeight="1" x14ac:dyDescent="0.35">
      <c r="A115" s="53"/>
    </row>
    <row r="116" spans="1:1" ht="11.25" customHeight="1" x14ac:dyDescent="0.35">
      <c r="A116" s="53"/>
    </row>
    <row r="117" spans="1:1" ht="11.25" customHeight="1" x14ac:dyDescent="0.35">
      <c r="A117" s="53"/>
    </row>
    <row r="118" spans="1:1" ht="11.25" customHeight="1" x14ac:dyDescent="0.35">
      <c r="A118" s="53"/>
    </row>
    <row r="119" spans="1:1" ht="11.25" customHeight="1" x14ac:dyDescent="0.35">
      <c r="A119" s="53"/>
    </row>
    <row r="120" spans="1:1" ht="11.25" customHeight="1" x14ac:dyDescent="0.35">
      <c r="A120" s="53"/>
    </row>
    <row r="121" spans="1:1" ht="11.25" customHeight="1" x14ac:dyDescent="0.35">
      <c r="A121" s="53"/>
    </row>
    <row r="122" spans="1:1" ht="11.25" customHeight="1" x14ac:dyDescent="0.35">
      <c r="A122" s="53"/>
    </row>
    <row r="123" spans="1:1" ht="11.25" customHeight="1" x14ac:dyDescent="0.35">
      <c r="A123" s="53"/>
    </row>
    <row r="124" spans="1:1" ht="11.25" customHeight="1" x14ac:dyDescent="0.35">
      <c r="A124" s="53"/>
    </row>
    <row r="125" spans="1:1" ht="11.25" customHeight="1" x14ac:dyDescent="0.35">
      <c r="A125" s="53"/>
    </row>
    <row r="126" spans="1:1" ht="11.25" customHeight="1" x14ac:dyDescent="0.35">
      <c r="A126" s="53"/>
    </row>
    <row r="127" spans="1:1" ht="11.25" customHeight="1" x14ac:dyDescent="0.35">
      <c r="A127" s="53"/>
    </row>
    <row r="128" spans="1:1" ht="11.25" customHeight="1" x14ac:dyDescent="0.35">
      <c r="A128" s="53"/>
    </row>
    <row r="129" spans="1:1" ht="11.25" customHeight="1" x14ac:dyDescent="0.35">
      <c r="A129" s="53"/>
    </row>
    <row r="130" spans="1:1" ht="11.25" customHeight="1" x14ac:dyDescent="0.35">
      <c r="A130" s="53"/>
    </row>
    <row r="131" spans="1:1" ht="11.25" customHeight="1" x14ac:dyDescent="0.35">
      <c r="A131" s="53"/>
    </row>
    <row r="132" spans="1:1" ht="11.25" customHeight="1" x14ac:dyDescent="0.35">
      <c r="A132" s="53"/>
    </row>
    <row r="133" spans="1:1" ht="11.25" customHeight="1" x14ac:dyDescent="0.35">
      <c r="A133" s="53"/>
    </row>
    <row r="134" spans="1:1" ht="11.25" customHeight="1" x14ac:dyDescent="0.35">
      <c r="A134" s="53"/>
    </row>
    <row r="135" spans="1:1" ht="11.25" customHeight="1" x14ac:dyDescent="0.35">
      <c r="A135" s="53"/>
    </row>
    <row r="136" spans="1:1" ht="11.25" customHeight="1" x14ac:dyDescent="0.35">
      <c r="A136" s="53"/>
    </row>
    <row r="137" spans="1:1" ht="11.25" customHeight="1" x14ac:dyDescent="0.35">
      <c r="A137" s="53"/>
    </row>
    <row r="138" spans="1:1" ht="11.25" customHeight="1" x14ac:dyDescent="0.35">
      <c r="A138" s="53"/>
    </row>
    <row r="139" spans="1:1" ht="11.25" customHeight="1" x14ac:dyDescent="0.35">
      <c r="A139" s="53"/>
    </row>
    <row r="140" spans="1:1" ht="11.25" customHeight="1" x14ac:dyDescent="0.35">
      <c r="A140" s="53"/>
    </row>
    <row r="141" spans="1:1" ht="11.25" customHeight="1" x14ac:dyDescent="0.35">
      <c r="A141" s="53"/>
    </row>
    <row r="142" spans="1:1" ht="11.25" customHeight="1" x14ac:dyDescent="0.35">
      <c r="A142" s="53"/>
    </row>
    <row r="143" spans="1:1" ht="11.25" customHeight="1" x14ac:dyDescent="0.35">
      <c r="A143" s="53"/>
    </row>
    <row r="144" spans="1:1" ht="11.25" customHeight="1" x14ac:dyDescent="0.35">
      <c r="A144" s="53"/>
    </row>
    <row r="145" spans="1:1" ht="11.25" customHeight="1" x14ac:dyDescent="0.35">
      <c r="A145" s="53"/>
    </row>
    <row r="146" spans="1:1" ht="11.25" customHeight="1" x14ac:dyDescent="0.35">
      <c r="A146" s="53"/>
    </row>
    <row r="147" spans="1:1" ht="11.25" customHeight="1" x14ac:dyDescent="0.35">
      <c r="A147" s="53"/>
    </row>
    <row r="148" spans="1:1" ht="11.25" customHeight="1" x14ac:dyDescent="0.35">
      <c r="A148" s="53"/>
    </row>
    <row r="149" spans="1:1" ht="11.25" customHeight="1" x14ac:dyDescent="0.35">
      <c r="A149" s="53"/>
    </row>
    <row r="150" spans="1:1" ht="11.25" customHeight="1" x14ac:dyDescent="0.35">
      <c r="A150" s="53"/>
    </row>
    <row r="151" spans="1:1" ht="11.25" customHeight="1" x14ac:dyDescent="0.35">
      <c r="A151" s="53"/>
    </row>
    <row r="152" spans="1:1" ht="11.25" customHeight="1" x14ac:dyDescent="0.35">
      <c r="A152" s="53"/>
    </row>
    <row r="153" spans="1:1" ht="11.25" customHeight="1" x14ac:dyDescent="0.35">
      <c r="A153" s="53"/>
    </row>
    <row r="154" spans="1:1" ht="11.25" customHeight="1" x14ac:dyDescent="0.35">
      <c r="A154" s="53"/>
    </row>
    <row r="155" spans="1:1" ht="11.25" customHeight="1" x14ac:dyDescent="0.35">
      <c r="A155" s="53"/>
    </row>
    <row r="156" spans="1:1" ht="11.25" customHeight="1" x14ac:dyDescent="0.35">
      <c r="A156" s="53"/>
    </row>
    <row r="157" spans="1:1" ht="11.25" customHeight="1" x14ac:dyDescent="0.35">
      <c r="A157" s="53"/>
    </row>
    <row r="158" spans="1:1" ht="11.25" customHeight="1" x14ac:dyDescent="0.35">
      <c r="A158" s="53"/>
    </row>
    <row r="159" spans="1:1" ht="11.25" customHeight="1" x14ac:dyDescent="0.35">
      <c r="A159" s="53"/>
    </row>
    <row r="160" spans="1:1" ht="11.25" customHeight="1" x14ac:dyDescent="0.35">
      <c r="A160" s="53"/>
    </row>
    <row r="161" spans="1:1" ht="11.25" customHeight="1" x14ac:dyDescent="0.35">
      <c r="A161" s="53"/>
    </row>
    <row r="162" spans="1:1" ht="11.25" customHeight="1" x14ac:dyDescent="0.35">
      <c r="A162" s="53"/>
    </row>
    <row r="163" spans="1:1" ht="11.25" customHeight="1" x14ac:dyDescent="0.35">
      <c r="A163" s="53"/>
    </row>
    <row r="164" spans="1:1" ht="11.25" customHeight="1" x14ac:dyDescent="0.35">
      <c r="A164" s="53"/>
    </row>
    <row r="165" spans="1:1" ht="11.25" customHeight="1" x14ac:dyDescent="0.35">
      <c r="A165" s="53"/>
    </row>
    <row r="166" spans="1:1" ht="11.25" customHeight="1" x14ac:dyDescent="0.35">
      <c r="A166" s="53"/>
    </row>
    <row r="167" spans="1:1" ht="11.25" customHeight="1" x14ac:dyDescent="0.35">
      <c r="A167" s="53"/>
    </row>
    <row r="168" spans="1:1" ht="11.25" customHeight="1" x14ac:dyDescent="0.35">
      <c r="A168" s="53"/>
    </row>
    <row r="169" spans="1:1" ht="11.25" customHeight="1" x14ac:dyDescent="0.35">
      <c r="A169" s="53"/>
    </row>
    <row r="170" spans="1:1" ht="11.25" customHeight="1" x14ac:dyDescent="0.35">
      <c r="A170" s="53"/>
    </row>
    <row r="171" spans="1:1" ht="11.25" customHeight="1" x14ac:dyDescent="0.35">
      <c r="A171" s="53"/>
    </row>
    <row r="172" spans="1:1" ht="11.25" customHeight="1" x14ac:dyDescent="0.35">
      <c r="A172" s="53"/>
    </row>
    <row r="173" spans="1:1" ht="11.25" customHeight="1" x14ac:dyDescent="0.35">
      <c r="A173" s="53"/>
    </row>
    <row r="174" spans="1:1" ht="11.25" customHeight="1" x14ac:dyDescent="0.35">
      <c r="A174" s="53"/>
    </row>
    <row r="175" spans="1:1" ht="11.25" customHeight="1" x14ac:dyDescent="0.35">
      <c r="A175" s="53"/>
    </row>
    <row r="176" spans="1:1" ht="11.25" customHeight="1" x14ac:dyDescent="0.35">
      <c r="A176" s="53"/>
    </row>
    <row r="177" spans="1:1" ht="11.25" customHeight="1" x14ac:dyDescent="0.35">
      <c r="A177" s="53"/>
    </row>
    <row r="178" spans="1:1" ht="11.25" customHeight="1" x14ac:dyDescent="0.35">
      <c r="A178" s="53"/>
    </row>
    <row r="179" spans="1:1" ht="11.25" customHeight="1" x14ac:dyDescent="0.35">
      <c r="A179" s="53"/>
    </row>
    <row r="180" spans="1:1" ht="11.25" customHeight="1" x14ac:dyDescent="0.35">
      <c r="A180" s="53"/>
    </row>
    <row r="181" spans="1:1" ht="11.25" customHeight="1" x14ac:dyDescent="0.35">
      <c r="A181" s="53"/>
    </row>
    <row r="182" spans="1:1" ht="11.25" customHeight="1" x14ac:dyDescent="0.35">
      <c r="A182" s="53"/>
    </row>
    <row r="183" spans="1:1" ht="11.25" customHeight="1" x14ac:dyDescent="0.35">
      <c r="A183" s="53"/>
    </row>
    <row r="184" spans="1:1" ht="11.25" customHeight="1" x14ac:dyDescent="0.35">
      <c r="A184" s="53"/>
    </row>
    <row r="185" spans="1:1" ht="11.25" customHeight="1" x14ac:dyDescent="0.35">
      <c r="A185" s="53"/>
    </row>
    <row r="186" spans="1:1" ht="11.25" customHeight="1" x14ac:dyDescent="0.35">
      <c r="A186" s="53"/>
    </row>
    <row r="187" spans="1:1" ht="11.25" customHeight="1" x14ac:dyDescent="0.35">
      <c r="A187" s="53"/>
    </row>
    <row r="188" spans="1:1" ht="11.25" customHeight="1" x14ac:dyDescent="0.35">
      <c r="A188" s="53"/>
    </row>
    <row r="189" spans="1:1" ht="11.25" customHeight="1" x14ac:dyDescent="0.35">
      <c r="A189" s="53"/>
    </row>
    <row r="190" spans="1:1" ht="11.25" customHeight="1" x14ac:dyDescent="0.35">
      <c r="A190" s="53"/>
    </row>
    <row r="191" spans="1:1" ht="11.25" customHeight="1" x14ac:dyDescent="0.35">
      <c r="A191" s="53"/>
    </row>
    <row r="192" spans="1:1" ht="11.25" customHeight="1" x14ac:dyDescent="0.35">
      <c r="A192" s="53"/>
    </row>
  </sheetData>
  <mergeCells count="1">
    <mergeCell ref="C1:M1"/>
  </mergeCells>
  <hyperlinks>
    <hyperlink ref="C1" location="INDEX" display="High-temperature heat pumps up to 150 °C" xr:uid="{D780C898-161E-4208-A919-9B01F8C09BE6}"/>
  </hyperlink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347B-F3BB-4634-9BB8-1323A6A2BD5A}">
  <dimension ref="A1:M39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B31" sqref="B3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7" width="9.1796875" style="23"/>
    <col min="18" max="18" width="27.26953125" style="23" bestFit="1" customWidth="1"/>
    <col min="19" max="32" width="9.1796875" style="23"/>
    <col min="33" max="33" width="10.54296875" style="23" customWidth="1"/>
    <col min="34" max="16384" width="9.1796875" style="23"/>
  </cols>
  <sheetData>
    <row r="1" spans="1:13" ht="11.25" customHeight="1" x14ac:dyDescent="0.35">
      <c r="A1" s="20" t="s">
        <v>44</v>
      </c>
      <c r="B1" s="54"/>
      <c r="C1" s="151" t="s">
        <v>151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4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6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29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31" t="s">
        <v>56</v>
      </c>
      <c r="E5" s="34"/>
      <c r="H5" s="36"/>
      <c r="I5" s="36"/>
      <c r="J5" s="36"/>
      <c r="K5" s="36"/>
    </row>
    <row r="6" spans="1:13" ht="11.25" customHeight="1" x14ac:dyDescent="0.35">
      <c r="B6" s="48" t="s">
        <v>57</v>
      </c>
      <c r="C6" s="33">
        <v>20</v>
      </c>
      <c r="D6" s="33">
        <v>20</v>
      </c>
      <c r="E6" s="33">
        <v>20</v>
      </c>
      <c r="F6" s="33">
        <v>20</v>
      </c>
      <c r="G6" s="33">
        <v>20</v>
      </c>
      <c r="H6" s="33">
        <v>5</v>
      </c>
      <c r="I6" s="33">
        <v>50</v>
      </c>
      <c r="J6" s="33">
        <v>5</v>
      </c>
      <c r="K6" s="33">
        <v>50</v>
      </c>
      <c r="L6" s="33" t="s">
        <v>58</v>
      </c>
      <c r="M6" s="33">
        <v>1</v>
      </c>
    </row>
    <row r="7" spans="1:13" ht="11.25" customHeight="1" x14ac:dyDescent="0.35">
      <c r="B7" s="48" t="s">
        <v>60</v>
      </c>
      <c r="C7" s="35">
        <v>12.6</v>
      </c>
      <c r="D7" s="35">
        <v>13.2</v>
      </c>
      <c r="E7" s="35">
        <v>13.5</v>
      </c>
      <c r="F7" s="35">
        <v>13.8</v>
      </c>
      <c r="G7" s="35">
        <v>14.3</v>
      </c>
      <c r="H7" s="35">
        <v>10</v>
      </c>
      <c r="I7" s="35">
        <v>15.12</v>
      </c>
      <c r="J7" s="35">
        <v>10.56</v>
      </c>
      <c r="K7" s="35">
        <v>17.16</v>
      </c>
      <c r="L7" s="33" t="s">
        <v>61</v>
      </c>
      <c r="M7" s="33">
        <v>1</v>
      </c>
    </row>
    <row r="8" spans="1:13" ht="11.25" customHeight="1" x14ac:dyDescent="0.35">
      <c r="B8" s="48" t="s">
        <v>63</v>
      </c>
      <c r="C8" s="35">
        <f>C7-50%</f>
        <v>12.1</v>
      </c>
      <c r="D8" s="35">
        <f t="shared" ref="D8:K8" si="0">D7-50%</f>
        <v>12.7</v>
      </c>
      <c r="E8" s="35">
        <f t="shared" si="0"/>
        <v>13</v>
      </c>
      <c r="F8" s="35">
        <f t="shared" si="0"/>
        <v>13.3</v>
      </c>
      <c r="G8" s="35">
        <f t="shared" si="0"/>
        <v>13.8</v>
      </c>
      <c r="H8" s="35">
        <f t="shared" si="0"/>
        <v>9.5</v>
      </c>
      <c r="I8" s="35">
        <f t="shared" si="0"/>
        <v>14.62</v>
      </c>
      <c r="J8" s="35">
        <f t="shared" si="0"/>
        <v>10.06</v>
      </c>
      <c r="K8" s="35">
        <f t="shared" si="0"/>
        <v>16.66</v>
      </c>
      <c r="L8" s="33"/>
      <c r="M8" s="33"/>
    </row>
    <row r="9" spans="1:13" ht="11.25" customHeight="1" x14ac:dyDescent="0.35">
      <c r="B9" s="48" t="s">
        <v>65</v>
      </c>
      <c r="C9" s="35">
        <v>0.01</v>
      </c>
      <c r="D9" s="35">
        <v>0.01</v>
      </c>
      <c r="E9" s="35">
        <v>0.01</v>
      </c>
      <c r="F9" s="35">
        <v>0.01</v>
      </c>
      <c r="G9" s="35">
        <v>0.01</v>
      </c>
      <c r="H9" s="73">
        <v>0</v>
      </c>
      <c r="I9" s="35">
        <v>0.02</v>
      </c>
      <c r="J9" s="73">
        <v>0</v>
      </c>
      <c r="K9" s="35">
        <v>0.02</v>
      </c>
      <c r="L9" s="33"/>
      <c r="M9" s="33">
        <v>3</v>
      </c>
    </row>
    <row r="10" spans="1:13" ht="11.25" customHeight="1" x14ac:dyDescent="0.35">
      <c r="B10" s="48" t="s">
        <v>66</v>
      </c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0</v>
      </c>
      <c r="I10" s="35">
        <v>0.01</v>
      </c>
      <c r="J10" s="73">
        <v>0</v>
      </c>
      <c r="K10" s="35">
        <v>0.01</v>
      </c>
      <c r="L10" s="33"/>
      <c r="M10" s="33">
        <v>2</v>
      </c>
    </row>
    <row r="11" spans="1:13" ht="11.25" customHeight="1" x14ac:dyDescent="0.35">
      <c r="B11" s="48" t="s">
        <v>68</v>
      </c>
      <c r="C11" s="39">
        <v>0.5</v>
      </c>
      <c r="D11" s="39">
        <v>0.5</v>
      </c>
      <c r="E11" s="39">
        <v>0.5</v>
      </c>
      <c r="F11" s="39">
        <v>0.5</v>
      </c>
      <c r="G11" s="39">
        <v>0.5</v>
      </c>
      <c r="H11" s="39">
        <v>0</v>
      </c>
      <c r="I11" s="39">
        <v>1</v>
      </c>
      <c r="J11" s="39">
        <v>0</v>
      </c>
      <c r="K11" s="39">
        <v>1</v>
      </c>
      <c r="L11" s="33"/>
      <c r="M11" s="33">
        <v>2</v>
      </c>
    </row>
    <row r="12" spans="1:13" ht="11.25" customHeight="1" x14ac:dyDescent="0.35">
      <c r="B12" s="48" t="s">
        <v>69</v>
      </c>
      <c r="C12" s="39">
        <v>25</v>
      </c>
      <c r="D12" s="39">
        <v>25</v>
      </c>
      <c r="E12" s="39">
        <v>25</v>
      </c>
      <c r="F12" s="39">
        <v>25</v>
      </c>
      <c r="G12" s="39">
        <v>25</v>
      </c>
      <c r="H12" s="39">
        <v>15</v>
      </c>
      <c r="I12" s="39">
        <v>35</v>
      </c>
      <c r="J12" s="39">
        <v>15</v>
      </c>
      <c r="K12" s="39">
        <v>35</v>
      </c>
      <c r="L12" s="33"/>
      <c r="M12" s="33" t="s">
        <v>59</v>
      </c>
    </row>
    <row r="13" spans="1:13" ht="11.25" customHeight="1" x14ac:dyDescent="0.35">
      <c r="B13" s="48" t="s">
        <v>70</v>
      </c>
      <c r="C13" s="39">
        <v>0.1</v>
      </c>
      <c r="D13" s="39">
        <v>0.1</v>
      </c>
      <c r="E13" s="39">
        <v>0.1</v>
      </c>
      <c r="F13" s="39">
        <v>0.1</v>
      </c>
      <c r="G13" s="39">
        <v>0.1</v>
      </c>
      <c r="H13" s="39">
        <v>0.05</v>
      </c>
      <c r="I13" s="39">
        <v>0.2</v>
      </c>
      <c r="J13" s="39">
        <v>0.05</v>
      </c>
      <c r="K13" s="39">
        <v>0.2</v>
      </c>
      <c r="L13" s="33"/>
      <c r="M13" s="33" t="s">
        <v>62</v>
      </c>
    </row>
    <row r="14" spans="1:13" ht="11.25" customHeight="1" x14ac:dyDescent="0.35">
      <c r="A14" s="36" t="s">
        <v>71</v>
      </c>
      <c r="B14" s="36"/>
      <c r="C14" s="38"/>
      <c r="D14" s="38"/>
      <c r="E14" s="38"/>
      <c r="F14" s="38"/>
      <c r="G14" s="38"/>
      <c r="H14" s="36"/>
      <c r="I14" s="36"/>
      <c r="J14" s="36"/>
      <c r="K14" s="36"/>
      <c r="L14" s="34"/>
      <c r="M14" s="34"/>
    </row>
    <row r="15" spans="1:13" ht="11.25" customHeight="1" x14ac:dyDescent="0.35">
      <c r="B15" s="48" t="s">
        <v>72</v>
      </c>
      <c r="C15" s="35">
        <v>0.15</v>
      </c>
      <c r="D15" s="35">
        <v>0.15</v>
      </c>
      <c r="E15" s="35">
        <v>0.15</v>
      </c>
      <c r="F15" s="35">
        <v>0.15</v>
      </c>
      <c r="G15" s="35">
        <v>0.15</v>
      </c>
      <c r="H15" s="33"/>
      <c r="I15" s="33"/>
      <c r="J15" s="33"/>
      <c r="K15" s="33"/>
      <c r="L15" s="34"/>
      <c r="M15" s="34">
        <v>4</v>
      </c>
    </row>
    <row r="16" spans="1:13" ht="11.25" customHeight="1" x14ac:dyDescent="0.35">
      <c r="B16" s="48" t="s">
        <v>73</v>
      </c>
      <c r="C16" s="33">
        <v>0.5</v>
      </c>
      <c r="D16" s="33">
        <v>0.5</v>
      </c>
      <c r="E16" s="33">
        <v>0.5</v>
      </c>
      <c r="F16" s="33">
        <v>0.5</v>
      </c>
      <c r="G16" s="33">
        <v>0.5</v>
      </c>
      <c r="H16" s="33"/>
      <c r="I16" s="33"/>
      <c r="J16" s="33"/>
      <c r="K16" s="33"/>
      <c r="L16" s="34"/>
      <c r="M16" s="34">
        <v>3</v>
      </c>
    </row>
    <row r="17" spans="1:13" ht="11.25" customHeight="1" x14ac:dyDescent="0.35">
      <c r="B17" s="48" t="s">
        <v>74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/>
      <c r="I17" s="33"/>
      <c r="J17" s="33"/>
      <c r="K17" s="33"/>
      <c r="L17" s="34"/>
      <c r="M17" s="34">
        <v>3</v>
      </c>
    </row>
    <row r="18" spans="1:13" ht="11.25" customHeight="1" x14ac:dyDescent="0.35">
      <c r="A18" s="36" t="s">
        <v>75</v>
      </c>
      <c r="B18" s="36"/>
      <c r="C18" s="38"/>
      <c r="D18" s="38"/>
      <c r="E18" s="38"/>
      <c r="F18" s="38"/>
      <c r="G18" s="38"/>
      <c r="H18" s="36"/>
      <c r="I18" s="36"/>
      <c r="J18" s="36"/>
      <c r="K18" s="36"/>
      <c r="L18" s="34"/>
      <c r="M18" s="34"/>
    </row>
    <row r="19" spans="1:13" ht="11.25" customHeight="1" x14ac:dyDescent="0.35">
      <c r="B19" s="48" t="s">
        <v>152</v>
      </c>
      <c r="C19" s="45">
        <v>0.41</v>
      </c>
      <c r="D19" s="45">
        <v>0.39</v>
      </c>
      <c r="E19" s="45">
        <v>0.39</v>
      </c>
      <c r="F19" s="45">
        <v>0.38</v>
      </c>
      <c r="G19" s="45">
        <v>0.36</v>
      </c>
      <c r="L19" s="34"/>
      <c r="M19" s="34" t="s">
        <v>153</v>
      </c>
    </row>
    <row r="20" spans="1:13" ht="11.25" customHeight="1" x14ac:dyDescent="0.35">
      <c r="B20" s="48" t="s">
        <v>77</v>
      </c>
      <c r="C20" s="73">
        <v>0.6</v>
      </c>
      <c r="D20" s="73">
        <v>0.6</v>
      </c>
      <c r="E20" s="73">
        <v>0.6</v>
      </c>
      <c r="F20" s="73">
        <v>0.6</v>
      </c>
      <c r="G20" s="73">
        <v>0.6</v>
      </c>
      <c r="L20" s="34"/>
      <c r="M20" s="34" t="s">
        <v>153</v>
      </c>
    </row>
    <row r="21" spans="1:13" ht="11.25" customHeight="1" x14ac:dyDescent="0.35">
      <c r="B21" s="48" t="s">
        <v>123</v>
      </c>
      <c r="C21" s="73">
        <v>0.4</v>
      </c>
      <c r="D21" s="73">
        <v>0.4</v>
      </c>
      <c r="E21" s="73">
        <v>0.4</v>
      </c>
      <c r="F21" s="73">
        <v>0.4</v>
      </c>
      <c r="G21" s="73">
        <v>0.4</v>
      </c>
      <c r="L21" s="34"/>
      <c r="M21" s="34" t="s">
        <v>153</v>
      </c>
    </row>
    <row r="22" spans="1:13" ht="11.25" customHeight="1" x14ac:dyDescent="0.35">
      <c r="B22" s="48" t="s">
        <v>81</v>
      </c>
      <c r="C22" s="64">
        <v>2345</v>
      </c>
      <c r="D22" s="64">
        <v>2345</v>
      </c>
      <c r="E22" s="64">
        <v>2345</v>
      </c>
      <c r="F22" s="64">
        <v>2345</v>
      </c>
      <c r="G22" s="64">
        <v>2345</v>
      </c>
      <c r="L22" s="34"/>
      <c r="M22" s="34">
        <v>2</v>
      </c>
    </row>
    <row r="23" spans="1:13" ht="11.25" customHeight="1" x14ac:dyDescent="0.35">
      <c r="B23" s="48" t="s">
        <v>82</v>
      </c>
      <c r="C23" s="74">
        <v>2.1</v>
      </c>
      <c r="D23" s="74">
        <v>2</v>
      </c>
      <c r="E23" s="74">
        <v>2</v>
      </c>
      <c r="F23" s="74">
        <v>2</v>
      </c>
      <c r="G23" s="74">
        <v>1.9</v>
      </c>
      <c r="L23" s="34"/>
      <c r="M23" s="34">
        <v>2</v>
      </c>
    </row>
    <row r="24" spans="1:13" ht="11.25" customHeight="1" thickBot="1" x14ac:dyDescent="0.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</row>
    <row r="25" spans="1:13" ht="11.25" customHeight="1" x14ac:dyDescent="0.35">
      <c r="G25" s="48"/>
      <c r="H25" s="48"/>
      <c r="I25" s="48"/>
      <c r="J25" s="48"/>
      <c r="K25" s="48"/>
      <c r="L25" s="48"/>
      <c r="M25" s="48"/>
    </row>
    <row r="26" spans="1:13" ht="11.25" customHeight="1" x14ac:dyDescent="0.35">
      <c r="A26" s="53" t="s">
        <v>3</v>
      </c>
      <c r="G26" s="48"/>
      <c r="H26" s="48"/>
      <c r="I26" s="48"/>
      <c r="J26" s="48"/>
      <c r="K26" s="48"/>
      <c r="L26" s="48"/>
      <c r="M26" s="48"/>
    </row>
    <row r="27" spans="1:13" ht="11.25" customHeight="1" x14ac:dyDescent="0.35">
      <c r="A27" s="75" t="s">
        <v>58</v>
      </c>
      <c r="B27" s="23" t="s">
        <v>154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1.25" customHeight="1" x14ac:dyDescent="0.35">
      <c r="A28" s="49" t="s">
        <v>61</v>
      </c>
      <c r="B28" s="23" t="s">
        <v>155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29" spans="1:13" ht="11.25" customHeight="1" x14ac:dyDescent="0.35">
      <c r="A29" s="49"/>
      <c r="B29" s="49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ht="11.25" customHeight="1" x14ac:dyDescent="0.35">
      <c r="A30" s="76" t="s">
        <v>105</v>
      </c>
      <c r="B30" s="76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ht="11.25" customHeight="1" x14ac:dyDescent="0.35">
      <c r="A31" s="23">
        <v>1</v>
      </c>
      <c r="B31" s="48" t="s">
        <v>156</v>
      </c>
      <c r="F31" s="48"/>
      <c r="G31" s="48"/>
      <c r="H31" s="48"/>
      <c r="I31" s="48"/>
      <c r="J31" s="48"/>
      <c r="K31" s="48"/>
      <c r="L31" s="48"/>
      <c r="M31" s="48"/>
    </row>
    <row r="32" spans="1:13" ht="11.25" customHeight="1" x14ac:dyDescent="0.35">
      <c r="A32" s="48">
        <v>2</v>
      </c>
      <c r="B32" s="48" t="s">
        <v>157</v>
      </c>
      <c r="F32" s="48"/>
      <c r="G32" s="48"/>
      <c r="H32" s="48"/>
      <c r="I32" s="48"/>
      <c r="J32" s="48"/>
      <c r="K32" s="48"/>
      <c r="L32" s="48"/>
      <c r="M32" s="48"/>
    </row>
    <row r="33" spans="1:13" ht="11.25" customHeight="1" x14ac:dyDescent="0.35">
      <c r="A33" s="48">
        <v>3</v>
      </c>
      <c r="B33" s="48" t="s">
        <v>158</v>
      </c>
      <c r="F33" s="48"/>
      <c r="G33" s="48"/>
      <c r="H33" s="48"/>
      <c r="I33" s="48"/>
      <c r="J33" s="48"/>
      <c r="K33" s="48"/>
      <c r="L33" s="48"/>
      <c r="M33" s="48"/>
    </row>
    <row r="34" spans="1:13" ht="11.25" customHeight="1" x14ac:dyDescent="0.35">
      <c r="A34" s="48">
        <v>4</v>
      </c>
      <c r="B34" s="48" t="s">
        <v>159</v>
      </c>
      <c r="F34" s="48"/>
      <c r="G34" s="48"/>
      <c r="H34" s="48"/>
      <c r="I34" s="48"/>
      <c r="J34" s="48"/>
      <c r="K34" s="48"/>
      <c r="L34" s="48"/>
      <c r="M34" s="48"/>
    </row>
    <row r="35" spans="1:13" ht="11.25" customHeight="1" x14ac:dyDescent="0.35">
      <c r="A35" s="48">
        <v>5</v>
      </c>
      <c r="B35" s="23" t="s">
        <v>160</v>
      </c>
      <c r="F35" s="48"/>
      <c r="G35" s="48"/>
      <c r="H35" s="48"/>
      <c r="I35" s="48"/>
      <c r="J35" s="48"/>
      <c r="K35" s="48"/>
      <c r="L35" s="48"/>
      <c r="M35" s="48"/>
    </row>
    <row r="36" spans="1:13" ht="11.25" customHeight="1" x14ac:dyDescent="0.35">
      <c r="A36" s="49"/>
      <c r="B36" s="49"/>
      <c r="F36" s="48"/>
      <c r="G36" s="48"/>
      <c r="H36" s="48"/>
      <c r="I36" s="48"/>
      <c r="J36" s="48"/>
      <c r="K36" s="48"/>
      <c r="L36" s="48"/>
      <c r="M36" s="48"/>
    </row>
    <row r="37" spans="1:13" ht="11.25" customHeight="1" x14ac:dyDescent="0.35">
      <c r="F37" s="48"/>
      <c r="G37" s="48"/>
      <c r="H37" s="48"/>
      <c r="I37" s="48"/>
      <c r="J37" s="48"/>
      <c r="K37" s="48"/>
      <c r="L37" s="48"/>
      <c r="M37" s="48"/>
    </row>
    <row r="38" spans="1:13" ht="11.25" customHeight="1" x14ac:dyDescent="0.35">
      <c r="D38" s="48"/>
      <c r="E38" s="48"/>
      <c r="F38" s="48"/>
      <c r="G38" s="77"/>
      <c r="H38" s="77"/>
      <c r="I38" s="77"/>
      <c r="J38" s="77"/>
      <c r="K38" s="77"/>
      <c r="L38" s="77"/>
      <c r="M38" s="77"/>
    </row>
    <row r="39" spans="1:13" ht="11.25" customHeight="1" x14ac:dyDescent="0.35">
      <c r="A39" s="48"/>
      <c r="B39" s="48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</row>
  </sheetData>
  <mergeCells count="1">
    <mergeCell ref="C1:M1"/>
  </mergeCells>
  <hyperlinks>
    <hyperlink ref="C1" location="INDEX" display="Mechanical vapor recompression" xr:uid="{A16EF972-2ED2-49C7-9630-B971C7F1B4D4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2EA1-E09A-4232-9B2A-3ABE3E67DEB1}">
  <sheetPr>
    <pageSetUpPr fitToPage="1"/>
  </sheetPr>
  <dimension ref="A1:M40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5" width="9.1796875" style="23"/>
    <col min="16" max="16" width="18.7265625" style="23" bestFit="1" customWidth="1"/>
    <col min="17" max="17" width="7.26953125" style="23" customWidth="1"/>
    <col min="18" max="20" width="8.7265625" style="23" customWidth="1"/>
    <col min="21" max="21" width="7.26953125" style="23" bestFit="1" customWidth="1"/>
    <col min="22" max="24" width="8.7265625" style="23" customWidth="1"/>
    <col min="25" max="25" width="7.26953125" style="23" bestFit="1" customWidth="1"/>
    <col min="26" max="28" width="8.7265625" style="23" customWidth="1"/>
    <col min="29" max="32" width="9.1796875" style="23"/>
    <col min="33" max="33" width="10.54296875" style="23" customWidth="1"/>
    <col min="34" max="16384" width="9.1796875" style="23"/>
  </cols>
  <sheetData>
    <row r="1" spans="1:13" ht="11.25" customHeight="1" x14ac:dyDescent="0.35">
      <c r="A1" s="20" t="s">
        <v>44</v>
      </c>
      <c r="B1" s="21"/>
      <c r="C1" s="149" t="s">
        <v>161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5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7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30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0" t="s">
        <v>56</v>
      </c>
      <c r="B5" s="78"/>
      <c r="H5" s="36"/>
      <c r="I5" s="36"/>
      <c r="J5" s="36"/>
      <c r="K5" s="36"/>
    </row>
    <row r="6" spans="1:13" ht="11.25" customHeight="1" x14ac:dyDescent="0.35">
      <c r="B6" s="32" t="s">
        <v>57</v>
      </c>
      <c r="C6" s="79">
        <v>2</v>
      </c>
      <c r="D6" s="79">
        <v>2</v>
      </c>
      <c r="E6" s="79">
        <v>2</v>
      </c>
      <c r="F6" s="79">
        <v>2</v>
      </c>
      <c r="G6" s="79">
        <v>2</v>
      </c>
      <c r="H6" s="79">
        <v>1</v>
      </c>
      <c r="I6" s="79">
        <v>5</v>
      </c>
      <c r="J6" s="79">
        <v>1</v>
      </c>
      <c r="K6" s="79">
        <v>5</v>
      </c>
      <c r="L6" s="79" t="s">
        <v>58</v>
      </c>
      <c r="M6" s="79"/>
    </row>
    <row r="7" spans="1:13" ht="11.25" customHeight="1" x14ac:dyDescent="0.35">
      <c r="B7" s="32" t="s">
        <v>60</v>
      </c>
      <c r="C7" s="80">
        <v>0.99</v>
      </c>
      <c r="D7" s="80">
        <v>0.99</v>
      </c>
      <c r="E7" s="80">
        <v>0.99</v>
      </c>
      <c r="F7" s="80">
        <v>0.99</v>
      </c>
      <c r="G7" s="80">
        <v>0.99</v>
      </c>
      <c r="H7" s="80">
        <v>0.98</v>
      </c>
      <c r="I7" s="80">
        <v>1</v>
      </c>
      <c r="J7" s="80">
        <v>0.98</v>
      </c>
      <c r="K7" s="80">
        <v>1</v>
      </c>
      <c r="L7" s="79"/>
      <c r="M7" s="33" t="s">
        <v>59</v>
      </c>
    </row>
    <row r="8" spans="1:13" ht="11.25" customHeight="1" x14ac:dyDescent="0.35">
      <c r="B8" s="32" t="s">
        <v>63</v>
      </c>
      <c r="C8" s="80">
        <v>0.99</v>
      </c>
      <c r="D8" s="80">
        <v>0.99</v>
      </c>
      <c r="E8" s="80">
        <v>0.99</v>
      </c>
      <c r="F8" s="80">
        <v>0.99</v>
      </c>
      <c r="G8" s="80">
        <v>0.99</v>
      </c>
      <c r="H8" s="80">
        <v>0.98</v>
      </c>
      <c r="I8" s="80">
        <v>0.99</v>
      </c>
      <c r="J8" s="80">
        <v>0.98</v>
      </c>
      <c r="K8" s="80">
        <v>0.99</v>
      </c>
      <c r="L8" s="79"/>
      <c r="M8" s="33" t="s">
        <v>59</v>
      </c>
    </row>
    <row r="9" spans="1:13" ht="11.25" customHeight="1" x14ac:dyDescent="0.35">
      <c r="B9" s="32" t="s">
        <v>65</v>
      </c>
      <c r="C9" s="81">
        <v>5.0000000000000001E-3</v>
      </c>
      <c r="D9" s="81">
        <v>5.0000000000000001E-3</v>
      </c>
      <c r="E9" s="81">
        <v>5.0000000000000001E-3</v>
      </c>
      <c r="F9" s="81">
        <v>5.0000000000000001E-3</v>
      </c>
      <c r="G9" s="81">
        <v>5.0000000000000001E-3</v>
      </c>
      <c r="H9" s="81">
        <v>1E-3</v>
      </c>
      <c r="I9" s="81">
        <v>5.0000000000000001E-3</v>
      </c>
      <c r="J9" s="81">
        <v>1E-3</v>
      </c>
      <c r="K9" s="81">
        <v>5.0000000000000001E-3</v>
      </c>
      <c r="L9" s="79"/>
      <c r="M9" s="33" t="s">
        <v>59</v>
      </c>
    </row>
    <row r="10" spans="1:13" ht="11.25" customHeight="1" x14ac:dyDescent="0.35">
      <c r="B10" s="32" t="s">
        <v>66</v>
      </c>
      <c r="C10" s="80">
        <v>0.01</v>
      </c>
      <c r="D10" s="80">
        <v>0.01</v>
      </c>
      <c r="E10" s="80">
        <v>0.01</v>
      </c>
      <c r="F10" s="80">
        <v>0.01</v>
      </c>
      <c r="G10" s="80">
        <v>0.01</v>
      </c>
      <c r="H10" s="81">
        <v>5.0000000000000001E-3</v>
      </c>
      <c r="I10" s="80">
        <v>0.01</v>
      </c>
      <c r="J10" s="81">
        <v>5.0000000000000001E-3</v>
      </c>
      <c r="K10" s="80">
        <v>0.01</v>
      </c>
      <c r="L10" s="79"/>
      <c r="M10" s="33" t="s">
        <v>59</v>
      </c>
    </row>
    <row r="11" spans="1:13" ht="11.25" customHeight="1" x14ac:dyDescent="0.35">
      <c r="B11" s="32" t="s">
        <v>68</v>
      </c>
      <c r="C11" s="79">
        <v>0.2</v>
      </c>
      <c r="D11" s="79">
        <v>0.2</v>
      </c>
      <c r="E11" s="79">
        <v>0.2</v>
      </c>
      <c r="F11" s="79">
        <v>0.2</v>
      </c>
      <c r="G11" s="79">
        <v>0.2</v>
      </c>
      <c r="H11" s="79">
        <v>0.2</v>
      </c>
      <c r="I11" s="79">
        <v>0.2</v>
      </c>
      <c r="J11" s="79">
        <v>0.2</v>
      </c>
      <c r="K11" s="79">
        <v>0.2</v>
      </c>
      <c r="L11" s="79"/>
      <c r="M11" s="79">
        <v>2</v>
      </c>
    </row>
    <row r="12" spans="1:13" ht="11.25" customHeight="1" x14ac:dyDescent="0.35">
      <c r="B12" s="32" t="s">
        <v>69</v>
      </c>
      <c r="C12" s="79">
        <v>25</v>
      </c>
      <c r="D12" s="79">
        <v>25</v>
      </c>
      <c r="E12" s="79">
        <v>25</v>
      </c>
      <c r="F12" s="79">
        <v>25</v>
      </c>
      <c r="G12" s="79">
        <v>25</v>
      </c>
      <c r="H12" s="79">
        <v>20</v>
      </c>
      <c r="I12" s="79">
        <v>25</v>
      </c>
      <c r="J12" s="79">
        <v>20</v>
      </c>
      <c r="K12" s="79">
        <v>25</v>
      </c>
      <c r="L12" s="79"/>
      <c r="M12" s="79">
        <v>2</v>
      </c>
    </row>
    <row r="13" spans="1:13" ht="11.25" customHeight="1" x14ac:dyDescent="0.35">
      <c r="B13" s="32" t="s">
        <v>70</v>
      </c>
      <c r="C13" s="79">
        <v>0.5</v>
      </c>
      <c r="D13" s="79">
        <v>0.5</v>
      </c>
      <c r="E13" s="79">
        <v>0.5</v>
      </c>
      <c r="F13" s="79">
        <v>0.5</v>
      </c>
      <c r="G13" s="79">
        <v>0.5</v>
      </c>
      <c r="H13" s="79">
        <v>0.5</v>
      </c>
      <c r="I13" s="79">
        <v>1</v>
      </c>
      <c r="J13" s="79">
        <v>0.5</v>
      </c>
      <c r="K13" s="79">
        <v>1</v>
      </c>
      <c r="L13" s="79"/>
      <c r="M13" s="79">
        <v>1</v>
      </c>
    </row>
    <row r="14" spans="1:13" ht="11.25" customHeight="1" x14ac:dyDescent="0.35">
      <c r="A14" s="36" t="s">
        <v>71</v>
      </c>
      <c r="B14" s="82"/>
      <c r="C14" s="83"/>
      <c r="D14" s="83"/>
      <c r="E14" s="83"/>
      <c r="F14" s="83"/>
      <c r="G14" s="83"/>
      <c r="H14" s="84"/>
      <c r="I14" s="84"/>
      <c r="J14" s="84"/>
      <c r="K14" s="84"/>
      <c r="L14" s="33"/>
      <c r="M14" s="33"/>
    </row>
    <row r="15" spans="1:13" ht="11.25" customHeight="1" x14ac:dyDescent="0.35">
      <c r="B15" s="32" t="s">
        <v>72</v>
      </c>
      <c r="C15" s="80">
        <v>0.02</v>
      </c>
      <c r="D15" s="80">
        <v>0.02</v>
      </c>
      <c r="E15" s="80">
        <v>0.02</v>
      </c>
      <c r="F15" s="80">
        <v>0.02</v>
      </c>
      <c r="G15" s="80">
        <v>0.02</v>
      </c>
      <c r="H15" s="79"/>
      <c r="I15" s="79"/>
      <c r="J15" s="79"/>
      <c r="K15" s="79"/>
      <c r="L15" s="33"/>
      <c r="M15" s="33">
        <v>2</v>
      </c>
    </row>
    <row r="16" spans="1:13" ht="11.25" customHeight="1" x14ac:dyDescent="0.35">
      <c r="B16" s="32" t="s">
        <v>73</v>
      </c>
      <c r="C16" s="85">
        <v>0.03</v>
      </c>
      <c r="D16" s="85">
        <v>0.03</v>
      </c>
      <c r="E16" s="85">
        <v>0.03</v>
      </c>
      <c r="F16" s="85">
        <v>0.03</v>
      </c>
      <c r="G16" s="85">
        <v>0.03</v>
      </c>
      <c r="H16" s="79"/>
      <c r="I16" s="79"/>
      <c r="J16" s="79"/>
      <c r="K16" s="79"/>
      <c r="L16" s="33"/>
      <c r="M16" s="33">
        <v>2</v>
      </c>
    </row>
    <row r="17" spans="1:13" ht="11.25" customHeight="1" x14ac:dyDescent="0.35">
      <c r="B17" s="32" t="s">
        <v>74</v>
      </c>
      <c r="C17" s="85">
        <v>0.17</v>
      </c>
      <c r="D17" s="85">
        <v>0.17</v>
      </c>
      <c r="E17" s="85">
        <v>0.17</v>
      </c>
      <c r="F17" s="85">
        <v>0.17</v>
      </c>
      <c r="G17" s="85">
        <v>0.17</v>
      </c>
      <c r="H17" s="79"/>
      <c r="I17" s="79"/>
      <c r="J17" s="79"/>
      <c r="K17" s="79"/>
      <c r="L17" s="33"/>
      <c r="M17" s="33">
        <v>2</v>
      </c>
    </row>
    <row r="18" spans="1:13" ht="11.25" customHeight="1" x14ac:dyDescent="0.35">
      <c r="A18" s="36" t="s">
        <v>75</v>
      </c>
      <c r="B18" s="82"/>
      <c r="C18" s="83"/>
      <c r="D18" s="83"/>
      <c r="E18" s="83"/>
      <c r="F18" s="83"/>
      <c r="G18" s="83"/>
      <c r="H18" s="84"/>
      <c r="I18" s="84"/>
      <c r="J18" s="84"/>
      <c r="K18" s="84"/>
      <c r="L18" s="33"/>
      <c r="M18" s="33"/>
    </row>
    <row r="19" spans="1:13" ht="11.25" customHeight="1" x14ac:dyDescent="0.35">
      <c r="B19" s="32" t="s">
        <v>76</v>
      </c>
      <c r="C19" s="86">
        <v>0.25</v>
      </c>
      <c r="D19" s="86">
        <v>0.22</v>
      </c>
      <c r="E19" s="86">
        <v>0.22</v>
      </c>
      <c r="F19" s="86">
        <v>0.22</v>
      </c>
      <c r="G19" s="86">
        <v>0.22</v>
      </c>
      <c r="L19" s="33" t="s">
        <v>64</v>
      </c>
      <c r="M19" s="33" t="s">
        <v>162</v>
      </c>
    </row>
    <row r="20" spans="1:13" ht="11.25" customHeight="1" x14ac:dyDescent="0.35">
      <c r="B20" s="32" t="s">
        <v>77</v>
      </c>
      <c r="C20" s="80">
        <v>0.75</v>
      </c>
      <c r="D20" s="80">
        <v>0.75</v>
      </c>
      <c r="E20" s="80">
        <v>0.75</v>
      </c>
      <c r="F20" s="80">
        <v>0.75</v>
      </c>
      <c r="G20" s="80">
        <v>0.75</v>
      </c>
      <c r="L20" s="33"/>
      <c r="M20" s="33" t="s">
        <v>163</v>
      </c>
    </row>
    <row r="21" spans="1:13" ht="11.25" customHeight="1" x14ac:dyDescent="0.35">
      <c r="B21" s="32" t="s">
        <v>123</v>
      </c>
      <c r="C21" s="80">
        <v>0.25</v>
      </c>
      <c r="D21" s="80">
        <v>0.25</v>
      </c>
      <c r="E21" s="80">
        <v>0.25</v>
      </c>
      <c r="F21" s="80">
        <v>0.25</v>
      </c>
      <c r="G21" s="80">
        <v>0.25</v>
      </c>
      <c r="L21" s="33"/>
      <c r="M21" s="33" t="s">
        <v>163</v>
      </c>
    </row>
    <row r="22" spans="1:13" ht="11.25" customHeight="1" x14ac:dyDescent="0.35">
      <c r="B22" s="32" t="s">
        <v>81</v>
      </c>
      <c r="C22" s="64">
        <v>1442</v>
      </c>
      <c r="D22" s="64">
        <v>1375</v>
      </c>
      <c r="E22" s="64">
        <v>1341</v>
      </c>
      <c r="F22" s="64">
        <v>1307</v>
      </c>
      <c r="G22" s="64">
        <v>1240</v>
      </c>
      <c r="L22" s="33"/>
      <c r="M22" s="33" t="s">
        <v>164</v>
      </c>
    </row>
    <row r="23" spans="1:13" ht="11.25" customHeight="1" x14ac:dyDescent="0.35">
      <c r="B23" s="32" t="s">
        <v>82</v>
      </c>
      <c r="C23" s="74">
        <v>0.67400000000000004</v>
      </c>
      <c r="D23" s="74">
        <v>0.64200000000000002</v>
      </c>
      <c r="E23" s="74">
        <v>0.627</v>
      </c>
      <c r="F23" s="74">
        <v>0.61099999999999999</v>
      </c>
      <c r="G23" s="74">
        <v>0.57799999999999996</v>
      </c>
      <c r="L23" s="33"/>
      <c r="M23" s="33" t="s">
        <v>164</v>
      </c>
    </row>
    <row r="24" spans="1:13" ht="11.25" customHeight="1" x14ac:dyDescent="0.35">
      <c r="A24" s="36" t="s">
        <v>83</v>
      </c>
      <c r="B24" s="82"/>
      <c r="C24" s="83"/>
      <c r="D24" s="83"/>
      <c r="E24" s="83"/>
      <c r="F24" s="83"/>
      <c r="G24" s="83"/>
      <c r="H24" s="84"/>
      <c r="I24" s="84"/>
      <c r="J24" s="84"/>
      <c r="K24" s="84"/>
      <c r="L24" s="33"/>
    </row>
    <row r="25" spans="1:13" ht="11.25" customHeight="1" x14ac:dyDescent="0.35">
      <c r="B25" s="32" t="s">
        <v>165</v>
      </c>
      <c r="C25" s="86">
        <v>6.4000000000000001E-2</v>
      </c>
      <c r="D25" s="86">
        <v>5.7000000000000002E-2</v>
      </c>
      <c r="E25" s="86">
        <v>5.7000000000000002E-2</v>
      </c>
      <c r="F25" s="86">
        <v>5.7000000000000002E-2</v>
      </c>
      <c r="G25" s="86">
        <v>5.7000000000000002E-2</v>
      </c>
      <c r="H25" s="84"/>
      <c r="I25" s="84"/>
      <c r="J25" s="84"/>
      <c r="K25" s="84"/>
      <c r="L25" s="33"/>
      <c r="M25" s="33"/>
    </row>
    <row r="26" spans="1:13" ht="11.25" customHeight="1" thickBot="1" x14ac:dyDescent="0.4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1:13" ht="11.25" customHeight="1" x14ac:dyDescent="0.35">
      <c r="J27" s="48"/>
      <c r="K27" s="48"/>
      <c r="L27" s="48"/>
      <c r="M27" s="48"/>
    </row>
    <row r="28" spans="1:13" ht="11.25" customHeight="1" x14ac:dyDescent="0.35">
      <c r="A28" s="53" t="s">
        <v>3</v>
      </c>
      <c r="F28" s="48"/>
      <c r="G28" s="48"/>
      <c r="H28" s="48"/>
      <c r="I28" s="48"/>
      <c r="J28" s="48"/>
      <c r="K28" s="48"/>
      <c r="L28" s="48"/>
      <c r="M28" s="48"/>
    </row>
    <row r="29" spans="1:13" ht="11.25" customHeight="1" x14ac:dyDescent="0.35">
      <c r="A29" s="87" t="s">
        <v>58</v>
      </c>
      <c r="B29" s="48" t="s">
        <v>166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ht="11.25" customHeight="1" x14ac:dyDescent="0.35">
      <c r="A30" s="87" t="s">
        <v>61</v>
      </c>
      <c r="B30" s="88" t="s">
        <v>167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ht="11.25" customHeight="1" x14ac:dyDescent="0.35">
      <c r="A31" s="75" t="s">
        <v>97</v>
      </c>
      <c r="B31" s="48" t="s">
        <v>168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 ht="11.25" customHeight="1" x14ac:dyDescent="0.35">
      <c r="A32" s="87"/>
      <c r="B32" s="87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 ht="11.25" customHeight="1" x14ac:dyDescent="0.35">
      <c r="A33" s="76" t="s">
        <v>105</v>
      </c>
      <c r="B33" s="76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 ht="11.25" customHeight="1" x14ac:dyDescent="0.35">
      <c r="A34" s="87">
        <v>1</v>
      </c>
      <c r="B34" s="48" t="s">
        <v>169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11.25" customHeight="1" x14ac:dyDescent="0.35">
      <c r="A35" s="87">
        <v>2</v>
      </c>
      <c r="B35" s="48" t="s">
        <v>170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11.25" customHeight="1" x14ac:dyDescent="0.35">
      <c r="A36" s="87">
        <v>3</v>
      </c>
      <c r="B36" s="48" t="s">
        <v>171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 ht="11.25" customHeight="1" x14ac:dyDescent="0.35">
      <c r="A37" s="87">
        <v>4</v>
      </c>
      <c r="B37" s="48" t="s">
        <v>172</v>
      </c>
    </row>
    <row r="39" spans="1:13" ht="11.25" customHeight="1" x14ac:dyDescent="0.35">
      <c r="A39" s="87"/>
      <c r="B39" s="87"/>
      <c r="C39" s="48"/>
    </row>
    <row r="40" spans="1:13" ht="11.25" customHeight="1" x14ac:dyDescent="0.35">
      <c r="A40" s="87"/>
      <c r="B40" s="87"/>
      <c r="C40" s="48"/>
    </row>
  </sheetData>
  <mergeCells count="1">
    <mergeCell ref="C1:M1"/>
  </mergeCells>
  <hyperlinks>
    <hyperlink ref="C1" location="INDEX" display="Electric boiler, 0,4-0,69 kV, steam, 1-12 bar" xr:uid="{CA913DE3-2C23-4170-A2CB-1A905444C55D}"/>
  </hyperlinks>
  <pageMargins left="0.7" right="0.7" top="0.75" bottom="0.75" header="0.3" footer="0.3"/>
  <pageSetup paperSize="9" scale="32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B3DE-C9EC-4283-A6B1-CB6BB79E5B51}">
  <sheetPr>
    <pageSetUpPr fitToPage="1"/>
  </sheetPr>
  <dimension ref="A1:M37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5" width="9.1796875" style="23"/>
    <col min="16" max="16" width="18.7265625" style="23" bestFit="1" customWidth="1"/>
    <col min="17" max="17" width="7.26953125" style="23" customWidth="1"/>
    <col min="18" max="20" width="8.7265625" style="23" customWidth="1"/>
    <col min="21" max="21" width="7.26953125" style="23" bestFit="1" customWidth="1"/>
    <col min="22" max="24" width="8.7265625" style="23" customWidth="1"/>
    <col min="25" max="25" width="7.26953125" style="23" bestFit="1" customWidth="1"/>
    <col min="26" max="28" width="8.7265625" style="23" customWidth="1"/>
    <col min="29" max="32" width="9.1796875" style="23"/>
    <col min="33" max="33" width="10.54296875" style="23" customWidth="1"/>
    <col min="34" max="16384" width="9.1796875" style="23"/>
  </cols>
  <sheetData>
    <row r="1" spans="1:13" ht="11.25" customHeight="1" x14ac:dyDescent="0.35">
      <c r="A1" s="20" t="s">
        <v>44</v>
      </c>
      <c r="B1" s="21"/>
      <c r="C1" s="149" t="s">
        <v>173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5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7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30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0" t="s">
        <v>56</v>
      </c>
      <c r="B5" s="78"/>
      <c r="H5" s="36"/>
      <c r="I5" s="36"/>
      <c r="J5" s="36"/>
      <c r="K5" s="36"/>
    </row>
    <row r="6" spans="1:13" ht="11.25" customHeight="1" x14ac:dyDescent="0.35">
      <c r="B6" s="32" t="s">
        <v>57</v>
      </c>
      <c r="C6" s="79">
        <v>15</v>
      </c>
      <c r="D6" s="79">
        <v>15</v>
      </c>
      <c r="E6" s="79">
        <v>15</v>
      </c>
      <c r="F6" s="79">
        <v>15</v>
      </c>
      <c r="G6" s="79">
        <v>15</v>
      </c>
      <c r="H6" s="79">
        <v>5</v>
      </c>
      <c r="I6" s="79">
        <v>60</v>
      </c>
      <c r="J6" s="79">
        <v>5</v>
      </c>
      <c r="K6" s="79">
        <v>60</v>
      </c>
      <c r="L6" s="79" t="s">
        <v>58</v>
      </c>
      <c r="M6" s="79"/>
    </row>
    <row r="7" spans="1:13" ht="11.25" customHeight="1" x14ac:dyDescent="0.35">
      <c r="B7" s="32" t="s">
        <v>60</v>
      </c>
      <c r="C7" s="80">
        <v>0.99</v>
      </c>
      <c r="D7" s="80">
        <v>0.99</v>
      </c>
      <c r="E7" s="80">
        <v>0.99</v>
      </c>
      <c r="F7" s="80">
        <v>0.99</v>
      </c>
      <c r="G7" s="80">
        <v>0.99</v>
      </c>
      <c r="H7" s="80">
        <v>0.98</v>
      </c>
      <c r="I7" s="80">
        <v>1</v>
      </c>
      <c r="J7" s="80">
        <v>0.98</v>
      </c>
      <c r="K7" s="80">
        <v>1</v>
      </c>
      <c r="L7" s="79"/>
      <c r="M7" s="33" t="s">
        <v>59</v>
      </c>
    </row>
    <row r="8" spans="1:13" ht="11.25" customHeight="1" x14ac:dyDescent="0.35">
      <c r="B8" s="32" t="s">
        <v>63</v>
      </c>
      <c r="C8" s="80">
        <v>0.99</v>
      </c>
      <c r="D8" s="80">
        <v>0.99</v>
      </c>
      <c r="E8" s="80">
        <v>0.99</v>
      </c>
      <c r="F8" s="80">
        <v>0.99</v>
      </c>
      <c r="G8" s="80">
        <v>0.99</v>
      </c>
      <c r="H8" s="80">
        <v>0.98</v>
      </c>
      <c r="I8" s="80">
        <v>0.99</v>
      </c>
      <c r="J8" s="80">
        <v>0.98</v>
      </c>
      <c r="K8" s="80">
        <v>0.99</v>
      </c>
      <c r="L8" s="79"/>
      <c r="M8" s="33" t="s">
        <v>59</v>
      </c>
    </row>
    <row r="9" spans="1:13" ht="11.25" customHeight="1" x14ac:dyDescent="0.35">
      <c r="B9" s="32" t="s">
        <v>65</v>
      </c>
      <c r="C9" s="81">
        <v>5.0000000000000001E-3</v>
      </c>
      <c r="D9" s="81">
        <v>5.0000000000000001E-3</v>
      </c>
      <c r="E9" s="81">
        <v>5.0000000000000001E-3</v>
      </c>
      <c r="F9" s="81">
        <v>5.0000000000000001E-3</v>
      </c>
      <c r="G9" s="81">
        <v>5.0000000000000001E-3</v>
      </c>
      <c r="H9" s="81">
        <v>1E-3</v>
      </c>
      <c r="I9" s="81">
        <v>5.0000000000000001E-3</v>
      </c>
      <c r="J9" s="81">
        <v>1E-3</v>
      </c>
      <c r="K9" s="81">
        <v>5.0000000000000001E-3</v>
      </c>
      <c r="L9" s="79"/>
      <c r="M9" s="33" t="s">
        <v>59</v>
      </c>
    </row>
    <row r="10" spans="1:13" ht="11.25" customHeight="1" x14ac:dyDescent="0.35">
      <c r="B10" s="32" t="s">
        <v>66</v>
      </c>
      <c r="C10" s="80">
        <v>0.01</v>
      </c>
      <c r="D10" s="80">
        <v>0.01</v>
      </c>
      <c r="E10" s="80">
        <v>0.01</v>
      </c>
      <c r="F10" s="80">
        <v>0.01</v>
      </c>
      <c r="G10" s="80">
        <v>0.01</v>
      </c>
      <c r="H10" s="81">
        <v>5.0000000000000001E-3</v>
      </c>
      <c r="I10" s="80">
        <v>0.01</v>
      </c>
      <c r="J10" s="81">
        <v>5.0000000000000001E-3</v>
      </c>
      <c r="K10" s="80">
        <v>0.01</v>
      </c>
      <c r="L10" s="79"/>
      <c r="M10" s="33" t="s">
        <v>59</v>
      </c>
    </row>
    <row r="11" spans="1:13" ht="11.25" customHeight="1" x14ac:dyDescent="0.35">
      <c r="B11" s="32" t="s">
        <v>68</v>
      </c>
      <c r="C11" s="79">
        <v>0.2</v>
      </c>
      <c r="D11" s="79">
        <v>0.2</v>
      </c>
      <c r="E11" s="79">
        <v>0.2</v>
      </c>
      <c r="F11" s="79">
        <v>0.2</v>
      </c>
      <c r="G11" s="79">
        <v>0.2</v>
      </c>
      <c r="H11" s="79">
        <v>0.2</v>
      </c>
      <c r="I11" s="79">
        <v>0.2</v>
      </c>
      <c r="J11" s="79">
        <v>0.2</v>
      </c>
      <c r="K11" s="79">
        <v>0.2</v>
      </c>
      <c r="L11" s="79"/>
      <c r="M11" s="79">
        <v>2</v>
      </c>
    </row>
    <row r="12" spans="1:13" ht="11.25" customHeight="1" x14ac:dyDescent="0.35">
      <c r="B12" s="32" t="s">
        <v>69</v>
      </c>
      <c r="C12" s="79">
        <v>25</v>
      </c>
      <c r="D12" s="79">
        <v>25</v>
      </c>
      <c r="E12" s="79">
        <v>25</v>
      </c>
      <c r="F12" s="79">
        <v>25</v>
      </c>
      <c r="G12" s="79">
        <v>25</v>
      </c>
      <c r="H12" s="79">
        <v>20</v>
      </c>
      <c r="I12" s="79">
        <v>25</v>
      </c>
      <c r="J12" s="79">
        <v>20</v>
      </c>
      <c r="K12" s="79">
        <v>25</v>
      </c>
      <c r="L12" s="79"/>
      <c r="M12" s="79">
        <v>2</v>
      </c>
    </row>
    <row r="13" spans="1:13" ht="11.25" customHeight="1" x14ac:dyDescent="0.35">
      <c r="B13" s="32" t="s">
        <v>70</v>
      </c>
      <c r="C13" s="79">
        <v>0.5</v>
      </c>
      <c r="D13" s="79">
        <v>0.5</v>
      </c>
      <c r="E13" s="79">
        <v>0.5</v>
      </c>
      <c r="F13" s="79">
        <v>0.5</v>
      </c>
      <c r="G13" s="79">
        <v>0.5</v>
      </c>
      <c r="H13" s="79">
        <v>0.5</v>
      </c>
      <c r="I13" s="79">
        <v>1</v>
      </c>
      <c r="J13" s="79">
        <v>0.5</v>
      </c>
      <c r="K13" s="79">
        <v>1</v>
      </c>
      <c r="L13" s="79"/>
      <c r="M13" s="79">
        <v>1</v>
      </c>
    </row>
    <row r="14" spans="1:13" ht="11.25" customHeight="1" x14ac:dyDescent="0.35">
      <c r="A14" s="36" t="s">
        <v>71</v>
      </c>
      <c r="B14" s="82"/>
      <c r="C14" s="83"/>
      <c r="D14" s="83"/>
      <c r="E14" s="83"/>
      <c r="F14" s="83"/>
      <c r="G14" s="83"/>
      <c r="H14" s="84"/>
      <c r="I14" s="84"/>
      <c r="J14" s="84"/>
      <c r="K14" s="84"/>
      <c r="L14" s="33"/>
      <c r="M14" s="33"/>
    </row>
    <row r="15" spans="1:13" ht="11.25" customHeight="1" x14ac:dyDescent="0.35">
      <c r="B15" s="32" t="s">
        <v>72</v>
      </c>
      <c r="C15" s="80">
        <v>0.02</v>
      </c>
      <c r="D15" s="80">
        <v>0.02</v>
      </c>
      <c r="E15" s="80">
        <v>0.02</v>
      </c>
      <c r="F15" s="80">
        <v>0.02</v>
      </c>
      <c r="G15" s="80">
        <v>0.02</v>
      </c>
      <c r="H15" s="79"/>
      <c r="I15" s="79"/>
      <c r="J15" s="79"/>
      <c r="K15" s="79"/>
      <c r="L15" s="33"/>
      <c r="M15" s="33">
        <v>2</v>
      </c>
    </row>
    <row r="16" spans="1:13" ht="11.25" customHeight="1" x14ac:dyDescent="0.35">
      <c r="B16" s="32" t="s">
        <v>73</v>
      </c>
      <c r="C16" s="85">
        <v>0.03</v>
      </c>
      <c r="D16" s="85">
        <v>0.03</v>
      </c>
      <c r="E16" s="85">
        <v>0.03</v>
      </c>
      <c r="F16" s="85">
        <v>0.03</v>
      </c>
      <c r="G16" s="85">
        <v>0.03</v>
      </c>
      <c r="H16" s="79"/>
      <c r="I16" s="79"/>
      <c r="J16" s="79"/>
      <c r="K16" s="79"/>
      <c r="L16" s="33"/>
      <c r="M16" s="33">
        <v>2</v>
      </c>
    </row>
    <row r="17" spans="1:13" ht="11.25" customHeight="1" x14ac:dyDescent="0.35">
      <c r="B17" s="32" t="s">
        <v>74</v>
      </c>
      <c r="C17" s="85">
        <v>0.17</v>
      </c>
      <c r="D17" s="85">
        <v>0.17</v>
      </c>
      <c r="E17" s="85">
        <v>0.17</v>
      </c>
      <c r="F17" s="85">
        <v>0.17</v>
      </c>
      <c r="G17" s="85">
        <v>0.17</v>
      </c>
      <c r="H17" s="79"/>
      <c r="I17" s="79"/>
      <c r="J17" s="79"/>
      <c r="K17" s="79"/>
      <c r="L17" s="33"/>
      <c r="M17" s="33">
        <v>2</v>
      </c>
    </row>
    <row r="18" spans="1:13" ht="11.25" customHeight="1" x14ac:dyDescent="0.35">
      <c r="A18" s="36" t="s">
        <v>75</v>
      </c>
      <c r="B18" s="82"/>
      <c r="C18" s="83"/>
      <c r="D18" s="83"/>
      <c r="E18" s="83"/>
      <c r="F18" s="83"/>
      <c r="G18" s="83"/>
      <c r="H18" s="84"/>
      <c r="I18" s="84"/>
      <c r="J18" s="84"/>
      <c r="K18" s="84"/>
      <c r="L18" s="33"/>
      <c r="M18" s="33"/>
    </row>
    <row r="19" spans="1:13" ht="11.25" customHeight="1" x14ac:dyDescent="0.35">
      <c r="B19" s="32" t="s">
        <v>76</v>
      </c>
      <c r="C19" s="86">
        <v>0.11</v>
      </c>
      <c r="D19" s="86">
        <v>0.1</v>
      </c>
      <c r="E19" s="86">
        <v>0.1</v>
      </c>
      <c r="F19" s="86">
        <v>0.1</v>
      </c>
      <c r="G19" s="86">
        <v>0.1</v>
      </c>
      <c r="L19" s="33" t="s">
        <v>64</v>
      </c>
      <c r="M19" s="33" t="s">
        <v>162</v>
      </c>
    </row>
    <row r="20" spans="1:13" ht="11.25" customHeight="1" x14ac:dyDescent="0.35">
      <c r="B20" s="32" t="s">
        <v>77</v>
      </c>
      <c r="C20" s="80">
        <v>0.85</v>
      </c>
      <c r="D20" s="80">
        <v>0.85</v>
      </c>
      <c r="E20" s="80">
        <v>0.85</v>
      </c>
      <c r="F20" s="80">
        <v>0.85</v>
      </c>
      <c r="G20" s="80">
        <v>0.85</v>
      </c>
      <c r="L20" s="33"/>
      <c r="M20" s="33">
        <v>2</v>
      </c>
    </row>
    <row r="21" spans="1:13" ht="11.25" customHeight="1" x14ac:dyDescent="0.35">
      <c r="B21" s="32" t="s">
        <v>123</v>
      </c>
      <c r="C21" s="80">
        <v>0.15</v>
      </c>
      <c r="D21" s="80">
        <v>0.15</v>
      </c>
      <c r="E21" s="80">
        <v>0.15</v>
      </c>
      <c r="F21" s="80">
        <v>0.15</v>
      </c>
      <c r="G21" s="80">
        <v>0.15</v>
      </c>
      <c r="L21" s="33"/>
      <c r="M21" s="33">
        <v>2</v>
      </c>
    </row>
    <row r="22" spans="1:13" ht="11.25" customHeight="1" x14ac:dyDescent="0.35">
      <c r="B22" s="32" t="s">
        <v>81</v>
      </c>
      <c r="C22" s="64">
        <v>1298</v>
      </c>
      <c r="D22" s="64">
        <v>1237</v>
      </c>
      <c r="E22" s="64">
        <v>1208</v>
      </c>
      <c r="F22" s="64">
        <v>1177</v>
      </c>
      <c r="G22" s="64">
        <v>1116</v>
      </c>
      <c r="L22" s="33"/>
      <c r="M22" s="33" t="s">
        <v>164</v>
      </c>
    </row>
    <row r="23" spans="1:13" ht="11.25" customHeight="1" x14ac:dyDescent="0.35">
      <c r="B23" s="32" t="s">
        <v>82</v>
      </c>
      <c r="C23" s="89">
        <v>0.61</v>
      </c>
      <c r="D23" s="89">
        <v>0.57999999999999996</v>
      </c>
      <c r="E23" s="89">
        <v>0.56000000000000005</v>
      </c>
      <c r="F23" s="89">
        <v>0.55000000000000004</v>
      </c>
      <c r="G23" s="89">
        <v>0.52</v>
      </c>
      <c r="L23" s="33"/>
      <c r="M23" s="33" t="s">
        <v>164</v>
      </c>
    </row>
    <row r="24" spans="1:13" ht="11.25" customHeight="1" x14ac:dyDescent="0.35">
      <c r="A24" s="36" t="s">
        <v>83</v>
      </c>
      <c r="B24" s="82"/>
      <c r="C24" s="83"/>
      <c r="D24" s="83"/>
      <c r="E24" s="83"/>
      <c r="F24" s="83"/>
      <c r="G24" s="83"/>
      <c r="H24" s="84"/>
      <c r="I24" s="84"/>
      <c r="J24" s="84"/>
      <c r="K24" s="84"/>
      <c r="L24" s="33"/>
    </row>
    <row r="25" spans="1:13" ht="11.25" customHeight="1" x14ac:dyDescent="0.35">
      <c r="B25" s="32" t="s">
        <v>165</v>
      </c>
      <c r="C25" s="86">
        <v>2.1000000000000001E-2</v>
      </c>
      <c r="D25" s="86">
        <v>1.7999999999999999E-2</v>
      </c>
      <c r="E25" s="86">
        <v>1.7999999999999999E-2</v>
      </c>
      <c r="F25" s="86">
        <v>1.7999999999999999E-2</v>
      </c>
      <c r="G25" s="86">
        <v>1.7999999999999999E-2</v>
      </c>
      <c r="H25" s="84"/>
      <c r="I25" s="84"/>
      <c r="J25" s="84"/>
      <c r="K25" s="84"/>
      <c r="L25" s="33"/>
      <c r="M25" s="33"/>
    </row>
    <row r="26" spans="1:13" ht="11.25" customHeight="1" thickBot="1" x14ac:dyDescent="0.4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1:13" ht="11.25" customHeight="1" x14ac:dyDescent="0.35">
      <c r="J27" s="48"/>
      <c r="K27" s="48"/>
      <c r="L27" s="48"/>
      <c r="M27" s="48"/>
    </row>
    <row r="28" spans="1:13" ht="11.25" customHeight="1" x14ac:dyDescent="0.35">
      <c r="A28" s="53" t="s">
        <v>3</v>
      </c>
      <c r="F28" s="48"/>
      <c r="G28" s="48"/>
      <c r="H28" s="48"/>
      <c r="I28" s="48"/>
      <c r="J28" s="48"/>
      <c r="K28" s="48"/>
      <c r="L28" s="48"/>
      <c r="M28" s="48"/>
    </row>
    <row r="29" spans="1:13" ht="11.25" customHeight="1" x14ac:dyDescent="0.35">
      <c r="A29" s="87" t="s">
        <v>58</v>
      </c>
      <c r="B29" s="48" t="s">
        <v>174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ht="11.25" customHeight="1" x14ac:dyDescent="0.35">
      <c r="A30" s="87" t="s">
        <v>61</v>
      </c>
      <c r="B30" s="48" t="s">
        <v>175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ht="11.25" customHeight="1" x14ac:dyDescent="0.35">
      <c r="A31" s="75" t="s">
        <v>97</v>
      </c>
      <c r="B31" s="48" t="s">
        <v>168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 ht="11.25" customHeight="1" x14ac:dyDescent="0.35">
      <c r="A32" s="87"/>
      <c r="B32" s="87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 ht="11.25" customHeight="1" x14ac:dyDescent="0.35">
      <c r="A33" s="76" t="s">
        <v>105</v>
      </c>
      <c r="B33" s="76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 ht="11.25" customHeight="1" x14ac:dyDescent="0.35">
      <c r="A34" s="87">
        <v>1</v>
      </c>
      <c r="B34" s="48" t="s">
        <v>169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11.25" customHeight="1" x14ac:dyDescent="0.35">
      <c r="A35" s="87">
        <v>2</v>
      </c>
      <c r="B35" s="48" t="s">
        <v>170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11.25" customHeight="1" x14ac:dyDescent="0.35">
      <c r="A36" s="87">
        <v>3</v>
      </c>
      <c r="B36" s="48" t="s">
        <v>171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 ht="11.25" customHeight="1" x14ac:dyDescent="0.35">
      <c r="A37" s="87">
        <v>4</v>
      </c>
      <c r="B37" s="48" t="s">
        <v>172</v>
      </c>
    </row>
  </sheetData>
  <mergeCells count="1">
    <mergeCell ref="C1:M1"/>
  </mergeCells>
  <hyperlinks>
    <hyperlink ref="C1" location="INDEX" display="Electric boiler, 10 kV, steam, 1-12 bar" xr:uid="{557C5D53-B56F-4762-8094-563FAB99AEA4}"/>
  </hyperlinks>
  <pageMargins left="0.7" right="0.7" top="0.75" bottom="0.75" header="0.3" footer="0.3"/>
  <pageSetup paperSize="9" scale="32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C25D-15AA-4C99-9FF1-32DCF520EA85}">
  <dimension ref="A1:M41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5" width="9.1796875" style="23"/>
    <col min="16" max="16" width="19.81640625" style="23" bestFit="1" customWidth="1"/>
    <col min="17" max="17" width="7.26953125" style="23" customWidth="1"/>
    <col min="18" max="20" width="8.7265625" style="23" customWidth="1"/>
    <col min="21" max="21" width="7.26953125" style="23" bestFit="1" customWidth="1"/>
    <col min="22" max="24" width="8.7265625" style="23" customWidth="1"/>
    <col min="25" max="25" width="7.26953125" style="23" bestFit="1" customWidth="1"/>
    <col min="26" max="28" width="8.7265625" style="23" customWidth="1"/>
    <col min="29" max="30" width="9.1796875" style="23"/>
    <col min="31" max="31" width="18.7265625" style="23" customWidth="1"/>
    <col min="32" max="32" width="9.1796875" style="23"/>
    <col min="33" max="33" width="16.54296875" style="23" customWidth="1"/>
    <col min="34" max="16384" width="9.1796875" style="23"/>
  </cols>
  <sheetData>
    <row r="1" spans="1:13" ht="11.25" customHeight="1" x14ac:dyDescent="0.35">
      <c r="A1" s="20" t="s">
        <v>44</v>
      </c>
      <c r="B1" s="21"/>
      <c r="C1" s="149" t="s">
        <v>176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5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7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30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0" t="s">
        <v>56</v>
      </c>
      <c r="B5" s="78"/>
      <c r="H5" s="36"/>
      <c r="I5" s="36"/>
      <c r="J5" s="36"/>
      <c r="K5" s="36"/>
    </row>
    <row r="6" spans="1:13" ht="11.25" customHeight="1" x14ac:dyDescent="0.35">
      <c r="B6" s="32" t="s">
        <v>57</v>
      </c>
      <c r="C6" s="79">
        <v>2</v>
      </c>
      <c r="D6" s="79">
        <v>2</v>
      </c>
      <c r="E6" s="79">
        <v>2</v>
      </c>
      <c r="F6" s="79">
        <v>2</v>
      </c>
      <c r="G6" s="79">
        <v>2</v>
      </c>
      <c r="H6" s="79">
        <v>1</v>
      </c>
      <c r="I6" s="79">
        <v>5</v>
      </c>
      <c r="J6" s="79">
        <v>1</v>
      </c>
      <c r="K6" s="79">
        <v>5</v>
      </c>
      <c r="L6" s="79" t="s">
        <v>58</v>
      </c>
      <c r="M6" s="79"/>
    </row>
    <row r="7" spans="1:13" ht="11.25" customHeight="1" x14ac:dyDescent="0.35">
      <c r="B7" s="32" t="s">
        <v>60</v>
      </c>
      <c r="C7" s="80">
        <v>0.99</v>
      </c>
      <c r="D7" s="80">
        <v>0.99</v>
      </c>
      <c r="E7" s="80">
        <v>0.99</v>
      </c>
      <c r="F7" s="80">
        <v>0.99</v>
      </c>
      <c r="G7" s="80">
        <v>0.99</v>
      </c>
      <c r="H7" s="80">
        <v>0.98</v>
      </c>
      <c r="I7" s="80">
        <v>1</v>
      </c>
      <c r="J7" s="80">
        <v>0.98</v>
      </c>
      <c r="K7" s="80">
        <v>1</v>
      </c>
      <c r="L7" s="79"/>
      <c r="M7" s="33" t="s">
        <v>59</v>
      </c>
    </row>
    <row r="8" spans="1:13" ht="11.25" customHeight="1" x14ac:dyDescent="0.35">
      <c r="B8" s="32" t="s">
        <v>63</v>
      </c>
      <c r="C8" s="80">
        <v>0.99</v>
      </c>
      <c r="D8" s="80">
        <v>0.99</v>
      </c>
      <c r="E8" s="80">
        <v>0.99</v>
      </c>
      <c r="F8" s="80">
        <v>0.99</v>
      </c>
      <c r="G8" s="80">
        <v>0.99</v>
      </c>
      <c r="H8" s="80">
        <v>0.98</v>
      </c>
      <c r="I8" s="80">
        <v>0.99</v>
      </c>
      <c r="J8" s="80">
        <v>0.98</v>
      </c>
      <c r="K8" s="80">
        <v>0.99</v>
      </c>
      <c r="L8" s="79"/>
      <c r="M8" s="33" t="s">
        <v>59</v>
      </c>
    </row>
    <row r="9" spans="1:13" ht="11.25" customHeight="1" x14ac:dyDescent="0.35">
      <c r="B9" s="32" t="s">
        <v>65</v>
      </c>
      <c r="C9" s="81">
        <v>5.0000000000000001E-3</v>
      </c>
      <c r="D9" s="81">
        <v>5.0000000000000001E-3</v>
      </c>
      <c r="E9" s="81">
        <v>5.0000000000000001E-3</v>
      </c>
      <c r="F9" s="81">
        <v>5.0000000000000001E-3</v>
      </c>
      <c r="G9" s="81">
        <v>5.0000000000000001E-3</v>
      </c>
      <c r="H9" s="81">
        <v>1E-3</v>
      </c>
      <c r="I9" s="81">
        <v>5.0000000000000001E-3</v>
      </c>
      <c r="J9" s="81">
        <v>1E-3</v>
      </c>
      <c r="K9" s="81">
        <v>5.0000000000000001E-3</v>
      </c>
      <c r="L9" s="79"/>
      <c r="M9" s="33" t="s">
        <v>59</v>
      </c>
    </row>
    <row r="10" spans="1:13" ht="11.25" customHeight="1" x14ac:dyDescent="0.35">
      <c r="B10" s="32" t="s">
        <v>66</v>
      </c>
      <c r="C10" s="80">
        <v>0.01</v>
      </c>
      <c r="D10" s="80">
        <v>0.01</v>
      </c>
      <c r="E10" s="80">
        <v>0.01</v>
      </c>
      <c r="F10" s="80">
        <v>0.01</v>
      </c>
      <c r="G10" s="80">
        <v>0.01</v>
      </c>
      <c r="H10" s="81">
        <v>5.0000000000000001E-3</v>
      </c>
      <c r="I10" s="80">
        <v>0.01</v>
      </c>
      <c r="J10" s="81">
        <v>5.0000000000000001E-3</v>
      </c>
      <c r="K10" s="80">
        <v>0.01</v>
      </c>
      <c r="L10" s="79"/>
      <c r="M10" s="33" t="s">
        <v>59</v>
      </c>
    </row>
    <row r="11" spans="1:13" ht="11.25" customHeight="1" x14ac:dyDescent="0.35">
      <c r="B11" s="32" t="s">
        <v>68</v>
      </c>
      <c r="C11" s="79">
        <v>0.2</v>
      </c>
      <c r="D11" s="79">
        <v>0.2</v>
      </c>
      <c r="E11" s="79">
        <v>0.2</v>
      </c>
      <c r="F11" s="79">
        <v>0.2</v>
      </c>
      <c r="G11" s="79">
        <v>0.2</v>
      </c>
      <c r="H11" s="79">
        <v>0.2</v>
      </c>
      <c r="I11" s="79">
        <v>0.2</v>
      </c>
      <c r="J11" s="79">
        <v>0.2</v>
      </c>
      <c r="K11" s="79">
        <v>0.2</v>
      </c>
      <c r="L11" s="79"/>
      <c r="M11" s="79">
        <v>1</v>
      </c>
    </row>
    <row r="12" spans="1:13" ht="11.25" customHeight="1" x14ac:dyDescent="0.35">
      <c r="B12" s="32" t="s">
        <v>69</v>
      </c>
      <c r="C12" s="79">
        <v>25</v>
      </c>
      <c r="D12" s="79">
        <v>25</v>
      </c>
      <c r="E12" s="79">
        <v>25</v>
      </c>
      <c r="F12" s="79">
        <v>25</v>
      </c>
      <c r="G12" s="79">
        <v>25</v>
      </c>
      <c r="H12" s="79">
        <v>20</v>
      </c>
      <c r="I12" s="79">
        <v>25</v>
      </c>
      <c r="J12" s="79">
        <v>20</v>
      </c>
      <c r="K12" s="79">
        <v>25</v>
      </c>
      <c r="L12" s="79"/>
      <c r="M12" s="79">
        <v>2</v>
      </c>
    </row>
    <row r="13" spans="1:13" ht="11.25" customHeight="1" x14ac:dyDescent="0.35">
      <c r="B13" s="32" t="s">
        <v>70</v>
      </c>
      <c r="C13" s="79">
        <v>0.5</v>
      </c>
      <c r="D13" s="79">
        <v>0.5</v>
      </c>
      <c r="E13" s="79">
        <v>0.5</v>
      </c>
      <c r="F13" s="79">
        <v>0.5</v>
      </c>
      <c r="G13" s="79">
        <v>0.5</v>
      </c>
      <c r="H13" s="79">
        <v>0.5</v>
      </c>
      <c r="I13" s="79">
        <v>1</v>
      </c>
      <c r="J13" s="79">
        <v>0.5</v>
      </c>
      <c r="K13" s="79">
        <v>1</v>
      </c>
      <c r="L13" s="79"/>
      <c r="M13" s="79">
        <v>1</v>
      </c>
    </row>
    <row r="14" spans="1:13" ht="11.25" customHeight="1" x14ac:dyDescent="0.35">
      <c r="A14" s="36" t="s">
        <v>71</v>
      </c>
      <c r="B14" s="82"/>
      <c r="C14" s="83"/>
      <c r="D14" s="83"/>
      <c r="E14" s="83"/>
      <c r="F14" s="83"/>
      <c r="G14" s="83"/>
      <c r="H14" s="84"/>
      <c r="I14" s="84"/>
      <c r="J14" s="84"/>
      <c r="K14" s="84"/>
      <c r="L14" s="33"/>
      <c r="M14" s="33"/>
    </row>
    <row r="15" spans="1:13" ht="11.25" customHeight="1" x14ac:dyDescent="0.35">
      <c r="B15" s="32" t="s">
        <v>72</v>
      </c>
      <c r="C15" s="80">
        <v>0.05</v>
      </c>
      <c r="D15" s="80">
        <v>0.05</v>
      </c>
      <c r="E15" s="80">
        <v>0.05</v>
      </c>
      <c r="F15" s="80">
        <v>0.05</v>
      </c>
      <c r="G15" s="80">
        <v>0.05</v>
      </c>
      <c r="H15" s="79"/>
      <c r="I15" s="79"/>
      <c r="J15" s="79"/>
      <c r="K15" s="79"/>
      <c r="L15" s="33"/>
      <c r="M15" s="33">
        <v>1</v>
      </c>
    </row>
    <row r="16" spans="1:13" ht="11.25" customHeight="1" x14ac:dyDescent="0.35">
      <c r="B16" s="32" t="s">
        <v>73</v>
      </c>
      <c r="C16" s="85">
        <v>8.0000000000000002E-3</v>
      </c>
      <c r="D16" s="85">
        <v>8.0000000000000002E-3</v>
      </c>
      <c r="E16" s="85">
        <v>8.0000000000000002E-3</v>
      </c>
      <c r="F16" s="85">
        <v>8.0000000000000002E-3</v>
      </c>
      <c r="G16" s="85">
        <v>8.0000000000000002E-3</v>
      </c>
      <c r="H16" s="79"/>
      <c r="I16" s="79"/>
      <c r="J16" s="79"/>
      <c r="K16" s="79"/>
      <c r="L16" s="33"/>
      <c r="M16" s="33">
        <v>1</v>
      </c>
    </row>
    <row r="17" spans="1:13" ht="11.25" customHeight="1" x14ac:dyDescent="0.35">
      <c r="B17" s="32" t="s">
        <v>74</v>
      </c>
      <c r="C17" s="85">
        <v>0.08</v>
      </c>
      <c r="D17" s="85">
        <v>0.08</v>
      </c>
      <c r="E17" s="85">
        <v>0.08</v>
      </c>
      <c r="F17" s="85">
        <v>0.08</v>
      </c>
      <c r="G17" s="85">
        <v>0.08</v>
      </c>
      <c r="H17" s="79"/>
      <c r="I17" s="79"/>
      <c r="J17" s="79"/>
      <c r="K17" s="79"/>
      <c r="L17" s="33"/>
      <c r="M17" s="33">
        <v>1</v>
      </c>
    </row>
    <row r="18" spans="1:13" ht="11.25" customHeight="1" x14ac:dyDescent="0.35">
      <c r="A18" s="36" t="s">
        <v>75</v>
      </c>
      <c r="B18" s="82"/>
      <c r="C18" s="83"/>
      <c r="D18" s="83"/>
      <c r="E18" s="83"/>
      <c r="F18" s="83"/>
      <c r="G18" s="83"/>
      <c r="H18" s="84"/>
      <c r="I18" s="84"/>
      <c r="J18" s="84"/>
      <c r="K18" s="84"/>
      <c r="L18" s="33"/>
      <c r="M18" s="33"/>
    </row>
    <row r="19" spans="1:13" ht="11.25" customHeight="1" x14ac:dyDescent="0.35">
      <c r="B19" s="32" t="s">
        <v>76</v>
      </c>
      <c r="C19" s="86">
        <v>0.20200000000000001</v>
      </c>
      <c r="D19" s="86">
        <v>0.187</v>
      </c>
      <c r="E19" s="86">
        <v>0.187</v>
      </c>
      <c r="F19" s="86">
        <v>0.187</v>
      </c>
      <c r="G19" s="86">
        <v>0.187</v>
      </c>
      <c r="L19" s="33" t="s">
        <v>64</v>
      </c>
      <c r="M19" s="33" t="s">
        <v>162</v>
      </c>
    </row>
    <row r="20" spans="1:13" ht="11.25" customHeight="1" x14ac:dyDescent="0.35">
      <c r="B20" s="32" t="s">
        <v>77</v>
      </c>
      <c r="C20" s="80">
        <v>0.75</v>
      </c>
      <c r="D20" s="80">
        <v>0.75</v>
      </c>
      <c r="E20" s="80">
        <v>0.75</v>
      </c>
      <c r="F20" s="80">
        <v>0.75</v>
      </c>
      <c r="G20" s="80">
        <v>0.75</v>
      </c>
      <c r="L20" s="33"/>
      <c r="M20" s="33">
        <v>2</v>
      </c>
    </row>
    <row r="21" spans="1:13" ht="11.25" customHeight="1" x14ac:dyDescent="0.35">
      <c r="B21" s="32" t="s">
        <v>123</v>
      </c>
      <c r="C21" s="80">
        <v>0.25</v>
      </c>
      <c r="D21" s="80">
        <v>0.25</v>
      </c>
      <c r="E21" s="80">
        <v>0.25</v>
      </c>
      <c r="F21" s="80">
        <v>0.25</v>
      </c>
      <c r="G21" s="80">
        <v>0.25</v>
      </c>
      <c r="L21" s="33"/>
      <c r="M21" s="33">
        <v>2</v>
      </c>
    </row>
    <row r="22" spans="1:13" ht="11.25" customHeight="1" x14ac:dyDescent="0.35">
      <c r="B22" s="32" t="s">
        <v>81</v>
      </c>
      <c r="C22" s="64">
        <v>1254</v>
      </c>
      <c r="D22" s="64">
        <v>1196</v>
      </c>
      <c r="E22" s="64">
        <v>1166</v>
      </c>
      <c r="F22" s="64">
        <v>1137</v>
      </c>
      <c r="G22" s="64">
        <v>1079</v>
      </c>
      <c r="L22" s="33"/>
      <c r="M22" s="33">
        <v>1</v>
      </c>
    </row>
    <row r="23" spans="1:13" ht="11.25" customHeight="1" x14ac:dyDescent="0.35">
      <c r="B23" s="32" t="s">
        <v>82</v>
      </c>
      <c r="C23" s="74">
        <v>0.59</v>
      </c>
      <c r="D23" s="74">
        <v>0.56000000000000005</v>
      </c>
      <c r="E23" s="74">
        <v>0.54</v>
      </c>
      <c r="F23" s="74">
        <v>0.53</v>
      </c>
      <c r="G23" s="74">
        <v>0.5</v>
      </c>
      <c r="L23" s="33"/>
      <c r="M23" s="33" t="s">
        <v>164</v>
      </c>
    </row>
    <row r="24" spans="1:13" ht="11.25" customHeight="1" x14ac:dyDescent="0.35">
      <c r="A24" s="36" t="s">
        <v>83</v>
      </c>
      <c r="B24" s="82"/>
      <c r="C24" s="83"/>
      <c r="D24" s="83"/>
      <c r="E24" s="83"/>
      <c r="F24" s="83"/>
      <c r="G24" s="83"/>
      <c r="H24" s="84"/>
      <c r="I24" s="84"/>
      <c r="J24" s="84"/>
      <c r="K24" s="84"/>
      <c r="L24" s="33"/>
    </row>
    <row r="25" spans="1:13" ht="11.25" customHeight="1" x14ac:dyDescent="0.35">
      <c r="B25" s="32" t="s">
        <v>84</v>
      </c>
      <c r="C25" s="86">
        <f>C19*0.5</f>
        <v>0.10100000000000001</v>
      </c>
      <c r="D25" s="86">
        <f t="shared" ref="D25:G25" si="0">D19*0.5</f>
        <v>9.35E-2</v>
      </c>
      <c r="E25" s="86">
        <f t="shared" si="0"/>
        <v>9.35E-2</v>
      </c>
      <c r="F25" s="86">
        <f t="shared" si="0"/>
        <v>9.35E-2</v>
      </c>
      <c r="G25" s="86">
        <f t="shared" si="0"/>
        <v>9.35E-2</v>
      </c>
      <c r="H25" s="84"/>
      <c r="I25" s="84"/>
      <c r="J25" s="84"/>
      <c r="K25" s="84"/>
      <c r="L25" s="33" t="s">
        <v>67</v>
      </c>
      <c r="M25" s="33"/>
    </row>
    <row r="26" spans="1:13" ht="11.25" customHeight="1" x14ac:dyDescent="0.35">
      <c r="B26" s="32" t="s">
        <v>165</v>
      </c>
      <c r="C26" s="86">
        <v>5.7000000000000002E-2</v>
      </c>
      <c r="D26" s="86">
        <v>4.9000000000000002E-2</v>
      </c>
      <c r="E26" s="90">
        <v>4.9000000000000002E-2</v>
      </c>
      <c r="F26" s="86">
        <v>4.9000000000000002E-2</v>
      </c>
      <c r="G26" s="86">
        <v>4.9000000000000002E-2</v>
      </c>
      <c r="H26" s="84"/>
      <c r="I26" s="84"/>
      <c r="J26" s="84"/>
      <c r="K26" s="84"/>
      <c r="L26" s="33"/>
      <c r="M26" s="33"/>
    </row>
    <row r="27" spans="1:13" ht="11.25" customHeight="1" thickBot="1" x14ac:dyDescent="0.4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1:13" ht="11.25" customHeight="1" x14ac:dyDescent="0.35">
      <c r="J28" s="48"/>
      <c r="K28" s="48"/>
      <c r="L28" s="48"/>
      <c r="M28" s="48"/>
    </row>
    <row r="29" spans="1:13" ht="11.25" customHeight="1" x14ac:dyDescent="0.35">
      <c r="A29" s="53" t="s">
        <v>3</v>
      </c>
      <c r="F29" s="48"/>
      <c r="G29" s="48"/>
      <c r="H29" s="48"/>
      <c r="I29" s="48"/>
      <c r="J29" s="48"/>
      <c r="K29" s="48"/>
      <c r="L29" s="48"/>
      <c r="M29" s="48"/>
    </row>
    <row r="30" spans="1:13" ht="11.25" customHeight="1" x14ac:dyDescent="0.35">
      <c r="A30" s="87" t="s">
        <v>58</v>
      </c>
      <c r="B30" s="48" t="s">
        <v>166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ht="11.25" customHeight="1" x14ac:dyDescent="0.35">
      <c r="A31" s="87" t="s">
        <v>61</v>
      </c>
      <c r="B31" s="88" t="s">
        <v>167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 ht="11.25" customHeight="1" x14ac:dyDescent="0.35">
      <c r="A32" s="75" t="s">
        <v>97</v>
      </c>
      <c r="B32" s="48" t="s">
        <v>177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 ht="11.25" customHeight="1" x14ac:dyDescent="0.35">
      <c r="A33" s="87" t="s">
        <v>67</v>
      </c>
      <c r="B33" s="48" t="s">
        <v>103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 ht="11.25" customHeight="1" x14ac:dyDescent="0.35"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11.25" customHeight="1" x14ac:dyDescent="0.35">
      <c r="A35" s="76" t="s">
        <v>105</v>
      </c>
      <c r="B35" s="76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11.25" customHeight="1" x14ac:dyDescent="0.35">
      <c r="A36" s="87">
        <v>1</v>
      </c>
      <c r="B36" s="48" t="s">
        <v>169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 ht="11.25" customHeight="1" x14ac:dyDescent="0.35">
      <c r="A37" s="87">
        <v>2</v>
      </c>
      <c r="B37" s="48" t="s">
        <v>170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 ht="11.25" customHeight="1" x14ac:dyDescent="0.35">
      <c r="A38" s="87">
        <v>3</v>
      </c>
      <c r="B38" s="48" t="s">
        <v>178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 ht="11.25" customHeight="1" x14ac:dyDescent="0.35">
      <c r="A39" s="87">
        <v>4</v>
      </c>
      <c r="B39" s="48" t="s">
        <v>172</v>
      </c>
    </row>
    <row r="40" spans="1:13" ht="11.25" customHeight="1" x14ac:dyDescent="0.35">
      <c r="A40" s="87"/>
      <c r="B40" s="87"/>
      <c r="C40" s="48"/>
    </row>
    <row r="41" spans="1:13" ht="11.25" customHeight="1" x14ac:dyDescent="0.35">
      <c r="A41" s="87"/>
      <c r="B41" s="87"/>
      <c r="C41" s="48"/>
    </row>
  </sheetData>
  <mergeCells count="1">
    <mergeCell ref="C1:M1"/>
  </mergeCells>
  <hyperlinks>
    <hyperlink ref="C1" location="INDEX" display="Electric boiler, 0,4-0,69 kV, hot water, 1-12 bar" xr:uid="{91150D7D-7D5F-4D3B-87F0-6F2CD432C6AA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D2E3-3601-4055-8C83-5184B8D6611C}">
  <dimension ref="A1:M41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5" width="9.1796875" style="23"/>
    <col min="16" max="16" width="19.26953125" style="23" bestFit="1" customWidth="1"/>
    <col min="17" max="17" width="7.26953125" style="23" customWidth="1"/>
    <col min="18" max="20" width="8.7265625" style="23" customWidth="1"/>
    <col min="21" max="21" width="7.453125" style="23" bestFit="1" customWidth="1"/>
    <col min="22" max="24" width="8.7265625" style="23" customWidth="1"/>
    <col min="25" max="25" width="7.453125" style="23" bestFit="1" customWidth="1"/>
    <col min="26" max="28" width="8.7265625" style="23" customWidth="1"/>
    <col min="29" max="30" width="9.1796875" style="23"/>
    <col min="31" max="31" width="18.7265625" style="23" customWidth="1"/>
    <col min="32" max="32" width="9.1796875" style="23"/>
    <col min="33" max="33" width="16.54296875" style="23" customWidth="1"/>
    <col min="34" max="16384" width="9.1796875" style="23"/>
  </cols>
  <sheetData>
    <row r="1" spans="1:13" ht="11.25" customHeight="1" x14ac:dyDescent="0.35">
      <c r="A1" s="20" t="s">
        <v>44</v>
      </c>
      <c r="B1" s="21"/>
      <c r="C1" s="149" t="s">
        <v>179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5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7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30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0" t="s">
        <v>56</v>
      </c>
      <c r="B5" s="78"/>
      <c r="H5" s="36"/>
      <c r="I5" s="36"/>
      <c r="J5" s="36"/>
      <c r="K5" s="36"/>
    </row>
    <row r="6" spans="1:13" ht="11.25" customHeight="1" x14ac:dyDescent="0.35">
      <c r="B6" s="32" t="s">
        <v>57</v>
      </c>
      <c r="C6" s="79">
        <v>15</v>
      </c>
      <c r="D6" s="79">
        <v>15</v>
      </c>
      <c r="E6" s="79">
        <v>15</v>
      </c>
      <c r="F6" s="79">
        <v>15</v>
      </c>
      <c r="G6" s="79">
        <v>15</v>
      </c>
      <c r="H6" s="79">
        <v>5</v>
      </c>
      <c r="I6" s="79">
        <v>60</v>
      </c>
      <c r="J6" s="79">
        <v>5</v>
      </c>
      <c r="K6" s="79">
        <v>60</v>
      </c>
      <c r="L6" s="79" t="s">
        <v>58</v>
      </c>
      <c r="M6" s="79"/>
    </row>
    <row r="7" spans="1:13" ht="11.25" customHeight="1" x14ac:dyDescent="0.35">
      <c r="B7" s="32" t="s">
        <v>60</v>
      </c>
      <c r="C7" s="80">
        <v>0.99</v>
      </c>
      <c r="D7" s="80">
        <v>0.99</v>
      </c>
      <c r="E7" s="80">
        <v>0.99</v>
      </c>
      <c r="F7" s="80">
        <v>0.99</v>
      </c>
      <c r="G7" s="80">
        <v>0.99</v>
      </c>
      <c r="H7" s="80">
        <v>0.98</v>
      </c>
      <c r="I7" s="80">
        <v>1</v>
      </c>
      <c r="J7" s="80">
        <v>0.98</v>
      </c>
      <c r="K7" s="80">
        <v>1</v>
      </c>
      <c r="L7" s="79"/>
      <c r="M7" s="33" t="s">
        <v>59</v>
      </c>
    </row>
    <row r="8" spans="1:13" ht="11.25" customHeight="1" x14ac:dyDescent="0.35">
      <c r="B8" s="32" t="s">
        <v>63</v>
      </c>
      <c r="C8" s="80">
        <v>0.99</v>
      </c>
      <c r="D8" s="80">
        <v>0.99</v>
      </c>
      <c r="E8" s="80">
        <v>0.99</v>
      </c>
      <c r="F8" s="80">
        <v>0.99</v>
      </c>
      <c r="G8" s="80">
        <v>0.99</v>
      </c>
      <c r="H8" s="80">
        <v>0.98</v>
      </c>
      <c r="I8" s="80">
        <v>0.99</v>
      </c>
      <c r="J8" s="80">
        <v>0.98</v>
      </c>
      <c r="K8" s="80">
        <v>0.99</v>
      </c>
      <c r="L8" s="79"/>
      <c r="M8" s="33" t="s">
        <v>59</v>
      </c>
    </row>
    <row r="9" spans="1:13" ht="11.25" customHeight="1" x14ac:dyDescent="0.35">
      <c r="B9" s="32" t="s">
        <v>65</v>
      </c>
      <c r="C9" s="81">
        <v>5.0000000000000001E-3</v>
      </c>
      <c r="D9" s="81">
        <v>5.0000000000000001E-3</v>
      </c>
      <c r="E9" s="81">
        <v>5.0000000000000001E-3</v>
      </c>
      <c r="F9" s="81">
        <v>5.0000000000000001E-3</v>
      </c>
      <c r="G9" s="81">
        <v>5.0000000000000001E-3</v>
      </c>
      <c r="H9" s="81">
        <v>1E-3</v>
      </c>
      <c r="I9" s="81">
        <v>5.0000000000000001E-3</v>
      </c>
      <c r="J9" s="81">
        <v>1E-3</v>
      </c>
      <c r="K9" s="81">
        <v>5.0000000000000001E-3</v>
      </c>
      <c r="L9" s="79"/>
      <c r="M9" s="33" t="s">
        <v>59</v>
      </c>
    </row>
    <row r="10" spans="1:13" ht="11.25" customHeight="1" x14ac:dyDescent="0.35">
      <c r="B10" s="32" t="s">
        <v>66</v>
      </c>
      <c r="C10" s="80">
        <v>0.01</v>
      </c>
      <c r="D10" s="80">
        <v>0.01</v>
      </c>
      <c r="E10" s="80">
        <v>0.01</v>
      </c>
      <c r="F10" s="80">
        <v>0.01</v>
      </c>
      <c r="G10" s="80">
        <v>0.01</v>
      </c>
      <c r="H10" s="91">
        <v>5.0000000000000001E-3</v>
      </c>
      <c r="I10" s="80">
        <v>0.01</v>
      </c>
      <c r="J10" s="91">
        <v>5.0000000000000001E-3</v>
      </c>
      <c r="K10" s="80">
        <v>0.01</v>
      </c>
      <c r="L10" s="79"/>
      <c r="M10" s="33" t="s">
        <v>59</v>
      </c>
    </row>
    <row r="11" spans="1:13" ht="11.25" customHeight="1" x14ac:dyDescent="0.35">
      <c r="B11" s="32" t="s">
        <v>68</v>
      </c>
      <c r="C11" s="79">
        <v>0.2</v>
      </c>
      <c r="D11" s="79">
        <v>0.2</v>
      </c>
      <c r="E11" s="79">
        <v>0.2</v>
      </c>
      <c r="F11" s="79">
        <v>0.2</v>
      </c>
      <c r="G11" s="79">
        <v>0.2</v>
      </c>
      <c r="H11" s="79">
        <v>0.2</v>
      </c>
      <c r="I11" s="79">
        <v>0.2</v>
      </c>
      <c r="J11" s="79">
        <v>0.2</v>
      </c>
      <c r="K11" s="79">
        <v>0.2</v>
      </c>
      <c r="L11" s="79"/>
      <c r="M11" s="79">
        <v>1</v>
      </c>
    </row>
    <row r="12" spans="1:13" ht="11.25" customHeight="1" x14ac:dyDescent="0.35">
      <c r="B12" s="32" t="s">
        <v>69</v>
      </c>
      <c r="C12" s="79">
        <v>25</v>
      </c>
      <c r="D12" s="79">
        <v>25</v>
      </c>
      <c r="E12" s="79">
        <v>25</v>
      </c>
      <c r="F12" s="79">
        <v>25</v>
      </c>
      <c r="G12" s="79">
        <v>25</v>
      </c>
      <c r="H12" s="79">
        <v>20</v>
      </c>
      <c r="I12" s="79">
        <v>25</v>
      </c>
      <c r="J12" s="79">
        <v>20</v>
      </c>
      <c r="K12" s="79">
        <v>25</v>
      </c>
      <c r="L12" s="79"/>
      <c r="M12" s="79">
        <v>2</v>
      </c>
    </row>
    <row r="13" spans="1:13" ht="11.25" customHeight="1" x14ac:dyDescent="0.35">
      <c r="B13" s="32" t="s">
        <v>70</v>
      </c>
      <c r="C13" s="79">
        <v>0.5</v>
      </c>
      <c r="D13" s="79">
        <v>0.5</v>
      </c>
      <c r="E13" s="79">
        <v>0.5</v>
      </c>
      <c r="F13" s="79">
        <v>0.5</v>
      </c>
      <c r="G13" s="79">
        <v>0.5</v>
      </c>
      <c r="H13" s="79">
        <v>0.5</v>
      </c>
      <c r="I13" s="79">
        <v>1</v>
      </c>
      <c r="J13" s="79">
        <v>0.5</v>
      </c>
      <c r="K13" s="79">
        <v>1</v>
      </c>
      <c r="L13" s="79"/>
      <c r="M13" s="79">
        <v>1</v>
      </c>
    </row>
    <row r="14" spans="1:13" ht="11.25" customHeight="1" x14ac:dyDescent="0.35">
      <c r="A14" s="36" t="s">
        <v>71</v>
      </c>
      <c r="B14" s="82"/>
      <c r="C14" s="83"/>
      <c r="D14" s="83"/>
      <c r="E14" s="83"/>
      <c r="F14" s="83"/>
      <c r="G14" s="83"/>
      <c r="H14" s="84"/>
      <c r="I14" s="84"/>
      <c r="J14" s="84"/>
      <c r="K14" s="84"/>
      <c r="L14" s="33"/>
      <c r="M14" s="33"/>
    </row>
    <row r="15" spans="1:13" ht="11.25" customHeight="1" x14ac:dyDescent="0.35">
      <c r="B15" s="32" t="s">
        <v>72</v>
      </c>
      <c r="C15" s="80">
        <v>0.05</v>
      </c>
      <c r="D15" s="80">
        <v>0.05</v>
      </c>
      <c r="E15" s="80">
        <v>0.05</v>
      </c>
      <c r="F15" s="80">
        <v>0.05</v>
      </c>
      <c r="G15" s="80">
        <v>0.05</v>
      </c>
      <c r="H15" s="79"/>
      <c r="I15" s="79"/>
      <c r="J15" s="79"/>
      <c r="K15" s="79"/>
      <c r="L15" s="33"/>
      <c r="M15" s="33">
        <v>1</v>
      </c>
    </row>
    <row r="16" spans="1:13" ht="11.25" customHeight="1" x14ac:dyDescent="0.35">
      <c r="B16" s="32" t="s">
        <v>73</v>
      </c>
      <c r="C16" s="85">
        <v>8.0000000000000002E-3</v>
      </c>
      <c r="D16" s="85">
        <v>8.0000000000000002E-3</v>
      </c>
      <c r="E16" s="85">
        <v>8.0000000000000002E-3</v>
      </c>
      <c r="F16" s="85">
        <v>8.0000000000000002E-3</v>
      </c>
      <c r="G16" s="85">
        <v>8.0000000000000002E-3</v>
      </c>
      <c r="H16" s="79"/>
      <c r="I16" s="79"/>
      <c r="J16" s="79"/>
      <c r="K16" s="79"/>
      <c r="L16" s="33"/>
      <c r="M16" s="33">
        <v>1</v>
      </c>
    </row>
    <row r="17" spans="1:13" ht="11.25" customHeight="1" x14ac:dyDescent="0.35">
      <c r="B17" s="32" t="s">
        <v>74</v>
      </c>
      <c r="C17" s="85">
        <v>0.08</v>
      </c>
      <c r="D17" s="85">
        <v>0.08</v>
      </c>
      <c r="E17" s="85">
        <v>0.08</v>
      </c>
      <c r="F17" s="85">
        <v>0.08</v>
      </c>
      <c r="G17" s="85">
        <v>0.08</v>
      </c>
      <c r="H17" s="79"/>
      <c r="I17" s="79"/>
      <c r="J17" s="79"/>
      <c r="K17" s="79"/>
      <c r="L17" s="33"/>
      <c r="M17" s="33">
        <v>1</v>
      </c>
    </row>
    <row r="18" spans="1:13" ht="11.25" customHeight="1" x14ac:dyDescent="0.35">
      <c r="A18" s="36" t="s">
        <v>75</v>
      </c>
      <c r="B18" s="82"/>
      <c r="C18" s="83"/>
      <c r="D18" s="83"/>
      <c r="E18" s="83"/>
      <c r="F18" s="83"/>
      <c r="G18" s="83"/>
      <c r="H18" s="84"/>
      <c r="I18" s="84"/>
      <c r="J18" s="84"/>
      <c r="K18" s="84"/>
      <c r="L18" s="33"/>
      <c r="M18" s="33"/>
    </row>
    <row r="19" spans="1:13" ht="11.25" customHeight="1" x14ac:dyDescent="0.35">
      <c r="B19" s="32" t="s">
        <v>76</v>
      </c>
      <c r="C19" s="86">
        <v>8.8999999999999996E-2</v>
      </c>
      <c r="D19" s="86">
        <v>8.4000000000000005E-2</v>
      </c>
      <c r="E19" s="86">
        <v>8.4000000000000005E-2</v>
      </c>
      <c r="F19" s="86">
        <v>8.4000000000000005E-2</v>
      </c>
      <c r="G19" s="86">
        <v>8.4000000000000005E-2</v>
      </c>
      <c r="L19" s="33" t="s">
        <v>64</v>
      </c>
      <c r="M19" s="33" t="s">
        <v>162</v>
      </c>
    </row>
    <row r="20" spans="1:13" ht="11.25" customHeight="1" x14ac:dyDescent="0.35">
      <c r="B20" s="32" t="s">
        <v>77</v>
      </c>
      <c r="C20" s="80">
        <v>0.85</v>
      </c>
      <c r="D20" s="80">
        <v>0.85</v>
      </c>
      <c r="E20" s="80">
        <v>0.85</v>
      </c>
      <c r="F20" s="80">
        <v>0.85</v>
      </c>
      <c r="G20" s="80">
        <v>0.85</v>
      </c>
      <c r="L20" s="33"/>
      <c r="M20" s="33">
        <v>2</v>
      </c>
    </row>
    <row r="21" spans="1:13" ht="11.25" customHeight="1" x14ac:dyDescent="0.35">
      <c r="B21" s="32" t="s">
        <v>123</v>
      </c>
      <c r="C21" s="80">
        <v>0.15</v>
      </c>
      <c r="D21" s="80">
        <v>0.15</v>
      </c>
      <c r="E21" s="80">
        <v>0.15</v>
      </c>
      <c r="F21" s="80">
        <v>0.15</v>
      </c>
      <c r="G21" s="80">
        <v>0.15</v>
      </c>
      <c r="L21" s="33"/>
      <c r="M21" s="33">
        <v>2</v>
      </c>
    </row>
    <row r="22" spans="1:13" ht="11.25" customHeight="1" x14ac:dyDescent="0.35">
      <c r="B22" s="32" t="s">
        <v>81</v>
      </c>
      <c r="C22" s="64">
        <v>1103</v>
      </c>
      <c r="D22" s="64">
        <v>1076</v>
      </c>
      <c r="E22" s="64">
        <v>1050</v>
      </c>
      <c r="F22" s="64">
        <v>1023</v>
      </c>
      <c r="G22" s="64">
        <v>971</v>
      </c>
      <c r="L22" s="33"/>
      <c r="M22" s="33" t="s">
        <v>162</v>
      </c>
    </row>
    <row r="23" spans="1:13" ht="11.25" customHeight="1" x14ac:dyDescent="0.35">
      <c r="B23" s="32" t="s">
        <v>82</v>
      </c>
      <c r="C23" s="74">
        <v>0.53</v>
      </c>
      <c r="D23" s="74">
        <v>0.5</v>
      </c>
      <c r="E23" s="74">
        <v>0.49</v>
      </c>
      <c r="F23" s="74">
        <v>0.48</v>
      </c>
      <c r="G23" s="74">
        <v>0.45</v>
      </c>
      <c r="L23" s="33"/>
      <c r="M23" s="33" t="s">
        <v>164</v>
      </c>
    </row>
    <row r="24" spans="1:13" ht="11.25" customHeight="1" x14ac:dyDescent="0.35">
      <c r="A24" s="36" t="s">
        <v>83</v>
      </c>
      <c r="B24" s="82"/>
      <c r="C24" s="83"/>
      <c r="D24" s="83"/>
      <c r="E24" s="83"/>
      <c r="F24" s="83"/>
      <c r="G24" s="83"/>
      <c r="H24" s="84"/>
      <c r="I24" s="84"/>
      <c r="J24" s="84"/>
      <c r="K24" s="84"/>
      <c r="L24" s="33"/>
    </row>
    <row r="25" spans="1:13" ht="11.25" customHeight="1" x14ac:dyDescent="0.35">
      <c r="B25" s="32" t="s">
        <v>84</v>
      </c>
      <c r="C25" s="86">
        <f>C19/2</f>
        <v>4.4499999999999998E-2</v>
      </c>
      <c r="D25" s="86">
        <f t="shared" ref="D25:G25" si="0">D19/2</f>
        <v>4.2000000000000003E-2</v>
      </c>
      <c r="E25" s="86">
        <f>E19/2</f>
        <v>4.2000000000000003E-2</v>
      </c>
      <c r="F25" s="86">
        <f>F19/2</f>
        <v>4.2000000000000003E-2</v>
      </c>
      <c r="G25" s="86">
        <f t="shared" si="0"/>
        <v>4.2000000000000003E-2</v>
      </c>
      <c r="H25" s="84"/>
      <c r="I25" s="84"/>
      <c r="J25" s="84"/>
      <c r="K25" s="84"/>
      <c r="L25" s="33" t="s">
        <v>67</v>
      </c>
      <c r="M25" s="33"/>
    </row>
    <row r="26" spans="1:13" ht="11.25" customHeight="1" x14ac:dyDescent="0.35">
      <c r="B26" s="32" t="s">
        <v>165</v>
      </c>
      <c r="C26" s="86">
        <v>1.7999999999999999E-2</v>
      </c>
      <c r="D26" s="86">
        <v>1.6E-2</v>
      </c>
      <c r="E26" s="86">
        <v>1.6E-2</v>
      </c>
      <c r="F26" s="86">
        <v>1.6E-2</v>
      </c>
      <c r="G26" s="86">
        <v>1.6E-2</v>
      </c>
      <c r="H26" s="84"/>
      <c r="I26" s="84"/>
      <c r="J26" s="84"/>
      <c r="K26" s="84"/>
      <c r="L26" s="33"/>
      <c r="M26" s="33"/>
    </row>
    <row r="27" spans="1:13" ht="11.25" customHeight="1" thickBot="1" x14ac:dyDescent="0.4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1:13" ht="11.25" customHeight="1" x14ac:dyDescent="0.35">
      <c r="J28" s="48"/>
      <c r="K28" s="48"/>
      <c r="L28" s="48"/>
      <c r="M28" s="48"/>
    </row>
    <row r="29" spans="1:13" ht="11.25" customHeight="1" x14ac:dyDescent="0.35">
      <c r="A29" s="53" t="s">
        <v>3</v>
      </c>
      <c r="F29" s="48"/>
      <c r="G29" s="48"/>
      <c r="H29" s="48"/>
      <c r="I29" s="48"/>
      <c r="J29" s="48"/>
      <c r="K29" s="48"/>
      <c r="L29" s="48"/>
      <c r="M29" s="48"/>
    </row>
    <row r="30" spans="1:13" ht="11.25" customHeight="1" x14ac:dyDescent="0.35">
      <c r="A30" s="87" t="s">
        <v>58</v>
      </c>
      <c r="B30" s="48" t="s">
        <v>174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ht="11.25" customHeight="1" x14ac:dyDescent="0.35">
      <c r="A31" s="87" t="s">
        <v>61</v>
      </c>
      <c r="B31" s="48" t="s">
        <v>175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 ht="11.25" customHeight="1" x14ac:dyDescent="0.35">
      <c r="A32" s="75" t="s">
        <v>97</v>
      </c>
      <c r="B32" s="48" t="s">
        <v>177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 ht="11.25" customHeight="1" x14ac:dyDescent="0.35">
      <c r="A33" s="87" t="s">
        <v>67</v>
      </c>
      <c r="B33" s="48" t="s">
        <v>103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 ht="11.25" customHeight="1" x14ac:dyDescent="0.35"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11.25" customHeight="1" x14ac:dyDescent="0.35">
      <c r="A35" s="76" t="s">
        <v>105</v>
      </c>
      <c r="B35" s="76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11.25" customHeight="1" x14ac:dyDescent="0.35">
      <c r="A36" s="87">
        <v>1</v>
      </c>
      <c r="B36" s="48" t="s">
        <v>169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 ht="11.25" customHeight="1" x14ac:dyDescent="0.35">
      <c r="A37" s="87">
        <v>2</v>
      </c>
      <c r="B37" s="48" t="s">
        <v>170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 ht="11.25" customHeight="1" x14ac:dyDescent="0.35">
      <c r="A38" s="87">
        <v>3</v>
      </c>
      <c r="B38" s="48" t="s">
        <v>171</v>
      </c>
      <c r="D38" s="48"/>
      <c r="E38" s="48"/>
    </row>
    <row r="39" spans="1:13" ht="11.25" customHeight="1" x14ac:dyDescent="0.35">
      <c r="A39" s="87">
        <v>4</v>
      </c>
      <c r="B39" s="48" t="s">
        <v>172</v>
      </c>
    </row>
    <row r="40" spans="1:13" ht="11.25" customHeight="1" x14ac:dyDescent="0.35">
      <c r="A40" s="87"/>
      <c r="B40" s="87"/>
      <c r="C40" s="48"/>
    </row>
    <row r="41" spans="1:13" ht="11.25" customHeight="1" x14ac:dyDescent="0.35">
      <c r="A41" s="87"/>
      <c r="B41" s="87"/>
      <c r="C41" s="48"/>
    </row>
  </sheetData>
  <mergeCells count="1">
    <mergeCell ref="C1:M1"/>
  </mergeCells>
  <hyperlinks>
    <hyperlink ref="C1" location="INDEX" display="Electric boiler,10 kV, hot water, 1-12 bar" xr:uid="{C6105362-405E-4944-B3E0-EF4933B9F466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4C8C-70E9-428D-B580-591FEF7B129C}">
  <dimension ref="A1:M189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C7" sqref="C7"/>
    </sheetView>
  </sheetViews>
  <sheetFormatPr defaultColWidth="9" defaultRowHeight="11.25" customHeight="1" x14ac:dyDescent="0.35"/>
  <cols>
    <col min="1" max="1" width="3.7265625" style="55" customWidth="1"/>
    <col min="2" max="2" width="70.81640625" style="55" customWidth="1"/>
    <col min="3" max="13" width="9.26953125" style="55" customWidth="1"/>
    <col min="14" max="16384" width="9" style="55"/>
  </cols>
  <sheetData>
    <row r="1" spans="1:13" ht="11.25" customHeight="1" x14ac:dyDescent="0.35">
      <c r="A1" s="20" t="s">
        <v>44</v>
      </c>
      <c r="B1" s="54"/>
      <c r="C1" s="151" t="s">
        <v>180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4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6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29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3" t="s">
        <v>56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1:13" ht="11.25" customHeight="1" x14ac:dyDescent="0.35">
      <c r="A6" s="53"/>
      <c r="B6" s="55" t="s">
        <v>57</v>
      </c>
      <c r="C6" s="57">
        <v>5</v>
      </c>
      <c r="D6" s="57">
        <v>5</v>
      </c>
      <c r="E6" s="57">
        <v>5</v>
      </c>
      <c r="F6" s="57">
        <v>5</v>
      </c>
      <c r="G6" s="57">
        <v>5</v>
      </c>
      <c r="H6" s="57">
        <v>0.5</v>
      </c>
      <c r="I6" s="57">
        <v>50</v>
      </c>
      <c r="J6" s="57">
        <v>0.5</v>
      </c>
      <c r="K6" s="57">
        <v>50</v>
      </c>
      <c r="L6" s="57"/>
      <c r="M6" s="57" t="s">
        <v>181</v>
      </c>
    </row>
    <row r="7" spans="1:13" ht="11.25" customHeight="1" x14ac:dyDescent="0.35">
      <c r="A7" s="53"/>
      <c r="B7" s="55" t="s">
        <v>60</v>
      </c>
      <c r="C7" s="58">
        <v>0.94</v>
      </c>
      <c r="D7" s="58">
        <v>0.94</v>
      </c>
      <c r="E7" s="58">
        <v>0.94</v>
      </c>
      <c r="F7" s="58">
        <v>0.94</v>
      </c>
      <c r="G7" s="58">
        <v>0.94</v>
      </c>
      <c r="H7" s="58">
        <v>0.92</v>
      </c>
      <c r="I7" s="58">
        <v>0.95</v>
      </c>
      <c r="J7" s="58">
        <v>0.92</v>
      </c>
      <c r="K7" s="58">
        <v>0.95</v>
      </c>
      <c r="L7" s="57" t="s">
        <v>182</v>
      </c>
      <c r="M7" s="57" t="s">
        <v>183</v>
      </c>
    </row>
    <row r="8" spans="1:13" ht="11.25" customHeight="1" x14ac:dyDescent="0.35">
      <c r="A8" s="53"/>
      <c r="B8" s="55" t="s">
        <v>63</v>
      </c>
      <c r="C8" s="92">
        <v>0.93899999999999995</v>
      </c>
      <c r="D8" s="92">
        <v>0.93899999999999995</v>
      </c>
      <c r="E8" s="92">
        <v>0.93899999999999995</v>
      </c>
      <c r="F8" s="92">
        <v>0.93899999999999995</v>
      </c>
      <c r="G8" s="92">
        <v>0.93899999999999995</v>
      </c>
      <c r="H8" s="92">
        <v>0.91900000000000004</v>
      </c>
      <c r="I8" s="92">
        <v>0.94899999999999995</v>
      </c>
      <c r="J8" s="92">
        <v>0.91900000000000004</v>
      </c>
      <c r="K8" s="92">
        <v>0.94899999999999995</v>
      </c>
      <c r="L8" s="57" t="s">
        <v>184</v>
      </c>
      <c r="M8" s="57" t="s">
        <v>122</v>
      </c>
    </row>
    <row r="9" spans="1:13" ht="11.25" customHeight="1" x14ac:dyDescent="0.35">
      <c r="A9" s="53"/>
      <c r="B9" s="55" t="s">
        <v>65</v>
      </c>
      <c r="C9" s="93">
        <v>1.5E-3</v>
      </c>
      <c r="D9" s="93">
        <v>1.5E-3</v>
      </c>
      <c r="E9" s="93">
        <v>1.5E-3</v>
      </c>
      <c r="F9" s="93">
        <v>1.5E-3</v>
      </c>
      <c r="G9" s="93">
        <v>1.5E-3</v>
      </c>
      <c r="H9" s="58">
        <v>0</v>
      </c>
      <c r="I9" s="93">
        <v>1.5E-3</v>
      </c>
      <c r="J9" s="58">
        <v>0</v>
      </c>
      <c r="K9" s="93">
        <v>1.5E-3</v>
      </c>
      <c r="L9" s="57"/>
      <c r="M9" s="57" t="s">
        <v>59</v>
      </c>
    </row>
    <row r="10" spans="1:13" ht="11.25" customHeight="1" x14ac:dyDescent="0.35">
      <c r="A10" s="59"/>
      <c r="B10" s="59" t="s">
        <v>66</v>
      </c>
      <c r="C10" s="58">
        <v>0.01</v>
      </c>
      <c r="D10" s="58">
        <v>0.01</v>
      </c>
      <c r="E10" s="58">
        <v>0.01</v>
      </c>
      <c r="F10" s="58">
        <v>0.01</v>
      </c>
      <c r="G10" s="58">
        <v>0.01</v>
      </c>
      <c r="H10" s="58">
        <v>0</v>
      </c>
      <c r="I10" s="58">
        <v>0.02</v>
      </c>
      <c r="J10" s="58">
        <v>0</v>
      </c>
      <c r="K10" s="58">
        <v>0.02</v>
      </c>
      <c r="L10" s="57"/>
      <c r="M10" s="57">
        <v>1</v>
      </c>
    </row>
    <row r="11" spans="1:13" ht="11.25" customHeight="1" x14ac:dyDescent="0.35">
      <c r="A11" s="53"/>
      <c r="B11" s="55" t="s">
        <v>68</v>
      </c>
      <c r="C11" s="61">
        <v>0.5</v>
      </c>
      <c r="D11" s="61">
        <v>0.5</v>
      </c>
      <c r="E11" s="61">
        <v>0.5</v>
      </c>
      <c r="F11" s="61">
        <v>0.5</v>
      </c>
      <c r="G11" s="61">
        <v>0.5</v>
      </c>
      <c r="H11" s="61">
        <v>0.3</v>
      </c>
      <c r="I11" s="61">
        <v>0.6</v>
      </c>
      <c r="J11" s="61">
        <v>0.3</v>
      </c>
      <c r="K11" s="61">
        <v>0.6</v>
      </c>
      <c r="L11" s="57"/>
      <c r="M11" s="57" t="s">
        <v>59</v>
      </c>
    </row>
    <row r="12" spans="1:13" ht="11.25" customHeight="1" x14ac:dyDescent="0.35">
      <c r="A12" s="53"/>
      <c r="B12" s="55" t="s">
        <v>69</v>
      </c>
      <c r="C12" s="57">
        <v>25</v>
      </c>
      <c r="D12" s="57">
        <v>25</v>
      </c>
      <c r="E12" s="57">
        <v>25</v>
      </c>
      <c r="F12" s="57">
        <v>25</v>
      </c>
      <c r="G12" s="57">
        <v>25</v>
      </c>
      <c r="H12" s="57">
        <v>25</v>
      </c>
      <c r="I12" s="57"/>
      <c r="J12" s="57">
        <v>25</v>
      </c>
      <c r="K12" s="57"/>
      <c r="L12" s="57"/>
      <c r="M12" s="57">
        <v>1</v>
      </c>
    </row>
    <row r="13" spans="1:13" ht="11.25" customHeight="1" x14ac:dyDescent="0.35">
      <c r="A13" s="53"/>
      <c r="B13" s="55" t="s">
        <v>70</v>
      </c>
      <c r="C13" s="62">
        <v>0.2</v>
      </c>
      <c r="D13" s="62">
        <v>0.2</v>
      </c>
      <c r="E13" s="62">
        <v>0.2</v>
      </c>
      <c r="F13" s="62">
        <v>0.2</v>
      </c>
      <c r="G13" s="62">
        <v>0.2</v>
      </c>
      <c r="H13" s="62">
        <v>0.02</v>
      </c>
      <c r="I13" s="61">
        <v>0.7</v>
      </c>
      <c r="J13" s="62">
        <v>0.02</v>
      </c>
      <c r="K13" s="61">
        <v>0.7</v>
      </c>
      <c r="L13" s="56"/>
      <c r="M13" s="57" t="s">
        <v>59</v>
      </c>
    </row>
    <row r="14" spans="1:13" ht="11.25" customHeight="1" x14ac:dyDescent="0.35">
      <c r="A14" s="53"/>
      <c r="B14" s="55" t="s">
        <v>115</v>
      </c>
      <c r="C14" s="94">
        <v>8.0000000000000002E-3</v>
      </c>
      <c r="D14" s="94">
        <v>8.0000000000000002E-3</v>
      </c>
      <c r="E14" s="94">
        <v>8.0000000000000002E-3</v>
      </c>
      <c r="F14" s="94">
        <v>8.0000000000000002E-3</v>
      </c>
      <c r="G14" s="94">
        <v>8.0000000000000002E-3</v>
      </c>
      <c r="H14" s="94">
        <v>7.0000000000000001E-3</v>
      </c>
      <c r="I14" s="62">
        <v>0.01</v>
      </c>
      <c r="J14" s="94">
        <v>7.0000000000000001E-3</v>
      </c>
      <c r="K14" s="62">
        <v>0.01</v>
      </c>
      <c r="L14" s="56"/>
      <c r="M14" s="57" t="s">
        <v>185</v>
      </c>
    </row>
    <row r="15" spans="1:13" ht="11.25" customHeight="1" x14ac:dyDescent="0.35">
      <c r="A15" s="53" t="s">
        <v>116</v>
      </c>
      <c r="C15" s="57"/>
      <c r="D15" s="57"/>
      <c r="E15" s="57"/>
      <c r="F15" s="57"/>
      <c r="G15" s="57"/>
      <c r="H15" s="57"/>
      <c r="I15" s="57"/>
      <c r="J15" s="94"/>
      <c r="K15" s="57"/>
      <c r="L15" s="57"/>
      <c r="M15" s="57"/>
    </row>
    <row r="16" spans="1:13" ht="11.25" customHeight="1" x14ac:dyDescent="0.35">
      <c r="A16" s="59"/>
      <c r="B16" s="59" t="s">
        <v>186</v>
      </c>
      <c r="C16" s="58">
        <v>0.15</v>
      </c>
      <c r="D16" s="58">
        <v>0.15</v>
      </c>
      <c r="E16" s="58">
        <v>0.15</v>
      </c>
      <c r="F16" s="58">
        <v>0.15</v>
      </c>
      <c r="G16" s="58">
        <v>0.15</v>
      </c>
      <c r="H16" s="58">
        <v>3.5000000000000003E-2</v>
      </c>
      <c r="I16" s="58">
        <v>0.3</v>
      </c>
      <c r="J16" s="58"/>
      <c r="K16" s="58"/>
      <c r="L16" s="57" t="s">
        <v>85</v>
      </c>
      <c r="M16" s="57" t="s">
        <v>187</v>
      </c>
    </row>
    <row r="17" spans="1:13" ht="11.25" customHeight="1" x14ac:dyDescent="0.35">
      <c r="A17" s="59"/>
      <c r="B17" s="59" t="s">
        <v>188</v>
      </c>
      <c r="C17" s="58">
        <v>0.3</v>
      </c>
      <c r="D17" s="58">
        <v>0.3</v>
      </c>
      <c r="E17" s="58">
        <v>0.3</v>
      </c>
      <c r="F17" s="58">
        <v>0.3</v>
      </c>
      <c r="G17" s="58">
        <v>0.3</v>
      </c>
      <c r="H17" s="58">
        <v>7.0000000000000007E-2</v>
      </c>
      <c r="I17" s="58">
        <v>0.6</v>
      </c>
      <c r="J17" s="58"/>
      <c r="K17" s="58"/>
      <c r="L17" s="57" t="s">
        <v>85</v>
      </c>
      <c r="M17" s="57" t="s">
        <v>187</v>
      </c>
    </row>
    <row r="18" spans="1:13" ht="11.25" customHeight="1" x14ac:dyDescent="0.35">
      <c r="A18" s="59"/>
      <c r="B18" s="59" t="s">
        <v>189</v>
      </c>
      <c r="C18" s="58">
        <v>0.15</v>
      </c>
      <c r="D18" s="58">
        <v>0.15</v>
      </c>
      <c r="E18" s="58">
        <v>0.15</v>
      </c>
      <c r="F18" s="58">
        <v>0.15</v>
      </c>
      <c r="G18" s="58">
        <v>0.15</v>
      </c>
      <c r="H18" s="58">
        <v>0.1</v>
      </c>
      <c r="I18" s="58">
        <v>0.2</v>
      </c>
      <c r="J18" s="58"/>
      <c r="K18" s="58"/>
      <c r="L18" s="57"/>
      <c r="M18" s="57" t="s">
        <v>187</v>
      </c>
    </row>
    <row r="19" spans="1:13" ht="11.25" customHeight="1" x14ac:dyDescent="0.35">
      <c r="A19" s="53"/>
      <c r="B19" s="55" t="s">
        <v>73</v>
      </c>
      <c r="C19" s="57">
        <v>0.06</v>
      </c>
      <c r="D19" s="57">
        <v>0.06</v>
      </c>
      <c r="E19" s="57">
        <v>0.06</v>
      </c>
      <c r="F19" s="57">
        <v>0.06</v>
      </c>
      <c r="G19" s="57">
        <v>0.06</v>
      </c>
      <c r="H19" s="57">
        <v>2.5000000000000001E-2</v>
      </c>
      <c r="I19" s="57">
        <v>0.2</v>
      </c>
      <c r="J19" s="57"/>
      <c r="K19" s="57"/>
      <c r="L19" s="57"/>
      <c r="M19" s="57" t="s">
        <v>187</v>
      </c>
    </row>
    <row r="20" spans="1:13" ht="11.25" customHeight="1" x14ac:dyDescent="0.35">
      <c r="A20" s="53"/>
      <c r="B20" s="55" t="s">
        <v>74</v>
      </c>
      <c r="C20" s="57">
        <v>0.5</v>
      </c>
      <c r="D20" s="57">
        <v>0.5</v>
      </c>
      <c r="E20" s="57">
        <v>0.5</v>
      </c>
      <c r="F20" s="57">
        <v>0.5</v>
      </c>
      <c r="G20" s="57">
        <v>0.5</v>
      </c>
      <c r="H20" s="57">
        <v>0.3</v>
      </c>
      <c r="I20" s="57">
        <v>1</v>
      </c>
      <c r="J20" s="57"/>
      <c r="K20" s="57"/>
      <c r="L20" s="57"/>
      <c r="M20" s="57" t="s">
        <v>187</v>
      </c>
    </row>
    <row r="21" spans="1:13" ht="11.25" customHeight="1" x14ac:dyDescent="0.35">
      <c r="A21" s="53" t="s">
        <v>120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11.25" customHeight="1" x14ac:dyDescent="0.35">
      <c r="A22" s="53"/>
      <c r="B22" s="55" t="s">
        <v>121</v>
      </c>
      <c r="C22" s="62">
        <v>0.09</v>
      </c>
      <c r="D22" s="62">
        <v>0.09</v>
      </c>
      <c r="E22" s="62">
        <v>0.09</v>
      </c>
      <c r="F22" s="62">
        <v>0.09</v>
      </c>
      <c r="G22" s="62">
        <v>0.09</v>
      </c>
      <c r="H22" s="62"/>
      <c r="I22" s="62"/>
      <c r="J22" s="62"/>
      <c r="K22" s="62"/>
      <c r="L22" s="57" t="s">
        <v>190</v>
      </c>
      <c r="M22" s="57" t="s">
        <v>187</v>
      </c>
    </row>
    <row r="23" spans="1:13" ht="11.25" customHeight="1" x14ac:dyDescent="0.35">
      <c r="A23" s="53"/>
      <c r="B23" s="55" t="s">
        <v>77</v>
      </c>
      <c r="C23" s="58">
        <v>0.66</v>
      </c>
      <c r="D23" s="58">
        <v>0.66</v>
      </c>
      <c r="E23" s="58">
        <v>0.66</v>
      </c>
      <c r="F23" s="58">
        <v>0.66</v>
      </c>
      <c r="G23" s="58">
        <v>0.66</v>
      </c>
      <c r="H23" s="62"/>
      <c r="I23" s="62"/>
      <c r="J23" s="62"/>
      <c r="K23" s="62"/>
      <c r="L23" s="95"/>
      <c r="M23" s="57" t="s">
        <v>59</v>
      </c>
    </row>
    <row r="24" spans="1:13" ht="11.25" customHeight="1" x14ac:dyDescent="0.35">
      <c r="A24" s="53"/>
      <c r="B24" s="55" t="s">
        <v>123</v>
      </c>
      <c r="C24" s="58">
        <v>0.34</v>
      </c>
      <c r="D24" s="58">
        <v>0.34</v>
      </c>
      <c r="E24" s="58">
        <v>0.34</v>
      </c>
      <c r="F24" s="58">
        <v>0.34</v>
      </c>
      <c r="G24" s="58">
        <v>0.34</v>
      </c>
      <c r="H24" s="62"/>
      <c r="I24" s="62"/>
      <c r="J24" s="62"/>
      <c r="K24" s="62"/>
      <c r="L24" s="57"/>
      <c r="M24" s="57" t="s">
        <v>59</v>
      </c>
    </row>
    <row r="25" spans="1:13" ht="11.25" customHeight="1" x14ac:dyDescent="0.35">
      <c r="A25" s="53"/>
      <c r="B25" s="55" t="s">
        <v>124</v>
      </c>
      <c r="C25" s="64">
        <v>2000</v>
      </c>
      <c r="D25" s="64">
        <v>2000</v>
      </c>
      <c r="E25" s="64">
        <v>2000</v>
      </c>
      <c r="F25" s="64">
        <v>2000</v>
      </c>
      <c r="G25" s="64">
        <v>2000</v>
      </c>
      <c r="H25" s="64"/>
      <c r="I25" s="64"/>
      <c r="J25" s="64"/>
      <c r="K25" s="64"/>
      <c r="L25" s="57"/>
      <c r="M25" s="57" t="s">
        <v>59</v>
      </c>
    </row>
    <row r="26" spans="1:13" ht="11.25" customHeight="1" x14ac:dyDescent="0.35">
      <c r="A26" s="53"/>
      <c r="B26" s="55" t="s">
        <v>125</v>
      </c>
      <c r="C26" s="62">
        <v>1.23</v>
      </c>
      <c r="D26" s="62">
        <v>1.23</v>
      </c>
      <c r="E26" s="62">
        <v>1.23</v>
      </c>
      <c r="F26" s="62">
        <v>1.23</v>
      </c>
      <c r="G26" s="62">
        <v>1.23</v>
      </c>
      <c r="H26" s="62"/>
      <c r="I26" s="62"/>
      <c r="J26" s="62"/>
      <c r="K26" s="62"/>
      <c r="L26" s="95"/>
      <c r="M26" s="57">
        <v>1</v>
      </c>
    </row>
    <row r="27" spans="1:13" ht="11.25" customHeight="1" x14ac:dyDescent="0.35">
      <c r="A27" s="53" t="s">
        <v>83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 ht="11.25" customHeight="1" x14ac:dyDescent="0.35">
      <c r="A28" s="53"/>
      <c r="B28" s="55" t="s">
        <v>127</v>
      </c>
      <c r="C28" s="57">
        <v>0.23</v>
      </c>
      <c r="D28" s="57">
        <v>0.23</v>
      </c>
      <c r="E28" s="57">
        <v>0.23</v>
      </c>
      <c r="F28" s="57">
        <v>0.23</v>
      </c>
      <c r="G28" s="57">
        <v>0.23</v>
      </c>
      <c r="H28" s="57"/>
      <c r="I28" s="57"/>
      <c r="J28" s="57"/>
      <c r="K28" s="57"/>
      <c r="L28" s="57" t="s">
        <v>191</v>
      </c>
      <c r="M28" s="57">
        <v>2</v>
      </c>
    </row>
    <row r="29" spans="1:13" ht="11.25" customHeight="1" x14ac:dyDescent="0.35">
      <c r="A29" s="53"/>
      <c r="B29" s="55" t="s">
        <v>126</v>
      </c>
      <c r="C29" s="64"/>
      <c r="D29" s="64"/>
      <c r="E29" s="64"/>
      <c r="F29" s="64"/>
      <c r="G29" s="64"/>
      <c r="H29" s="64"/>
      <c r="I29" s="64"/>
      <c r="J29" s="64"/>
      <c r="K29" s="64"/>
      <c r="L29" s="57"/>
      <c r="M29" s="57"/>
    </row>
    <row r="30" spans="1:13" ht="11.25" customHeight="1" x14ac:dyDescent="0.35">
      <c r="A30" s="53"/>
      <c r="B30" s="55" t="s">
        <v>192</v>
      </c>
      <c r="C30" s="58">
        <v>0.06</v>
      </c>
      <c r="D30" s="58">
        <v>0.06</v>
      </c>
      <c r="E30" s="58">
        <v>0.06</v>
      </c>
      <c r="F30" s="58">
        <v>0.06</v>
      </c>
      <c r="G30" s="58">
        <v>0.06</v>
      </c>
      <c r="H30" s="64"/>
      <c r="I30" s="64"/>
      <c r="J30" s="64"/>
      <c r="K30" s="64"/>
      <c r="L30" s="57" t="s">
        <v>193</v>
      </c>
      <c r="M30" s="57" t="s">
        <v>194</v>
      </c>
    </row>
    <row r="31" spans="1:13" ht="11.25" customHeight="1" x14ac:dyDescent="0.35">
      <c r="A31" s="53"/>
      <c r="B31" s="55" t="s">
        <v>195</v>
      </c>
      <c r="C31" s="58">
        <v>0.1</v>
      </c>
      <c r="D31" s="58">
        <v>0.1</v>
      </c>
      <c r="E31" s="58">
        <v>0.1</v>
      </c>
      <c r="F31" s="58">
        <v>0.1</v>
      </c>
      <c r="G31" s="58">
        <v>0.1</v>
      </c>
      <c r="H31" s="64"/>
      <c r="I31" s="64"/>
      <c r="J31" s="64"/>
      <c r="K31" s="64"/>
      <c r="L31" s="57" t="s">
        <v>89</v>
      </c>
      <c r="M31" s="57">
        <v>2</v>
      </c>
    </row>
    <row r="32" spans="1:13" ht="11.25" customHeight="1" x14ac:dyDescent="0.35">
      <c r="A32" s="53"/>
      <c r="B32" s="55" t="s">
        <v>196</v>
      </c>
      <c r="C32" s="96">
        <v>0.01</v>
      </c>
      <c r="D32" s="96">
        <v>0.01</v>
      </c>
      <c r="E32" s="96">
        <v>0.01</v>
      </c>
      <c r="F32" s="96">
        <v>0.01</v>
      </c>
      <c r="G32" s="96">
        <v>0.01</v>
      </c>
      <c r="H32" s="56"/>
      <c r="I32" s="56"/>
      <c r="J32" s="56"/>
      <c r="K32" s="56"/>
      <c r="L32" s="57" t="s">
        <v>80</v>
      </c>
    </row>
    <row r="33" spans="1:13" ht="11.25" customHeight="1" x14ac:dyDescent="0.35">
      <c r="A33" s="53"/>
      <c r="B33" s="55" t="s">
        <v>197</v>
      </c>
      <c r="C33" s="58">
        <v>0.3</v>
      </c>
      <c r="D33" s="58">
        <v>0.3</v>
      </c>
      <c r="E33" s="58">
        <v>0.3</v>
      </c>
      <c r="F33" s="58">
        <v>0.3</v>
      </c>
      <c r="G33" s="58">
        <v>0.3</v>
      </c>
      <c r="H33" s="64"/>
      <c r="I33" s="64"/>
      <c r="J33" s="64"/>
      <c r="K33" s="64"/>
      <c r="L33" s="57" t="s">
        <v>92</v>
      </c>
      <c r="M33" s="57" t="s">
        <v>185</v>
      </c>
    </row>
    <row r="34" spans="1:13" ht="11.25" customHeight="1" thickBot="1" x14ac:dyDescent="0.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</row>
    <row r="35" spans="1:13" ht="11.25" customHeight="1" x14ac:dyDescent="0.35">
      <c r="A35" s="68"/>
      <c r="C35" s="64"/>
      <c r="D35" s="64"/>
      <c r="E35" s="64"/>
      <c r="F35" s="64"/>
      <c r="G35" s="64"/>
      <c r="H35" s="64"/>
      <c r="I35" s="64"/>
      <c r="J35" s="64"/>
      <c r="K35" s="64"/>
      <c r="L35" s="57"/>
      <c r="M35" s="57"/>
    </row>
    <row r="36" spans="1:13" ht="11.25" customHeight="1" x14ac:dyDescent="0.35">
      <c r="A36" s="53" t="s">
        <v>3</v>
      </c>
      <c r="C36" s="70"/>
      <c r="D36" s="70"/>
      <c r="E36" s="70"/>
      <c r="F36" s="70"/>
      <c r="G36" s="70"/>
      <c r="H36" s="70"/>
      <c r="I36" s="70"/>
      <c r="J36" s="70"/>
      <c r="K36" s="70"/>
    </row>
    <row r="37" spans="1:13" ht="11.25" customHeight="1" x14ac:dyDescent="0.35">
      <c r="A37" s="87" t="s">
        <v>58</v>
      </c>
      <c r="B37" s="71" t="s">
        <v>198</v>
      </c>
    </row>
    <row r="38" spans="1:13" s="71" customFormat="1" ht="11.25" customHeight="1" x14ac:dyDescent="0.35">
      <c r="A38" s="87" t="s">
        <v>61</v>
      </c>
      <c r="B38" s="71" t="s">
        <v>199</v>
      </c>
    </row>
    <row r="39" spans="1:13" s="71" customFormat="1" ht="11.25" customHeight="1" x14ac:dyDescent="0.35">
      <c r="A39" s="87" t="s">
        <v>97</v>
      </c>
      <c r="B39" s="71" t="s">
        <v>200</v>
      </c>
    </row>
    <row r="40" spans="1:13" s="71" customFormat="1" ht="11.25" customHeight="1" x14ac:dyDescent="0.35">
      <c r="A40" s="87" t="s">
        <v>67</v>
      </c>
      <c r="B40" s="71" t="s">
        <v>201</v>
      </c>
    </row>
    <row r="41" spans="1:13" s="71" customFormat="1" ht="11.25" customHeight="1" x14ac:dyDescent="0.35">
      <c r="A41" s="87" t="s">
        <v>78</v>
      </c>
      <c r="B41" s="55" t="s">
        <v>202</v>
      </c>
    </row>
    <row r="42" spans="1:13" s="71" customFormat="1" ht="11.25" customHeight="1" x14ac:dyDescent="0.35">
      <c r="A42" s="87" t="s">
        <v>80</v>
      </c>
      <c r="B42" s="71" t="s">
        <v>203</v>
      </c>
    </row>
    <row r="43" spans="1:13" s="71" customFormat="1" ht="11.25" customHeight="1" x14ac:dyDescent="0.35">
      <c r="A43" s="87" t="s">
        <v>92</v>
      </c>
      <c r="B43" s="71" t="s">
        <v>204</v>
      </c>
    </row>
    <row r="44" spans="1:13" ht="11.25" customHeight="1" x14ac:dyDescent="0.35">
      <c r="A44" s="87" t="s">
        <v>85</v>
      </c>
      <c r="B44" s="71" t="s">
        <v>205</v>
      </c>
    </row>
    <row r="45" spans="1:13" ht="11.25" customHeight="1" x14ac:dyDescent="0.35">
      <c r="A45" s="87" t="s">
        <v>89</v>
      </c>
      <c r="B45" s="71" t="s">
        <v>206</v>
      </c>
    </row>
    <row r="46" spans="1:13" ht="11.25" customHeight="1" x14ac:dyDescent="0.35">
      <c r="A46" s="87" t="s">
        <v>191</v>
      </c>
      <c r="B46" s="71" t="s">
        <v>207</v>
      </c>
    </row>
    <row r="47" spans="1:13" s="71" customFormat="1" ht="11.25" customHeight="1" x14ac:dyDescent="0.35">
      <c r="A47" s="23"/>
    </row>
    <row r="48" spans="1:13" s="71" customFormat="1" ht="11.25" customHeight="1" x14ac:dyDescent="0.35">
      <c r="A48" s="76" t="s">
        <v>105</v>
      </c>
      <c r="B48" s="55"/>
    </row>
    <row r="49" spans="1:2" s="71" customFormat="1" ht="11.25" customHeight="1" x14ac:dyDescent="0.35">
      <c r="A49" s="87">
        <v>1</v>
      </c>
      <c r="B49" s="71" t="s">
        <v>208</v>
      </c>
    </row>
    <row r="50" spans="1:2" ht="11.25" customHeight="1" x14ac:dyDescent="0.35">
      <c r="A50" s="87">
        <v>2</v>
      </c>
      <c r="B50" s="71" t="s">
        <v>209</v>
      </c>
    </row>
    <row r="51" spans="1:2" ht="11.25" customHeight="1" x14ac:dyDescent="0.35">
      <c r="A51" s="87">
        <v>3</v>
      </c>
      <c r="B51" s="71" t="s">
        <v>210</v>
      </c>
    </row>
    <row r="52" spans="1:2" ht="11.25" customHeight="1" x14ac:dyDescent="0.35">
      <c r="A52" s="87">
        <v>4</v>
      </c>
      <c r="B52" s="71" t="s">
        <v>211</v>
      </c>
    </row>
    <row r="53" spans="1:2" ht="11.25" customHeight="1" x14ac:dyDescent="0.35">
      <c r="A53" s="87">
        <v>5</v>
      </c>
      <c r="B53" s="55" t="s">
        <v>212</v>
      </c>
    </row>
    <row r="54" spans="1:2" ht="11.25" customHeight="1" x14ac:dyDescent="0.35">
      <c r="A54" s="87">
        <v>6</v>
      </c>
      <c r="B54" s="55" t="s">
        <v>213</v>
      </c>
    </row>
    <row r="55" spans="1:2" ht="11.25" customHeight="1" x14ac:dyDescent="0.35">
      <c r="A55" s="53"/>
    </row>
    <row r="56" spans="1:2" ht="11.25" customHeight="1" x14ac:dyDescent="0.35">
      <c r="A56" s="53"/>
    </row>
    <row r="57" spans="1:2" ht="11.25" customHeight="1" x14ac:dyDescent="0.35">
      <c r="A57" s="53"/>
    </row>
    <row r="58" spans="1:2" ht="11.25" customHeight="1" x14ac:dyDescent="0.35">
      <c r="A58" s="53"/>
    </row>
    <row r="59" spans="1:2" ht="11.25" customHeight="1" x14ac:dyDescent="0.35">
      <c r="A59" s="53"/>
    </row>
    <row r="60" spans="1:2" ht="11.25" customHeight="1" x14ac:dyDescent="0.35">
      <c r="A60" s="53"/>
    </row>
    <row r="61" spans="1:2" ht="11.25" customHeight="1" x14ac:dyDescent="0.35">
      <c r="A61" s="53"/>
    </row>
    <row r="62" spans="1:2" ht="11.25" customHeight="1" x14ac:dyDescent="0.35">
      <c r="A62" s="53"/>
    </row>
    <row r="63" spans="1:2" ht="11.25" customHeight="1" x14ac:dyDescent="0.35">
      <c r="A63" s="53"/>
    </row>
    <row r="64" spans="1:2" ht="11.25" customHeight="1" x14ac:dyDescent="0.35">
      <c r="A64" s="53"/>
    </row>
    <row r="65" spans="1:1" ht="11.25" customHeight="1" x14ac:dyDescent="0.35">
      <c r="A65" s="53"/>
    </row>
    <row r="66" spans="1:1" ht="11.25" customHeight="1" x14ac:dyDescent="0.35">
      <c r="A66" s="53"/>
    </row>
    <row r="67" spans="1:1" ht="11.25" customHeight="1" x14ac:dyDescent="0.35">
      <c r="A67" s="53"/>
    </row>
    <row r="68" spans="1:1" ht="11.25" customHeight="1" x14ac:dyDescent="0.35">
      <c r="A68" s="53"/>
    </row>
    <row r="69" spans="1:1" ht="11.25" customHeight="1" x14ac:dyDescent="0.35">
      <c r="A69" s="53"/>
    </row>
    <row r="70" spans="1:1" ht="11.25" customHeight="1" x14ac:dyDescent="0.35">
      <c r="A70" s="53"/>
    </row>
    <row r="71" spans="1:1" ht="11.25" customHeight="1" x14ac:dyDescent="0.35">
      <c r="A71" s="53"/>
    </row>
    <row r="72" spans="1:1" ht="11.25" customHeight="1" x14ac:dyDescent="0.35">
      <c r="A72" s="53"/>
    </row>
    <row r="73" spans="1:1" ht="11.25" customHeight="1" x14ac:dyDescent="0.35">
      <c r="A73" s="53"/>
    </row>
    <row r="74" spans="1:1" ht="11.25" customHeight="1" x14ac:dyDescent="0.35">
      <c r="A74" s="53"/>
    </row>
    <row r="75" spans="1:1" ht="11.25" customHeight="1" x14ac:dyDescent="0.35">
      <c r="A75" s="53"/>
    </row>
    <row r="76" spans="1:1" ht="11.25" customHeight="1" x14ac:dyDescent="0.35">
      <c r="A76" s="53"/>
    </row>
    <row r="77" spans="1:1" ht="11.25" customHeight="1" x14ac:dyDescent="0.35">
      <c r="A77" s="53"/>
    </row>
    <row r="78" spans="1:1" ht="11.25" customHeight="1" x14ac:dyDescent="0.35">
      <c r="A78" s="53"/>
    </row>
    <row r="79" spans="1:1" ht="11.25" customHeight="1" x14ac:dyDescent="0.35">
      <c r="A79" s="53"/>
    </row>
    <row r="80" spans="1:1" ht="11.25" customHeight="1" x14ac:dyDescent="0.35">
      <c r="A80" s="53"/>
    </row>
    <row r="81" spans="1:1" ht="11.25" customHeight="1" x14ac:dyDescent="0.35">
      <c r="A81" s="53"/>
    </row>
    <row r="82" spans="1:1" ht="11.25" customHeight="1" x14ac:dyDescent="0.35">
      <c r="A82" s="53"/>
    </row>
    <row r="83" spans="1:1" ht="11.25" customHeight="1" x14ac:dyDescent="0.35">
      <c r="A83" s="53"/>
    </row>
    <row r="84" spans="1:1" ht="11.25" customHeight="1" x14ac:dyDescent="0.35">
      <c r="A84" s="53"/>
    </row>
    <row r="85" spans="1:1" ht="11.25" customHeight="1" x14ac:dyDescent="0.35">
      <c r="A85" s="53"/>
    </row>
    <row r="86" spans="1:1" ht="11.25" customHeight="1" x14ac:dyDescent="0.35">
      <c r="A86" s="53"/>
    </row>
    <row r="87" spans="1:1" ht="11.25" customHeight="1" x14ac:dyDescent="0.35">
      <c r="A87" s="53"/>
    </row>
    <row r="88" spans="1:1" ht="11.25" customHeight="1" x14ac:dyDescent="0.35">
      <c r="A88" s="53"/>
    </row>
    <row r="89" spans="1:1" ht="11.25" customHeight="1" x14ac:dyDescent="0.35">
      <c r="A89" s="53"/>
    </row>
    <row r="90" spans="1:1" ht="11.25" customHeight="1" x14ac:dyDescent="0.35">
      <c r="A90" s="53"/>
    </row>
    <row r="91" spans="1:1" ht="11.25" customHeight="1" x14ac:dyDescent="0.35">
      <c r="A91" s="53"/>
    </row>
    <row r="92" spans="1:1" ht="11.25" customHeight="1" x14ac:dyDescent="0.35">
      <c r="A92" s="53"/>
    </row>
    <row r="93" spans="1:1" ht="11.25" customHeight="1" x14ac:dyDescent="0.35">
      <c r="A93" s="53"/>
    </row>
    <row r="94" spans="1:1" ht="11.25" customHeight="1" x14ac:dyDescent="0.35">
      <c r="A94" s="53"/>
    </row>
    <row r="95" spans="1:1" ht="11.25" customHeight="1" x14ac:dyDescent="0.35">
      <c r="A95" s="53"/>
    </row>
    <row r="96" spans="1:1" ht="11.25" customHeight="1" x14ac:dyDescent="0.35">
      <c r="A96" s="53"/>
    </row>
    <row r="97" spans="1:1" ht="11.25" customHeight="1" x14ac:dyDescent="0.35">
      <c r="A97" s="53"/>
    </row>
    <row r="98" spans="1:1" ht="11.25" customHeight="1" x14ac:dyDescent="0.35">
      <c r="A98" s="53"/>
    </row>
    <row r="99" spans="1:1" ht="11.25" customHeight="1" x14ac:dyDescent="0.35">
      <c r="A99" s="53"/>
    </row>
    <row r="100" spans="1:1" ht="11.25" customHeight="1" x14ac:dyDescent="0.35">
      <c r="A100" s="53"/>
    </row>
    <row r="101" spans="1:1" ht="11.25" customHeight="1" x14ac:dyDescent="0.35">
      <c r="A101" s="53"/>
    </row>
    <row r="102" spans="1:1" ht="11.25" customHeight="1" x14ac:dyDescent="0.35">
      <c r="A102" s="53"/>
    </row>
    <row r="103" spans="1:1" ht="11.25" customHeight="1" x14ac:dyDescent="0.35">
      <c r="A103" s="53"/>
    </row>
    <row r="104" spans="1:1" ht="11.25" customHeight="1" x14ac:dyDescent="0.35">
      <c r="A104" s="53"/>
    </row>
    <row r="105" spans="1:1" ht="11.25" customHeight="1" x14ac:dyDescent="0.35">
      <c r="A105" s="53"/>
    </row>
    <row r="106" spans="1:1" ht="11.25" customHeight="1" x14ac:dyDescent="0.35">
      <c r="A106" s="53"/>
    </row>
    <row r="107" spans="1:1" ht="11.25" customHeight="1" x14ac:dyDescent="0.35">
      <c r="A107" s="53"/>
    </row>
    <row r="108" spans="1:1" ht="11.25" customHeight="1" x14ac:dyDescent="0.35">
      <c r="A108" s="53"/>
    </row>
    <row r="109" spans="1:1" ht="11.25" customHeight="1" x14ac:dyDescent="0.35">
      <c r="A109" s="53"/>
    </row>
    <row r="110" spans="1:1" ht="11.25" customHeight="1" x14ac:dyDescent="0.35">
      <c r="A110" s="53"/>
    </row>
    <row r="111" spans="1:1" ht="11.25" customHeight="1" x14ac:dyDescent="0.35">
      <c r="A111" s="53"/>
    </row>
    <row r="112" spans="1:1" ht="11.25" customHeight="1" x14ac:dyDescent="0.35">
      <c r="A112" s="53"/>
    </row>
    <row r="113" spans="1:1" ht="11.25" customHeight="1" x14ac:dyDescent="0.35">
      <c r="A113" s="53"/>
    </row>
    <row r="114" spans="1:1" ht="11.25" customHeight="1" x14ac:dyDescent="0.35">
      <c r="A114" s="53"/>
    </row>
    <row r="115" spans="1:1" ht="11.25" customHeight="1" x14ac:dyDescent="0.35">
      <c r="A115" s="53"/>
    </row>
    <row r="116" spans="1:1" ht="11.25" customHeight="1" x14ac:dyDescent="0.35">
      <c r="A116" s="53"/>
    </row>
    <row r="117" spans="1:1" ht="11.25" customHeight="1" x14ac:dyDescent="0.35">
      <c r="A117" s="53"/>
    </row>
    <row r="118" spans="1:1" ht="11.25" customHeight="1" x14ac:dyDescent="0.35">
      <c r="A118" s="53"/>
    </row>
    <row r="119" spans="1:1" ht="11.25" customHeight="1" x14ac:dyDescent="0.35">
      <c r="A119" s="53"/>
    </row>
    <row r="120" spans="1:1" ht="11.25" customHeight="1" x14ac:dyDescent="0.35">
      <c r="A120" s="53"/>
    </row>
    <row r="121" spans="1:1" ht="11.25" customHeight="1" x14ac:dyDescent="0.35">
      <c r="A121" s="53"/>
    </row>
    <row r="122" spans="1:1" ht="11.25" customHeight="1" x14ac:dyDescent="0.35">
      <c r="A122" s="53"/>
    </row>
    <row r="123" spans="1:1" ht="11.25" customHeight="1" x14ac:dyDescent="0.35">
      <c r="A123" s="53"/>
    </row>
    <row r="124" spans="1:1" ht="11.25" customHeight="1" x14ac:dyDescent="0.35">
      <c r="A124" s="53"/>
    </row>
    <row r="125" spans="1:1" ht="11.25" customHeight="1" x14ac:dyDescent="0.35">
      <c r="A125" s="53"/>
    </row>
    <row r="126" spans="1:1" ht="11.25" customHeight="1" x14ac:dyDescent="0.35">
      <c r="A126" s="53"/>
    </row>
    <row r="127" spans="1:1" ht="11.25" customHeight="1" x14ac:dyDescent="0.35">
      <c r="A127" s="53"/>
    </row>
    <row r="128" spans="1:1" ht="11.25" customHeight="1" x14ac:dyDescent="0.35">
      <c r="A128" s="53"/>
    </row>
    <row r="129" spans="1:1" ht="11.25" customHeight="1" x14ac:dyDescent="0.35">
      <c r="A129" s="53"/>
    </row>
    <row r="130" spans="1:1" ht="11.25" customHeight="1" x14ac:dyDescent="0.35">
      <c r="A130" s="53"/>
    </row>
    <row r="131" spans="1:1" ht="11.25" customHeight="1" x14ac:dyDescent="0.35">
      <c r="A131" s="53"/>
    </row>
    <row r="132" spans="1:1" ht="11.25" customHeight="1" x14ac:dyDescent="0.35">
      <c r="A132" s="53"/>
    </row>
    <row r="133" spans="1:1" ht="11.25" customHeight="1" x14ac:dyDescent="0.35">
      <c r="A133" s="53"/>
    </row>
    <row r="134" spans="1:1" ht="11.25" customHeight="1" x14ac:dyDescent="0.35">
      <c r="A134" s="53"/>
    </row>
    <row r="135" spans="1:1" ht="11.25" customHeight="1" x14ac:dyDescent="0.35">
      <c r="A135" s="53"/>
    </row>
    <row r="136" spans="1:1" ht="11.25" customHeight="1" x14ac:dyDescent="0.35">
      <c r="A136" s="53"/>
    </row>
    <row r="137" spans="1:1" ht="11.25" customHeight="1" x14ac:dyDescent="0.35">
      <c r="A137" s="53"/>
    </row>
    <row r="138" spans="1:1" ht="11.25" customHeight="1" x14ac:dyDescent="0.35">
      <c r="A138" s="53"/>
    </row>
    <row r="139" spans="1:1" ht="11.25" customHeight="1" x14ac:dyDescent="0.35">
      <c r="A139" s="53"/>
    </row>
    <row r="140" spans="1:1" ht="11.25" customHeight="1" x14ac:dyDescent="0.35">
      <c r="A140" s="53"/>
    </row>
    <row r="141" spans="1:1" ht="11.25" customHeight="1" x14ac:dyDescent="0.35">
      <c r="A141" s="53"/>
    </row>
    <row r="142" spans="1:1" ht="11.25" customHeight="1" x14ac:dyDescent="0.35">
      <c r="A142" s="53"/>
    </row>
    <row r="143" spans="1:1" ht="11.25" customHeight="1" x14ac:dyDescent="0.35">
      <c r="A143" s="53"/>
    </row>
    <row r="144" spans="1:1" ht="11.25" customHeight="1" x14ac:dyDescent="0.35">
      <c r="A144" s="53"/>
    </row>
    <row r="145" spans="1:1" ht="11.25" customHeight="1" x14ac:dyDescent="0.35">
      <c r="A145" s="53"/>
    </row>
    <row r="146" spans="1:1" ht="11.25" customHeight="1" x14ac:dyDescent="0.35">
      <c r="A146" s="53"/>
    </row>
    <row r="147" spans="1:1" ht="11.25" customHeight="1" x14ac:dyDescent="0.35">
      <c r="A147" s="53"/>
    </row>
    <row r="148" spans="1:1" ht="11.25" customHeight="1" x14ac:dyDescent="0.35">
      <c r="A148" s="53"/>
    </row>
    <row r="149" spans="1:1" ht="11.25" customHeight="1" x14ac:dyDescent="0.35">
      <c r="A149" s="53"/>
    </row>
    <row r="150" spans="1:1" ht="11.25" customHeight="1" x14ac:dyDescent="0.35">
      <c r="A150" s="53"/>
    </row>
    <row r="151" spans="1:1" ht="11.25" customHeight="1" x14ac:dyDescent="0.35">
      <c r="A151" s="53"/>
    </row>
    <row r="152" spans="1:1" ht="11.25" customHeight="1" x14ac:dyDescent="0.35">
      <c r="A152" s="53"/>
    </row>
    <row r="153" spans="1:1" ht="11.25" customHeight="1" x14ac:dyDescent="0.35">
      <c r="A153" s="53"/>
    </row>
    <row r="154" spans="1:1" ht="11.25" customHeight="1" x14ac:dyDescent="0.35">
      <c r="A154" s="53"/>
    </row>
    <row r="155" spans="1:1" ht="11.25" customHeight="1" x14ac:dyDescent="0.35">
      <c r="A155" s="53"/>
    </row>
    <row r="156" spans="1:1" ht="11.25" customHeight="1" x14ac:dyDescent="0.35">
      <c r="A156" s="53"/>
    </row>
    <row r="157" spans="1:1" ht="11.25" customHeight="1" x14ac:dyDescent="0.35">
      <c r="A157" s="53"/>
    </row>
    <row r="158" spans="1:1" ht="11.25" customHeight="1" x14ac:dyDescent="0.35">
      <c r="A158" s="53"/>
    </row>
    <row r="159" spans="1:1" ht="11.25" customHeight="1" x14ac:dyDescent="0.35">
      <c r="A159" s="53"/>
    </row>
    <row r="160" spans="1:1" ht="11.25" customHeight="1" x14ac:dyDescent="0.35">
      <c r="A160" s="53"/>
    </row>
    <row r="161" spans="1:1" ht="11.25" customHeight="1" x14ac:dyDescent="0.35">
      <c r="A161" s="53"/>
    </row>
    <row r="162" spans="1:1" ht="11.25" customHeight="1" x14ac:dyDescent="0.35">
      <c r="A162" s="53"/>
    </row>
    <row r="163" spans="1:1" ht="11.25" customHeight="1" x14ac:dyDescent="0.35">
      <c r="A163" s="53"/>
    </row>
    <row r="164" spans="1:1" ht="11.25" customHeight="1" x14ac:dyDescent="0.35">
      <c r="A164" s="53"/>
    </row>
    <row r="165" spans="1:1" ht="11.25" customHeight="1" x14ac:dyDescent="0.35">
      <c r="A165" s="53"/>
    </row>
    <row r="166" spans="1:1" ht="11.25" customHeight="1" x14ac:dyDescent="0.35">
      <c r="A166" s="53"/>
    </row>
    <row r="167" spans="1:1" ht="11.25" customHeight="1" x14ac:dyDescent="0.35">
      <c r="A167" s="53"/>
    </row>
    <row r="168" spans="1:1" ht="11.25" customHeight="1" x14ac:dyDescent="0.35">
      <c r="A168" s="53"/>
    </row>
    <row r="169" spans="1:1" ht="11.25" customHeight="1" x14ac:dyDescent="0.35">
      <c r="A169" s="53"/>
    </row>
    <row r="170" spans="1:1" ht="11.25" customHeight="1" x14ac:dyDescent="0.35">
      <c r="A170" s="53"/>
    </row>
    <row r="171" spans="1:1" ht="11.25" customHeight="1" x14ac:dyDescent="0.35">
      <c r="A171" s="53"/>
    </row>
    <row r="172" spans="1:1" ht="11.25" customHeight="1" x14ac:dyDescent="0.35">
      <c r="A172" s="53"/>
    </row>
    <row r="173" spans="1:1" ht="11.25" customHeight="1" x14ac:dyDescent="0.35">
      <c r="A173" s="53"/>
    </row>
    <row r="174" spans="1:1" ht="11.25" customHeight="1" x14ac:dyDescent="0.35">
      <c r="A174" s="53"/>
    </row>
    <row r="175" spans="1:1" ht="11.25" customHeight="1" x14ac:dyDescent="0.35">
      <c r="A175" s="53"/>
    </row>
    <row r="176" spans="1:1" ht="11.25" customHeight="1" x14ac:dyDescent="0.35">
      <c r="A176" s="53"/>
    </row>
    <row r="177" spans="1:1" ht="11.25" customHeight="1" x14ac:dyDescent="0.35">
      <c r="A177" s="53"/>
    </row>
    <row r="178" spans="1:1" ht="11.25" customHeight="1" x14ac:dyDescent="0.35">
      <c r="A178" s="53"/>
    </row>
    <row r="179" spans="1:1" ht="11.25" customHeight="1" x14ac:dyDescent="0.35">
      <c r="A179" s="53"/>
    </row>
    <row r="180" spans="1:1" ht="11.25" customHeight="1" x14ac:dyDescent="0.35">
      <c r="A180" s="53"/>
    </row>
    <row r="181" spans="1:1" ht="11.25" customHeight="1" x14ac:dyDescent="0.35">
      <c r="A181" s="53"/>
    </row>
    <row r="182" spans="1:1" ht="11.25" customHeight="1" x14ac:dyDescent="0.35">
      <c r="A182" s="53"/>
    </row>
    <row r="183" spans="1:1" ht="11.25" customHeight="1" x14ac:dyDescent="0.35">
      <c r="A183" s="53"/>
    </row>
    <row r="184" spans="1:1" ht="11.25" customHeight="1" x14ac:dyDescent="0.35">
      <c r="A184" s="53"/>
    </row>
    <row r="185" spans="1:1" ht="11.25" customHeight="1" x14ac:dyDescent="0.35">
      <c r="A185" s="53"/>
    </row>
    <row r="186" spans="1:1" ht="11.25" customHeight="1" x14ac:dyDescent="0.35">
      <c r="A186" s="53"/>
    </row>
    <row r="187" spans="1:1" ht="11.25" customHeight="1" x14ac:dyDescent="0.35">
      <c r="A187" s="53"/>
    </row>
    <row r="188" spans="1:1" ht="11.25" customHeight="1" x14ac:dyDescent="0.35">
      <c r="A188" s="53"/>
    </row>
    <row r="189" spans="1:1" ht="11.25" customHeight="1" x14ac:dyDescent="0.35">
      <c r="A189" s="53"/>
    </row>
  </sheetData>
  <mergeCells count="1">
    <mergeCell ref="C1:M1"/>
  </mergeCells>
  <hyperlinks>
    <hyperlink ref="C1" location="INDEX" display="Boiler, gas and oil" xr:uid="{745DF8EC-8638-4465-B048-EDE73EA738B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4475-6EE1-4960-9E59-F4DEE0FE18CC}">
  <dimension ref="A1:M189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" defaultRowHeight="11.25" customHeight="1" x14ac:dyDescent="0.35"/>
  <cols>
    <col min="1" max="1" width="3.7265625" style="55" customWidth="1"/>
    <col min="2" max="2" width="70.81640625" style="55" customWidth="1"/>
    <col min="3" max="13" width="9.26953125" style="55" customWidth="1"/>
    <col min="14" max="16384" width="9" style="55"/>
  </cols>
  <sheetData>
    <row r="1" spans="1:13" ht="11.25" customHeight="1" x14ac:dyDescent="0.35">
      <c r="A1" s="53" t="s">
        <v>44</v>
      </c>
      <c r="B1" s="97"/>
      <c r="C1" s="152" t="s">
        <v>214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</row>
    <row r="2" spans="1:13" ht="11.25" customHeight="1" x14ac:dyDescent="0.35">
      <c r="A2" s="24" t="s">
        <v>46</v>
      </c>
      <c r="B2" s="24"/>
      <c r="C2" s="98">
        <v>2025</v>
      </c>
      <c r="D2" s="98">
        <v>2030</v>
      </c>
      <c r="E2" s="98">
        <v>2035</v>
      </c>
      <c r="F2" s="98">
        <v>2040</v>
      </c>
      <c r="G2" s="98">
        <v>2050</v>
      </c>
      <c r="H2" s="98">
        <v>2025</v>
      </c>
      <c r="I2" s="98">
        <v>2025</v>
      </c>
      <c r="J2" s="98">
        <v>2050</v>
      </c>
      <c r="K2" s="98">
        <v>2050</v>
      </c>
      <c r="L2" s="22" t="s">
        <v>47</v>
      </c>
      <c r="M2" s="22" t="s">
        <v>48</v>
      </c>
    </row>
    <row r="3" spans="1:13" ht="11.25" customHeight="1" thickBot="1" x14ac:dyDescent="0.4">
      <c r="A3" s="99" t="s">
        <v>49</v>
      </c>
      <c r="B3" s="99"/>
      <c r="C3" s="100" t="s">
        <v>50</v>
      </c>
      <c r="D3" s="100" t="s">
        <v>50</v>
      </c>
      <c r="E3" s="100" t="s">
        <v>50</v>
      </c>
      <c r="F3" s="100" t="s">
        <v>50</v>
      </c>
      <c r="G3" s="100" t="s">
        <v>50</v>
      </c>
      <c r="H3" s="100" t="s">
        <v>51</v>
      </c>
      <c r="I3" s="100" t="s">
        <v>52</v>
      </c>
      <c r="J3" s="100" t="s">
        <v>51</v>
      </c>
      <c r="K3" s="100" t="s">
        <v>52</v>
      </c>
      <c r="L3" s="28" t="s">
        <v>53</v>
      </c>
      <c r="M3" s="28" t="s">
        <v>53</v>
      </c>
    </row>
    <row r="4" spans="1:13" ht="11.25" customHeight="1" x14ac:dyDescent="0.35">
      <c r="A4" s="24" t="s">
        <v>54</v>
      </c>
      <c r="B4" s="24" t="s">
        <v>55</v>
      </c>
      <c r="C4" s="98"/>
      <c r="D4" s="98"/>
      <c r="E4" s="98"/>
      <c r="F4" s="98"/>
      <c r="G4" s="98"/>
      <c r="H4" s="98"/>
      <c r="I4" s="98"/>
      <c r="J4" s="98"/>
      <c r="K4" s="98"/>
      <c r="L4" s="22"/>
      <c r="M4" s="22"/>
    </row>
    <row r="5" spans="1:13" ht="11.25" customHeight="1" x14ac:dyDescent="0.35">
      <c r="A5" s="53" t="s">
        <v>56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1:13" ht="11.25" customHeight="1" x14ac:dyDescent="0.35">
      <c r="A6" s="53"/>
      <c r="B6" s="55" t="s">
        <v>57</v>
      </c>
      <c r="C6" s="57">
        <v>6.5</v>
      </c>
      <c r="D6" s="57">
        <v>6.5</v>
      </c>
      <c r="E6" s="57">
        <v>6.5</v>
      </c>
      <c r="F6" s="57">
        <v>6.5</v>
      </c>
      <c r="G6" s="57">
        <v>6.5</v>
      </c>
      <c r="H6" s="57">
        <v>0.3</v>
      </c>
      <c r="I6" s="57">
        <v>50</v>
      </c>
      <c r="J6" s="57">
        <v>0.3</v>
      </c>
      <c r="K6" s="57">
        <v>50</v>
      </c>
      <c r="L6" s="57"/>
      <c r="M6" s="57" t="s">
        <v>215</v>
      </c>
    </row>
    <row r="7" spans="1:13" ht="11.25" customHeight="1" x14ac:dyDescent="0.35">
      <c r="A7" s="53"/>
      <c r="B7" s="55" t="s">
        <v>60</v>
      </c>
      <c r="C7" s="58">
        <v>0.89</v>
      </c>
      <c r="D7" s="58">
        <v>0.89</v>
      </c>
      <c r="E7" s="58">
        <v>0.89</v>
      </c>
      <c r="F7" s="58">
        <v>0.89</v>
      </c>
      <c r="G7" s="58">
        <v>0.89</v>
      </c>
      <c r="H7" s="58">
        <v>0.87</v>
      </c>
      <c r="I7" s="58">
        <v>0.91</v>
      </c>
      <c r="J7" s="58">
        <v>0.87</v>
      </c>
      <c r="K7" s="58">
        <v>0.91</v>
      </c>
      <c r="L7" s="57" t="s">
        <v>216</v>
      </c>
      <c r="M7" s="57">
        <v>2</v>
      </c>
    </row>
    <row r="8" spans="1:13" ht="11.25" customHeight="1" x14ac:dyDescent="0.35">
      <c r="A8" s="53"/>
      <c r="B8" s="55" t="s">
        <v>63</v>
      </c>
      <c r="C8" s="92">
        <v>0.88900000000000001</v>
      </c>
      <c r="D8" s="92">
        <v>0.88900000000000001</v>
      </c>
      <c r="E8" s="92">
        <v>0.88900000000000001</v>
      </c>
      <c r="F8" s="92">
        <v>0.88900000000000001</v>
      </c>
      <c r="G8" s="92">
        <v>0.88900000000000001</v>
      </c>
      <c r="H8" s="92">
        <v>0.86899999999999999</v>
      </c>
      <c r="I8" s="92">
        <v>0.90900000000000003</v>
      </c>
      <c r="J8" s="92">
        <v>0.86899999999999999</v>
      </c>
      <c r="K8" s="92">
        <v>0.90900000000000003</v>
      </c>
      <c r="L8" s="57" t="s">
        <v>217</v>
      </c>
      <c r="M8" s="57">
        <v>2</v>
      </c>
    </row>
    <row r="9" spans="1:13" ht="11.25" customHeight="1" x14ac:dyDescent="0.35">
      <c r="A9" s="53"/>
      <c r="B9" s="55" t="s">
        <v>65</v>
      </c>
      <c r="C9" s="58">
        <v>0.02</v>
      </c>
      <c r="D9" s="58">
        <v>0.02</v>
      </c>
      <c r="E9" s="58">
        <v>0.02</v>
      </c>
      <c r="F9" s="58">
        <v>0.02</v>
      </c>
      <c r="G9" s="58">
        <v>0.02</v>
      </c>
      <c r="H9" s="58">
        <v>0.02</v>
      </c>
      <c r="I9" s="58">
        <v>0.02</v>
      </c>
      <c r="J9" s="58">
        <v>0.02</v>
      </c>
      <c r="K9" s="58">
        <v>0.02</v>
      </c>
      <c r="L9" s="57"/>
      <c r="M9" s="57">
        <v>1</v>
      </c>
    </row>
    <row r="10" spans="1:13" ht="11.25" customHeight="1" x14ac:dyDescent="0.35">
      <c r="A10" s="59"/>
      <c r="B10" s="59" t="s">
        <v>66</v>
      </c>
      <c r="C10" s="58">
        <v>0.03</v>
      </c>
      <c r="D10" s="58">
        <v>0.03</v>
      </c>
      <c r="E10" s="58">
        <v>0.03</v>
      </c>
      <c r="F10" s="58">
        <v>0.03</v>
      </c>
      <c r="G10" s="58">
        <v>0.03</v>
      </c>
      <c r="H10" s="58">
        <v>0.03</v>
      </c>
      <c r="I10" s="58">
        <v>0.03</v>
      </c>
      <c r="J10" s="58">
        <v>0.03</v>
      </c>
      <c r="K10" s="58">
        <v>0.03</v>
      </c>
      <c r="L10" s="57"/>
      <c r="M10" s="57">
        <v>1</v>
      </c>
    </row>
    <row r="11" spans="1:13" ht="11.25" customHeight="1" x14ac:dyDescent="0.35">
      <c r="A11" s="53"/>
      <c r="B11" s="55" t="s">
        <v>68</v>
      </c>
      <c r="C11" s="61">
        <v>2</v>
      </c>
      <c r="D11" s="61">
        <v>2</v>
      </c>
      <c r="E11" s="61">
        <v>2</v>
      </c>
      <c r="F11" s="61">
        <v>2</v>
      </c>
      <c r="G11" s="61">
        <v>2</v>
      </c>
      <c r="H11" s="61">
        <v>1.7</v>
      </c>
      <c r="I11" s="61">
        <v>2.2999999999999998</v>
      </c>
      <c r="J11" s="61">
        <v>1.5</v>
      </c>
      <c r="K11" s="61">
        <v>2.5</v>
      </c>
      <c r="L11" s="57"/>
      <c r="M11" s="57">
        <v>1</v>
      </c>
    </row>
    <row r="12" spans="1:13" ht="11.25" customHeight="1" x14ac:dyDescent="0.35">
      <c r="A12" s="53"/>
      <c r="B12" s="55" t="s">
        <v>69</v>
      </c>
      <c r="C12" s="57">
        <v>25</v>
      </c>
      <c r="D12" s="57">
        <v>25</v>
      </c>
      <c r="E12" s="57">
        <v>25</v>
      </c>
      <c r="F12" s="57">
        <v>25</v>
      </c>
      <c r="G12" s="57">
        <v>25</v>
      </c>
      <c r="H12" s="57">
        <v>20</v>
      </c>
      <c r="I12" s="57">
        <v>35</v>
      </c>
      <c r="J12" s="57">
        <v>20</v>
      </c>
      <c r="K12" s="57">
        <v>35</v>
      </c>
      <c r="L12" s="57"/>
      <c r="M12" s="57">
        <v>1</v>
      </c>
    </row>
    <row r="13" spans="1:13" ht="11.25" customHeight="1" x14ac:dyDescent="0.35">
      <c r="A13" s="53"/>
      <c r="B13" s="55" t="s">
        <v>70</v>
      </c>
      <c r="C13" s="62">
        <v>1</v>
      </c>
      <c r="D13" s="62">
        <v>1</v>
      </c>
      <c r="E13" s="62">
        <v>1</v>
      </c>
      <c r="F13" s="62">
        <v>1</v>
      </c>
      <c r="G13" s="62">
        <v>1</v>
      </c>
      <c r="H13" s="61">
        <v>0.5</v>
      </c>
      <c r="I13" s="61">
        <v>1.5</v>
      </c>
      <c r="J13" s="61">
        <v>0.5</v>
      </c>
      <c r="K13" s="61">
        <v>1.5</v>
      </c>
      <c r="L13" s="56"/>
      <c r="M13" s="57">
        <v>1</v>
      </c>
    </row>
    <row r="14" spans="1:13" ht="11.25" customHeight="1" x14ac:dyDescent="0.35">
      <c r="A14" s="53"/>
      <c r="B14" s="55" t="s">
        <v>115</v>
      </c>
      <c r="C14" s="62">
        <v>0.2</v>
      </c>
      <c r="D14" s="62">
        <v>0.2</v>
      </c>
      <c r="E14" s="62">
        <v>0.2</v>
      </c>
      <c r="F14" s="62">
        <v>0.2</v>
      </c>
      <c r="G14" s="62">
        <v>0.2</v>
      </c>
      <c r="H14" s="62">
        <v>0.14000000000000001</v>
      </c>
      <c r="I14" s="62">
        <v>0.25</v>
      </c>
      <c r="J14" s="62">
        <v>0.12</v>
      </c>
      <c r="K14" s="62">
        <v>0.27</v>
      </c>
      <c r="L14" s="56"/>
      <c r="M14" s="57">
        <v>1</v>
      </c>
    </row>
    <row r="15" spans="1:13" ht="11.25" customHeight="1" x14ac:dyDescent="0.35">
      <c r="A15" s="53" t="s">
        <v>116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13" ht="11.25" customHeight="1" x14ac:dyDescent="0.35">
      <c r="A16" s="59"/>
      <c r="B16" s="59" t="s">
        <v>186</v>
      </c>
      <c r="C16" s="58"/>
      <c r="D16" s="58"/>
      <c r="E16" s="58"/>
      <c r="F16" s="58"/>
      <c r="G16" s="58"/>
      <c r="H16" s="58"/>
      <c r="I16" s="58"/>
      <c r="J16" s="58"/>
      <c r="K16" s="58"/>
      <c r="L16" s="57"/>
      <c r="M16" s="57"/>
    </row>
    <row r="17" spans="1:13" ht="11.25" customHeight="1" x14ac:dyDescent="0.35">
      <c r="A17" s="59"/>
      <c r="B17" s="59" t="s">
        <v>188</v>
      </c>
      <c r="C17" s="58">
        <v>0.1</v>
      </c>
      <c r="D17" s="58">
        <v>0.1</v>
      </c>
      <c r="E17" s="58">
        <v>0.1</v>
      </c>
      <c r="F17" s="58">
        <v>0.1</v>
      </c>
      <c r="G17" s="58">
        <v>0.1</v>
      </c>
      <c r="H17" s="58"/>
      <c r="I17" s="58"/>
      <c r="J17" s="58"/>
      <c r="K17" s="58"/>
      <c r="L17" s="57"/>
      <c r="M17" s="57">
        <v>1</v>
      </c>
    </row>
    <row r="18" spans="1:13" ht="11.25" customHeight="1" x14ac:dyDescent="0.35">
      <c r="A18" s="59"/>
      <c r="B18" s="59" t="s">
        <v>189</v>
      </c>
      <c r="C18" s="58">
        <v>0.2</v>
      </c>
      <c r="D18" s="58">
        <v>0.2</v>
      </c>
      <c r="E18" s="58">
        <v>0.2</v>
      </c>
      <c r="F18" s="58">
        <v>0.2</v>
      </c>
      <c r="G18" s="58">
        <v>0.2</v>
      </c>
      <c r="H18" s="58"/>
      <c r="I18" s="58"/>
      <c r="J18" s="58"/>
      <c r="K18" s="58"/>
      <c r="L18" s="57"/>
      <c r="M18" s="57">
        <v>1</v>
      </c>
    </row>
    <row r="19" spans="1:13" ht="11.25" customHeight="1" x14ac:dyDescent="0.35">
      <c r="A19" s="53"/>
      <c r="B19" s="55" t="s">
        <v>73</v>
      </c>
      <c r="C19" s="57">
        <v>0.25</v>
      </c>
      <c r="D19" s="57">
        <v>0.25</v>
      </c>
      <c r="E19" s="57">
        <v>0.25</v>
      </c>
      <c r="F19" s="57">
        <v>0.25</v>
      </c>
      <c r="G19" s="57">
        <v>0.25</v>
      </c>
      <c r="H19" s="57"/>
      <c r="I19" s="57"/>
      <c r="J19" s="57"/>
      <c r="K19" s="57"/>
      <c r="L19" s="57"/>
      <c r="M19" s="57">
        <v>1</v>
      </c>
    </row>
    <row r="20" spans="1:13" ht="11.25" customHeight="1" x14ac:dyDescent="0.35">
      <c r="A20" s="53"/>
      <c r="B20" s="55" t="s">
        <v>74</v>
      </c>
      <c r="C20" s="57">
        <v>0.5</v>
      </c>
      <c r="D20" s="57">
        <v>0.5</v>
      </c>
      <c r="E20" s="57">
        <v>0.5</v>
      </c>
      <c r="F20" s="57">
        <v>0.5</v>
      </c>
      <c r="G20" s="57">
        <v>0.5</v>
      </c>
      <c r="H20" s="57"/>
      <c r="I20" s="57"/>
      <c r="J20" s="57"/>
      <c r="K20" s="57"/>
      <c r="L20" s="57"/>
      <c r="M20" s="57">
        <v>1</v>
      </c>
    </row>
    <row r="21" spans="1:13" ht="11.25" customHeight="1" x14ac:dyDescent="0.35">
      <c r="A21" s="53" t="s">
        <v>120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11.25" customHeight="1" x14ac:dyDescent="0.35">
      <c r="A22" s="53"/>
      <c r="B22" s="55" t="s">
        <v>121</v>
      </c>
      <c r="C22" s="62">
        <v>0.87840721349403839</v>
      </c>
      <c r="D22" s="62">
        <v>0.82891948315634623</v>
      </c>
      <c r="E22" s="62">
        <v>0.80726860113360577</v>
      </c>
      <c r="F22" s="62">
        <v>0.78561771911086542</v>
      </c>
      <c r="G22" s="62">
        <v>0.74231595506538461</v>
      </c>
      <c r="H22" s="62"/>
      <c r="I22" s="62"/>
      <c r="J22" s="62"/>
      <c r="K22" s="62"/>
      <c r="L22" s="57"/>
      <c r="M22" s="57">
        <v>1</v>
      </c>
    </row>
    <row r="23" spans="1:13" ht="11.25" customHeight="1" x14ac:dyDescent="0.35">
      <c r="A23" s="53"/>
      <c r="B23" s="55" t="s">
        <v>77</v>
      </c>
      <c r="C23" s="58">
        <v>0.6</v>
      </c>
      <c r="D23" s="58">
        <v>0.6</v>
      </c>
      <c r="E23" s="58">
        <v>0.6</v>
      </c>
      <c r="F23" s="58">
        <v>0.6</v>
      </c>
      <c r="G23" s="58">
        <v>0.6</v>
      </c>
      <c r="H23" s="62"/>
      <c r="I23" s="62"/>
      <c r="J23" s="62"/>
      <c r="K23" s="62"/>
      <c r="L23" s="57"/>
      <c r="M23" s="57">
        <v>1</v>
      </c>
    </row>
    <row r="24" spans="1:13" ht="11.25" customHeight="1" x14ac:dyDescent="0.35">
      <c r="A24" s="53"/>
      <c r="B24" s="55" t="s">
        <v>123</v>
      </c>
      <c r="C24" s="58">
        <v>0.4</v>
      </c>
      <c r="D24" s="58">
        <v>0.4</v>
      </c>
      <c r="E24" s="58">
        <v>0.4</v>
      </c>
      <c r="F24" s="58">
        <v>0.4</v>
      </c>
      <c r="G24" s="58">
        <v>0.4</v>
      </c>
      <c r="H24" s="62"/>
      <c r="I24" s="62"/>
      <c r="J24" s="62"/>
      <c r="K24" s="62"/>
      <c r="L24" s="57"/>
      <c r="M24" s="57">
        <v>1</v>
      </c>
    </row>
    <row r="25" spans="1:13" ht="11.25" customHeight="1" x14ac:dyDescent="0.35">
      <c r="A25" s="53"/>
      <c r="B25" s="55" t="s">
        <v>124</v>
      </c>
      <c r="C25" s="64">
        <v>39500</v>
      </c>
      <c r="D25" s="64">
        <v>38700</v>
      </c>
      <c r="E25" s="64">
        <v>37900</v>
      </c>
      <c r="F25" s="64">
        <v>37100</v>
      </c>
      <c r="G25" s="64">
        <v>35600</v>
      </c>
      <c r="H25" s="64"/>
      <c r="I25" s="64"/>
      <c r="J25" s="64"/>
      <c r="K25" s="64"/>
      <c r="L25" s="57"/>
      <c r="M25" s="57">
        <v>1</v>
      </c>
    </row>
    <row r="26" spans="1:13" ht="11.25" customHeight="1" x14ac:dyDescent="0.35">
      <c r="A26" s="53"/>
      <c r="B26" s="55" t="s">
        <v>125</v>
      </c>
      <c r="C26" s="62">
        <v>1.45</v>
      </c>
      <c r="D26" s="62">
        <v>1.45</v>
      </c>
      <c r="E26" s="62">
        <v>1.45</v>
      </c>
      <c r="F26" s="62">
        <v>1.45</v>
      </c>
      <c r="G26" s="62">
        <v>1.45</v>
      </c>
      <c r="H26" s="62"/>
      <c r="I26" s="62"/>
      <c r="J26" s="62"/>
      <c r="K26" s="62"/>
      <c r="L26" s="57" t="s">
        <v>113</v>
      </c>
      <c r="M26" s="57">
        <v>1</v>
      </c>
    </row>
    <row r="27" spans="1:13" ht="11.25" customHeight="1" x14ac:dyDescent="0.35">
      <c r="A27" s="53" t="s">
        <v>83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 ht="11.25" customHeight="1" x14ac:dyDescent="0.35">
      <c r="A28" s="53"/>
      <c r="B28" s="55" t="s">
        <v>127</v>
      </c>
      <c r="C28" s="57">
        <v>0.23</v>
      </c>
      <c r="D28" s="57">
        <v>0.23</v>
      </c>
      <c r="E28" s="57">
        <v>0.23</v>
      </c>
      <c r="F28" s="57">
        <v>0.23</v>
      </c>
      <c r="G28" s="57">
        <v>0.23</v>
      </c>
      <c r="H28" s="57"/>
      <c r="I28" s="57"/>
      <c r="J28" s="57"/>
      <c r="K28" s="57"/>
      <c r="L28" s="57" t="s">
        <v>218</v>
      </c>
      <c r="M28" s="57"/>
    </row>
    <row r="29" spans="1:13" ht="11.25" customHeight="1" x14ac:dyDescent="0.35">
      <c r="A29" s="53"/>
      <c r="B29" s="55" t="s">
        <v>126</v>
      </c>
      <c r="C29" s="64"/>
      <c r="D29" s="64"/>
      <c r="E29" s="64"/>
      <c r="F29" s="64"/>
      <c r="G29" s="64"/>
      <c r="H29" s="64"/>
      <c r="I29" s="64"/>
      <c r="J29" s="64"/>
      <c r="K29" s="64"/>
      <c r="L29" s="57"/>
      <c r="M29" s="57"/>
    </row>
    <row r="30" spans="1:13" ht="11.25" customHeight="1" x14ac:dyDescent="0.35">
      <c r="A30" s="53"/>
      <c r="B30" s="55" t="s">
        <v>219</v>
      </c>
      <c r="C30" s="58">
        <v>0.25</v>
      </c>
      <c r="D30" s="58">
        <v>0.25</v>
      </c>
      <c r="E30" s="58">
        <v>0.25</v>
      </c>
      <c r="F30" s="58">
        <v>0.25</v>
      </c>
      <c r="G30" s="58">
        <v>0.25</v>
      </c>
      <c r="H30" s="64"/>
      <c r="I30" s="64"/>
      <c r="J30" s="64"/>
      <c r="K30" s="64"/>
      <c r="L30" s="57" t="s">
        <v>220</v>
      </c>
      <c r="M30" s="57" t="s">
        <v>62</v>
      </c>
    </row>
    <row r="31" spans="1:13" ht="11.25" customHeight="1" x14ac:dyDescent="0.35">
      <c r="A31" s="53"/>
      <c r="B31" s="55" t="s">
        <v>221</v>
      </c>
      <c r="C31" s="58">
        <v>0.12</v>
      </c>
      <c r="D31" s="58">
        <v>0.12</v>
      </c>
      <c r="E31" s="58">
        <v>0.12</v>
      </c>
      <c r="F31" s="58">
        <v>0.12</v>
      </c>
      <c r="G31" s="58">
        <v>0.12</v>
      </c>
      <c r="L31" s="57" t="s">
        <v>222</v>
      </c>
      <c r="M31" s="57" t="s">
        <v>62</v>
      </c>
    </row>
    <row r="32" spans="1:13" ht="11.25" customHeight="1" x14ac:dyDescent="0.35">
      <c r="A32" s="53"/>
      <c r="B32" s="55" t="s">
        <v>196</v>
      </c>
      <c r="C32" s="96">
        <v>0.01</v>
      </c>
      <c r="D32" s="96">
        <v>0.01</v>
      </c>
      <c r="E32" s="96">
        <v>0.01</v>
      </c>
      <c r="F32" s="96">
        <v>0.01</v>
      </c>
      <c r="G32" s="96">
        <v>0.01</v>
      </c>
      <c r="H32" s="64"/>
      <c r="I32" s="64"/>
      <c r="J32" s="64"/>
      <c r="K32" s="64"/>
      <c r="L32" s="57" t="s">
        <v>92</v>
      </c>
      <c r="M32" s="57"/>
    </row>
    <row r="33" spans="1:13" ht="11.25" customHeight="1" x14ac:dyDescent="0.35">
      <c r="A33" s="53"/>
      <c r="B33" s="71" t="s">
        <v>223</v>
      </c>
      <c r="C33" s="58">
        <v>0.5</v>
      </c>
      <c r="D33" s="58">
        <v>0.5</v>
      </c>
      <c r="E33" s="58">
        <v>0.5</v>
      </c>
      <c r="F33" s="58">
        <v>0.5</v>
      </c>
      <c r="G33" s="58">
        <v>0.5</v>
      </c>
      <c r="H33" s="101"/>
      <c r="I33" s="101"/>
      <c r="J33" s="101"/>
      <c r="K33" s="101"/>
      <c r="L33" s="95"/>
      <c r="M33" s="57">
        <v>1</v>
      </c>
    </row>
    <row r="34" spans="1:13" ht="11.25" customHeight="1" thickBot="1" x14ac:dyDescent="0.4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4"/>
    </row>
    <row r="35" spans="1:13" ht="11.25" customHeight="1" x14ac:dyDescent="0.35">
      <c r="A35" s="68"/>
    </row>
    <row r="36" spans="1:13" ht="11.25" customHeight="1" x14ac:dyDescent="0.35">
      <c r="A36" s="53" t="s">
        <v>3</v>
      </c>
    </row>
    <row r="37" spans="1:13" s="71" customFormat="1" ht="11.25" customHeight="1" x14ac:dyDescent="0.35">
      <c r="A37" s="87" t="s">
        <v>58</v>
      </c>
      <c r="B37" s="71" t="s">
        <v>198</v>
      </c>
    </row>
    <row r="38" spans="1:13" s="71" customFormat="1" ht="11.25" customHeight="1" x14ac:dyDescent="0.35">
      <c r="A38" s="87" t="s">
        <v>61</v>
      </c>
      <c r="B38" s="71" t="s">
        <v>199</v>
      </c>
    </row>
    <row r="39" spans="1:13" s="71" customFormat="1" ht="11.25" customHeight="1" x14ac:dyDescent="0.35">
      <c r="A39" s="87" t="s">
        <v>97</v>
      </c>
      <c r="B39" s="71" t="s">
        <v>224</v>
      </c>
    </row>
    <row r="40" spans="1:13" s="71" customFormat="1" ht="11.25" customHeight="1" x14ac:dyDescent="0.35">
      <c r="A40" s="87" t="s">
        <v>67</v>
      </c>
      <c r="B40" s="71" t="s">
        <v>201</v>
      </c>
    </row>
    <row r="41" spans="1:13" s="71" customFormat="1" ht="11.25" customHeight="1" x14ac:dyDescent="0.35">
      <c r="A41" s="87" t="s">
        <v>78</v>
      </c>
      <c r="B41" s="55" t="s">
        <v>202</v>
      </c>
    </row>
    <row r="42" spans="1:13" s="71" customFormat="1" ht="11.25" customHeight="1" x14ac:dyDescent="0.35">
      <c r="A42" s="87" t="s">
        <v>80</v>
      </c>
      <c r="B42" s="71" t="s">
        <v>225</v>
      </c>
    </row>
    <row r="43" spans="1:13" ht="11.25" customHeight="1" x14ac:dyDescent="0.35">
      <c r="A43" s="87" t="s">
        <v>92</v>
      </c>
      <c r="B43" s="71" t="s">
        <v>226</v>
      </c>
    </row>
    <row r="44" spans="1:13" ht="11.25" customHeight="1" x14ac:dyDescent="0.35">
      <c r="A44" s="87" t="s">
        <v>85</v>
      </c>
      <c r="B44" s="71" t="s">
        <v>227</v>
      </c>
    </row>
    <row r="45" spans="1:13" ht="11.25" customHeight="1" x14ac:dyDescent="0.35">
      <c r="A45" s="87" t="s">
        <v>89</v>
      </c>
      <c r="B45" s="71" t="s">
        <v>228</v>
      </c>
    </row>
    <row r="46" spans="1:13" s="71" customFormat="1" ht="11.25" customHeight="1" x14ac:dyDescent="0.35">
      <c r="A46" s="87" t="s">
        <v>191</v>
      </c>
      <c r="B46" s="71" t="s">
        <v>229</v>
      </c>
    </row>
    <row r="47" spans="1:13" s="71" customFormat="1" ht="11.25" customHeight="1" x14ac:dyDescent="0.35">
      <c r="A47" s="87" t="s">
        <v>230</v>
      </c>
      <c r="B47" s="71" t="s">
        <v>231</v>
      </c>
    </row>
    <row r="48" spans="1:13" s="71" customFormat="1" ht="11.25" customHeight="1" x14ac:dyDescent="0.35">
      <c r="A48" s="23"/>
    </row>
    <row r="49" spans="1:2" s="71" customFormat="1" ht="11.25" customHeight="1" x14ac:dyDescent="0.35">
      <c r="A49" s="76" t="s">
        <v>105</v>
      </c>
      <c r="B49" s="55"/>
    </row>
    <row r="50" spans="1:2" ht="11.25" customHeight="1" x14ac:dyDescent="0.35">
      <c r="A50" s="87">
        <v>1</v>
      </c>
      <c r="B50" s="71" t="s">
        <v>232</v>
      </c>
    </row>
    <row r="51" spans="1:2" ht="11.25" customHeight="1" x14ac:dyDescent="0.35">
      <c r="A51" s="87">
        <v>2</v>
      </c>
      <c r="B51" s="71" t="s">
        <v>211</v>
      </c>
    </row>
    <row r="52" spans="1:2" ht="11.25" customHeight="1" x14ac:dyDescent="0.35">
      <c r="A52" s="87">
        <v>3</v>
      </c>
      <c r="B52" s="55" t="s">
        <v>212</v>
      </c>
    </row>
    <row r="53" spans="1:2" ht="11.25" customHeight="1" x14ac:dyDescent="0.35">
      <c r="A53" s="87">
        <v>4</v>
      </c>
      <c r="B53" s="71" t="s">
        <v>233</v>
      </c>
    </row>
    <row r="54" spans="1:2" ht="11.25" customHeight="1" x14ac:dyDescent="0.35">
      <c r="A54" s="87">
        <v>5</v>
      </c>
      <c r="B54" s="55" t="s">
        <v>234</v>
      </c>
    </row>
    <row r="56" spans="1:2" ht="11.25" customHeight="1" x14ac:dyDescent="0.35">
      <c r="A56" s="53"/>
    </row>
    <row r="57" spans="1:2" ht="11.25" customHeight="1" x14ac:dyDescent="0.35">
      <c r="A57" s="53"/>
    </row>
    <row r="58" spans="1:2" ht="11.25" customHeight="1" x14ac:dyDescent="0.35">
      <c r="A58" s="53"/>
    </row>
    <row r="59" spans="1:2" ht="11.25" customHeight="1" x14ac:dyDescent="0.35">
      <c r="A59" s="53"/>
    </row>
    <row r="60" spans="1:2" ht="11.25" customHeight="1" x14ac:dyDescent="0.35">
      <c r="A60" s="53"/>
    </row>
    <row r="61" spans="1:2" ht="11.25" customHeight="1" x14ac:dyDescent="0.35">
      <c r="A61" s="53"/>
    </row>
    <row r="62" spans="1:2" ht="11.25" customHeight="1" x14ac:dyDescent="0.35">
      <c r="A62" s="53"/>
    </row>
    <row r="63" spans="1:2" ht="11.25" customHeight="1" x14ac:dyDescent="0.35">
      <c r="A63" s="53"/>
    </row>
    <row r="64" spans="1:2" ht="11.25" customHeight="1" x14ac:dyDescent="0.35">
      <c r="A64" s="53"/>
    </row>
    <row r="65" spans="1:1" ht="11.25" customHeight="1" x14ac:dyDescent="0.35">
      <c r="A65" s="53"/>
    </row>
    <row r="66" spans="1:1" ht="11.25" customHeight="1" x14ac:dyDescent="0.35">
      <c r="A66" s="53"/>
    </row>
    <row r="67" spans="1:1" ht="11.25" customHeight="1" x14ac:dyDescent="0.35">
      <c r="A67" s="53"/>
    </row>
    <row r="68" spans="1:1" ht="11.25" customHeight="1" x14ac:dyDescent="0.35">
      <c r="A68" s="53"/>
    </row>
    <row r="69" spans="1:1" ht="11.25" customHeight="1" x14ac:dyDescent="0.35">
      <c r="A69" s="53"/>
    </row>
    <row r="70" spans="1:1" ht="11.25" customHeight="1" x14ac:dyDescent="0.35">
      <c r="A70" s="53"/>
    </row>
    <row r="71" spans="1:1" ht="11.25" customHeight="1" x14ac:dyDescent="0.35">
      <c r="A71" s="53"/>
    </row>
    <row r="72" spans="1:1" ht="11.25" customHeight="1" x14ac:dyDescent="0.35">
      <c r="A72" s="53"/>
    </row>
    <row r="73" spans="1:1" ht="11.25" customHeight="1" x14ac:dyDescent="0.35">
      <c r="A73" s="53"/>
    </row>
    <row r="74" spans="1:1" ht="11.25" customHeight="1" x14ac:dyDescent="0.35">
      <c r="A74" s="53"/>
    </row>
    <row r="75" spans="1:1" ht="11.25" customHeight="1" x14ac:dyDescent="0.35">
      <c r="A75" s="53"/>
    </row>
    <row r="76" spans="1:1" ht="11.25" customHeight="1" x14ac:dyDescent="0.35">
      <c r="A76" s="53"/>
    </row>
    <row r="77" spans="1:1" ht="11.25" customHeight="1" x14ac:dyDescent="0.35">
      <c r="A77" s="53"/>
    </row>
    <row r="78" spans="1:1" ht="11.25" customHeight="1" x14ac:dyDescent="0.35">
      <c r="A78" s="53"/>
    </row>
    <row r="79" spans="1:1" ht="11.25" customHeight="1" x14ac:dyDescent="0.35">
      <c r="A79" s="53"/>
    </row>
    <row r="80" spans="1:1" ht="11.25" customHeight="1" x14ac:dyDescent="0.35">
      <c r="A80" s="53"/>
    </row>
    <row r="81" spans="1:1" ht="11.25" customHeight="1" x14ac:dyDescent="0.35">
      <c r="A81" s="53"/>
    </row>
    <row r="82" spans="1:1" ht="11.25" customHeight="1" x14ac:dyDescent="0.35">
      <c r="A82" s="53"/>
    </row>
    <row r="83" spans="1:1" ht="11.25" customHeight="1" x14ac:dyDescent="0.35">
      <c r="A83" s="53"/>
    </row>
    <row r="84" spans="1:1" ht="11.25" customHeight="1" x14ac:dyDescent="0.35">
      <c r="A84" s="53"/>
    </row>
    <row r="85" spans="1:1" ht="11.25" customHeight="1" x14ac:dyDescent="0.35">
      <c r="A85" s="53"/>
    </row>
    <row r="86" spans="1:1" ht="11.25" customHeight="1" x14ac:dyDescent="0.35">
      <c r="A86" s="53"/>
    </row>
    <row r="87" spans="1:1" ht="11.25" customHeight="1" x14ac:dyDescent="0.35">
      <c r="A87" s="53"/>
    </row>
    <row r="88" spans="1:1" ht="11.25" customHeight="1" x14ac:dyDescent="0.35">
      <c r="A88" s="53"/>
    </row>
    <row r="89" spans="1:1" ht="11.25" customHeight="1" x14ac:dyDescent="0.35">
      <c r="A89" s="53"/>
    </row>
    <row r="90" spans="1:1" ht="11.25" customHeight="1" x14ac:dyDescent="0.35">
      <c r="A90" s="53"/>
    </row>
    <row r="91" spans="1:1" ht="11.25" customHeight="1" x14ac:dyDescent="0.35">
      <c r="A91" s="53"/>
    </row>
    <row r="92" spans="1:1" ht="11.25" customHeight="1" x14ac:dyDescent="0.35">
      <c r="A92" s="53"/>
    </row>
    <row r="93" spans="1:1" ht="11.25" customHeight="1" x14ac:dyDescent="0.35">
      <c r="A93" s="53"/>
    </row>
    <row r="94" spans="1:1" ht="11.25" customHeight="1" x14ac:dyDescent="0.35">
      <c r="A94" s="53"/>
    </row>
    <row r="95" spans="1:1" ht="11.25" customHeight="1" x14ac:dyDescent="0.35">
      <c r="A95" s="53"/>
    </row>
    <row r="96" spans="1:1" ht="11.25" customHeight="1" x14ac:dyDescent="0.35">
      <c r="A96" s="53"/>
    </row>
    <row r="97" spans="1:1" ht="11.25" customHeight="1" x14ac:dyDescent="0.35">
      <c r="A97" s="53"/>
    </row>
    <row r="98" spans="1:1" ht="11.25" customHeight="1" x14ac:dyDescent="0.35">
      <c r="A98" s="53"/>
    </row>
    <row r="99" spans="1:1" ht="11.25" customHeight="1" x14ac:dyDescent="0.35">
      <c r="A99" s="53"/>
    </row>
    <row r="100" spans="1:1" ht="11.25" customHeight="1" x14ac:dyDescent="0.35">
      <c r="A100" s="53"/>
    </row>
    <row r="101" spans="1:1" ht="11.25" customHeight="1" x14ac:dyDescent="0.35">
      <c r="A101" s="53"/>
    </row>
    <row r="102" spans="1:1" ht="11.25" customHeight="1" x14ac:dyDescent="0.35">
      <c r="A102" s="53"/>
    </row>
    <row r="103" spans="1:1" ht="11.25" customHeight="1" x14ac:dyDescent="0.35">
      <c r="A103" s="53"/>
    </row>
    <row r="104" spans="1:1" ht="11.25" customHeight="1" x14ac:dyDescent="0.35">
      <c r="A104" s="53"/>
    </row>
    <row r="105" spans="1:1" ht="11.25" customHeight="1" x14ac:dyDescent="0.35">
      <c r="A105" s="53"/>
    </row>
    <row r="106" spans="1:1" ht="11.25" customHeight="1" x14ac:dyDescent="0.35">
      <c r="A106" s="53"/>
    </row>
    <row r="107" spans="1:1" ht="11.25" customHeight="1" x14ac:dyDescent="0.35">
      <c r="A107" s="53"/>
    </row>
    <row r="108" spans="1:1" ht="11.25" customHeight="1" x14ac:dyDescent="0.35">
      <c r="A108" s="53"/>
    </row>
    <row r="109" spans="1:1" ht="11.25" customHeight="1" x14ac:dyDescent="0.35">
      <c r="A109" s="53"/>
    </row>
    <row r="110" spans="1:1" ht="11.25" customHeight="1" x14ac:dyDescent="0.35">
      <c r="A110" s="53"/>
    </row>
    <row r="111" spans="1:1" ht="11.25" customHeight="1" x14ac:dyDescent="0.35">
      <c r="A111" s="53"/>
    </row>
    <row r="112" spans="1:1" ht="11.25" customHeight="1" x14ac:dyDescent="0.35">
      <c r="A112" s="53"/>
    </row>
    <row r="113" spans="1:1" ht="11.25" customHeight="1" x14ac:dyDescent="0.35">
      <c r="A113" s="53"/>
    </row>
    <row r="114" spans="1:1" ht="11.25" customHeight="1" x14ac:dyDescent="0.35">
      <c r="A114" s="53"/>
    </row>
    <row r="115" spans="1:1" ht="11.25" customHeight="1" x14ac:dyDescent="0.35">
      <c r="A115" s="53"/>
    </row>
    <row r="116" spans="1:1" ht="11.25" customHeight="1" x14ac:dyDescent="0.35">
      <c r="A116" s="53"/>
    </row>
    <row r="117" spans="1:1" ht="11.25" customHeight="1" x14ac:dyDescent="0.35">
      <c r="A117" s="53"/>
    </row>
    <row r="118" spans="1:1" ht="11.25" customHeight="1" x14ac:dyDescent="0.35">
      <c r="A118" s="53"/>
    </row>
    <row r="119" spans="1:1" ht="11.25" customHeight="1" x14ac:dyDescent="0.35">
      <c r="A119" s="53"/>
    </row>
    <row r="120" spans="1:1" ht="11.25" customHeight="1" x14ac:dyDescent="0.35">
      <c r="A120" s="53"/>
    </row>
    <row r="121" spans="1:1" ht="11.25" customHeight="1" x14ac:dyDescent="0.35">
      <c r="A121" s="53"/>
    </row>
    <row r="122" spans="1:1" ht="11.25" customHeight="1" x14ac:dyDescent="0.35">
      <c r="A122" s="53"/>
    </row>
    <row r="123" spans="1:1" ht="11.25" customHeight="1" x14ac:dyDescent="0.35">
      <c r="A123" s="53"/>
    </row>
    <row r="124" spans="1:1" ht="11.25" customHeight="1" x14ac:dyDescent="0.35">
      <c r="A124" s="53"/>
    </row>
    <row r="125" spans="1:1" ht="11.25" customHeight="1" x14ac:dyDescent="0.35">
      <c r="A125" s="53"/>
    </row>
    <row r="126" spans="1:1" ht="11.25" customHeight="1" x14ac:dyDescent="0.35">
      <c r="A126" s="53"/>
    </row>
    <row r="127" spans="1:1" ht="11.25" customHeight="1" x14ac:dyDescent="0.35">
      <c r="A127" s="53"/>
    </row>
    <row r="128" spans="1:1" ht="11.25" customHeight="1" x14ac:dyDescent="0.35">
      <c r="A128" s="53"/>
    </row>
    <row r="129" spans="1:1" ht="11.25" customHeight="1" x14ac:dyDescent="0.35">
      <c r="A129" s="53"/>
    </row>
    <row r="130" spans="1:1" ht="11.25" customHeight="1" x14ac:dyDescent="0.35">
      <c r="A130" s="53"/>
    </row>
    <row r="131" spans="1:1" ht="11.25" customHeight="1" x14ac:dyDescent="0.35">
      <c r="A131" s="53"/>
    </row>
    <row r="132" spans="1:1" ht="11.25" customHeight="1" x14ac:dyDescent="0.35">
      <c r="A132" s="53"/>
    </row>
    <row r="133" spans="1:1" ht="11.25" customHeight="1" x14ac:dyDescent="0.35">
      <c r="A133" s="53"/>
    </row>
    <row r="134" spans="1:1" ht="11.25" customHeight="1" x14ac:dyDescent="0.35">
      <c r="A134" s="53"/>
    </row>
    <row r="135" spans="1:1" ht="11.25" customHeight="1" x14ac:dyDescent="0.35">
      <c r="A135" s="53"/>
    </row>
    <row r="136" spans="1:1" ht="11.25" customHeight="1" x14ac:dyDescent="0.35">
      <c r="A136" s="53"/>
    </row>
    <row r="137" spans="1:1" ht="11.25" customHeight="1" x14ac:dyDescent="0.35">
      <c r="A137" s="53"/>
    </row>
    <row r="138" spans="1:1" ht="11.25" customHeight="1" x14ac:dyDescent="0.35">
      <c r="A138" s="53"/>
    </row>
    <row r="139" spans="1:1" ht="11.25" customHeight="1" x14ac:dyDescent="0.35">
      <c r="A139" s="53"/>
    </row>
    <row r="140" spans="1:1" ht="11.25" customHeight="1" x14ac:dyDescent="0.35">
      <c r="A140" s="53"/>
    </row>
    <row r="141" spans="1:1" ht="11.25" customHeight="1" x14ac:dyDescent="0.35">
      <c r="A141" s="53"/>
    </row>
    <row r="142" spans="1:1" ht="11.25" customHeight="1" x14ac:dyDescent="0.35">
      <c r="A142" s="53"/>
    </row>
    <row r="143" spans="1:1" ht="11.25" customHeight="1" x14ac:dyDescent="0.35">
      <c r="A143" s="53"/>
    </row>
    <row r="144" spans="1:1" ht="11.25" customHeight="1" x14ac:dyDescent="0.35">
      <c r="A144" s="53"/>
    </row>
    <row r="145" spans="1:1" ht="11.25" customHeight="1" x14ac:dyDescent="0.35">
      <c r="A145" s="53"/>
    </row>
    <row r="146" spans="1:1" ht="11.25" customHeight="1" x14ac:dyDescent="0.35">
      <c r="A146" s="53"/>
    </row>
    <row r="147" spans="1:1" ht="11.25" customHeight="1" x14ac:dyDescent="0.35">
      <c r="A147" s="53"/>
    </row>
    <row r="148" spans="1:1" ht="11.25" customHeight="1" x14ac:dyDescent="0.35">
      <c r="A148" s="53"/>
    </row>
    <row r="149" spans="1:1" ht="11.25" customHeight="1" x14ac:dyDescent="0.35">
      <c r="A149" s="53"/>
    </row>
    <row r="150" spans="1:1" ht="11.25" customHeight="1" x14ac:dyDescent="0.35">
      <c r="A150" s="53"/>
    </row>
    <row r="151" spans="1:1" ht="11.25" customHeight="1" x14ac:dyDescent="0.35">
      <c r="A151" s="53"/>
    </row>
    <row r="152" spans="1:1" ht="11.25" customHeight="1" x14ac:dyDescent="0.35">
      <c r="A152" s="53"/>
    </row>
    <row r="153" spans="1:1" ht="11.25" customHeight="1" x14ac:dyDescent="0.35">
      <c r="A153" s="53"/>
    </row>
    <row r="154" spans="1:1" ht="11.25" customHeight="1" x14ac:dyDescent="0.35">
      <c r="A154" s="53"/>
    </row>
    <row r="155" spans="1:1" ht="11.25" customHeight="1" x14ac:dyDescent="0.35">
      <c r="A155" s="53"/>
    </row>
    <row r="156" spans="1:1" ht="11.25" customHeight="1" x14ac:dyDescent="0.35">
      <c r="A156" s="53"/>
    </row>
    <row r="157" spans="1:1" ht="11.25" customHeight="1" x14ac:dyDescent="0.35">
      <c r="A157" s="53"/>
    </row>
    <row r="158" spans="1:1" ht="11.25" customHeight="1" x14ac:dyDescent="0.35">
      <c r="A158" s="53"/>
    </row>
    <row r="159" spans="1:1" ht="11.25" customHeight="1" x14ac:dyDescent="0.35">
      <c r="A159" s="53"/>
    </row>
    <row r="160" spans="1:1" ht="11.25" customHeight="1" x14ac:dyDescent="0.35">
      <c r="A160" s="53"/>
    </row>
    <row r="161" spans="1:1" ht="11.25" customHeight="1" x14ac:dyDescent="0.35">
      <c r="A161" s="53"/>
    </row>
    <row r="162" spans="1:1" ht="11.25" customHeight="1" x14ac:dyDescent="0.35">
      <c r="A162" s="53"/>
    </row>
    <row r="163" spans="1:1" ht="11.25" customHeight="1" x14ac:dyDescent="0.35">
      <c r="A163" s="53"/>
    </row>
    <row r="164" spans="1:1" ht="11.25" customHeight="1" x14ac:dyDescent="0.35">
      <c r="A164" s="53"/>
    </row>
    <row r="165" spans="1:1" ht="11.25" customHeight="1" x14ac:dyDescent="0.35">
      <c r="A165" s="53"/>
    </row>
    <row r="166" spans="1:1" ht="11.25" customHeight="1" x14ac:dyDescent="0.35">
      <c r="A166" s="53"/>
    </row>
    <row r="167" spans="1:1" ht="11.25" customHeight="1" x14ac:dyDescent="0.35">
      <c r="A167" s="53"/>
    </row>
    <row r="168" spans="1:1" ht="11.25" customHeight="1" x14ac:dyDescent="0.35">
      <c r="A168" s="53"/>
    </row>
    <row r="169" spans="1:1" ht="11.25" customHeight="1" x14ac:dyDescent="0.35">
      <c r="A169" s="53"/>
    </row>
    <row r="170" spans="1:1" ht="11.25" customHeight="1" x14ac:dyDescent="0.35">
      <c r="A170" s="53"/>
    </row>
    <row r="171" spans="1:1" ht="11.25" customHeight="1" x14ac:dyDescent="0.35">
      <c r="A171" s="53"/>
    </row>
    <row r="172" spans="1:1" ht="11.25" customHeight="1" x14ac:dyDescent="0.35">
      <c r="A172" s="53"/>
    </row>
    <row r="173" spans="1:1" ht="11.25" customHeight="1" x14ac:dyDescent="0.35">
      <c r="A173" s="53"/>
    </row>
    <row r="174" spans="1:1" ht="11.25" customHeight="1" x14ac:dyDescent="0.35">
      <c r="A174" s="53"/>
    </row>
    <row r="175" spans="1:1" ht="11.25" customHeight="1" x14ac:dyDescent="0.35">
      <c r="A175" s="53"/>
    </row>
    <row r="176" spans="1:1" ht="11.25" customHeight="1" x14ac:dyDescent="0.35">
      <c r="A176" s="53"/>
    </row>
    <row r="177" spans="1:1" ht="11.25" customHeight="1" x14ac:dyDescent="0.35">
      <c r="A177" s="53"/>
    </row>
    <row r="178" spans="1:1" ht="11.25" customHeight="1" x14ac:dyDescent="0.35">
      <c r="A178" s="53"/>
    </row>
    <row r="179" spans="1:1" ht="11.25" customHeight="1" x14ac:dyDescent="0.35">
      <c r="A179" s="53"/>
    </row>
    <row r="180" spans="1:1" ht="11.25" customHeight="1" x14ac:dyDescent="0.35">
      <c r="A180" s="53"/>
    </row>
    <row r="181" spans="1:1" ht="11.25" customHeight="1" x14ac:dyDescent="0.35">
      <c r="A181" s="53"/>
    </row>
    <row r="182" spans="1:1" ht="11.25" customHeight="1" x14ac:dyDescent="0.35">
      <c r="A182" s="53"/>
    </row>
    <row r="183" spans="1:1" ht="11.25" customHeight="1" x14ac:dyDescent="0.35">
      <c r="A183" s="53"/>
    </row>
    <row r="184" spans="1:1" ht="11.25" customHeight="1" x14ac:dyDescent="0.35">
      <c r="A184" s="53"/>
    </row>
    <row r="185" spans="1:1" ht="11.25" customHeight="1" x14ac:dyDescent="0.35">
      <c r="A185" s="53"/>
    </row>
    <row r="186" spans="1:1" ht="11.25" customHeight="1" x14ac:dyDescent="0.35">
      <c r="A186" s="53"/>
    </row>
    <row r="187" spans="1:1" ht="11.25" customHeight="1" x14ac:dyDescent="0.35">
      <c r="A187" s="53"/>
    </row>
    <row r="188" spans="1:1" ht="11.25" customHeight="1" x14ac:dyDescent="0.35">
      <c r="A188" s="53"/>
    </row>
    <row r="189" spans="1:1" ht="11.25" customHeight="1" x14ac:dyDescent="0.35">
      <c r="A189" s="53"/>
    </row>
  </sheetData>
  <mergeCells count="1">
    <mergeCell ref="C1:M1"/>
  </mergeCells>
  <hyperlinks>
    <hyperlink ref="C1" location="INDEX" display="Boiler, biomass" xr:uid="{D1D224C4-C0BC-4850-AE8E-BBC92B8A383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44A6-563D-4C4C-970A-60CCA2A5CE06}">
  <dimension ref="A1:M187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" defaultRowHeight="11.25" customHeight="1" x14ac:dyDescent="0.35"/>
  <cols>
    <col min="1" max="1" width="3.7265625" style="55" customWidth="1"/>
    <col min="2" max="2" width="57.81640625" style="55" customWidth="1"/>
    <col min="3" max="13" width="9.26953125" style="55" customWidth="1"/>
    <col min="14" max="16384" width="9" style="55"/>
  </cols>
  <sheetData>
    <row r="1" spans="1:13" ht="11.25" customHeight="1" x14ac:dyDescent="0.35">
      <c r="A1" s="20" t="s">
        <v>44</v>
      </c>
      <c r="B1" s="54"/>
      <c r="C1" s="151" t="s">
        <v>235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4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6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29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3" t="s">
        <v>56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1:13" ht="11.25" customHeight="1" x14ac:dyDescent="0.35">
      <c r="A6" s="53"/>
      <c r="B6" s="55" t="s">
        <v>57</v>
      </c>
      <c r="C6" s="57">
        <v>5</v>
      </c>
      <c r="D6" s="57">
        <v>5</v>
      </c>
      <c r="E6" s="57">
        <v>5</v>
      </c>
      <c r="F6" s="57">
        <v>5</v>
      </c>
      <c r="G6" s="57">
        <v>5</v>
      </c>
      <c r="H6" s="57">
        <v>1.6</v>
      </c>
      <c r="I6" s="57">
        <v>50</v>
      </c>
      <c r="J6" s="57">
        <v>1.6</v>
      </c>
      <c r="K6" s="57">
        <v>50</v>
      </c>
      <c r="L6" s="57"/>
      <c r="M6" s="57" t="s">
        <v>236</v>
      </c>
    </row>
    <row r="7" spans="1:13" ht="11.25" customHeight="1" x14ac:dyDescent="0.35">
      <c r="A7" s="53"/>
      <c r="B7" s="55" t="s">
        <v>60</v>
      </c>
      <c r="C7" s="58">
        <v>0.9</v>
      </c>
      <c r="D7" s="58">
        <v>0.9</v>
      </c>
      <c r="E7" s="58">
        <v>0.9</v>
      </c>
      <c r="F7" s="58">
        <v>0.9</v>
      </c>
      <c r="G7" s="58">
        <v>0.9</v>
      </c>
      <c r="H7" s="58">
        <v>0.88</v>
      </c>
      <c r="I7" s="58">
        <v>0.92</v>
      </c>
      <c r="J7" s="58">
        <v>0.88</v>
      </c>
      <c r="K7" s="58">
        <v>0.92</v>
      </c>
      <c r="L7" s="57" t="s">
        <v>237</v>
      </c>
      <c r="M7" s="57">
        <v>2</v>
      </c>
    </row>
    <row r="8" spans="1:13" ht="11.25" customHeight="1" x14ac:dyDescent="0.35">
      <c r="A8" s="53"/>
      <c r="B8" s="55" t="s">
        <v>63</v>
      </c>
      <c r="C8" s="92">
        <v>0.89900000000000002</v>
      </c>
      <c r="D8" s="92">
        <v>0.89900000000000002</v>
      </c>
      <c r="E8" s="92">
        <v>0.89900000000000002</v>
      </c>
      <c r="F8" s="92">
        <v>0.89900000000000002</v>
      </c>
      <c r="G8" s="92">
        <v>0.89900000000000002</v>
      </c>
      <c r="H8" s="92">
        <v>0.879</v>
      </c>
      <c r="I8" s="92">
        <v>0.91900000000000004</v>
      </c>
      <c r="J8" s="92">
        <v>0.879</v>
      </c>
      <c r="K8" s="92">
        <v>0.91900000000000004</v>
      </c>
      <c r="L8" s="57" t="s">
        <v>238</v>
      </c>
      <c r="M8" s="57">
        <v>2</v>
      </c>
    </row>
    <row r="9" spans="1:13" ht="11.25" customHeight="1" x14ac:dyDescent="0.35">
      <c r="A9" s="53"/>
      <c r="B9" s="55" t="s">
        <v>65</v>
      </c>
      <c r="C9" s="58">
        <v>0.02</v>
      </c>
      <c r="D9" s="58">
        <v>0.02</v>
      </c>
      <c r="E9" s="58">
        <v>0.02</v>
      </c>
      <c r="F9" s="58">
        <v>0.02</v>
      </c>
      <c r="G9" s="58">
        <v>0.02</v>
      </c>
      <c r="H9" s="58">
        <v>0.02</v>
      </c>
      <c r="I9" s="58">
        <v>0.02</v>
      </c>
      <c r="J9" s="58">
        <v>0.02</v>
      </c>
      <c r="K9" s="58">
        <v>0.02</v>
      </c>
      <c r="L9" s="57" t="s">
        <v>80</v>
      </c>
      <c r="M9" s="57">
        <v>1</v>
      </c>
    </row>
    <row r="10" spans="1:13" ht="11.25" customHeight="1" x14ac:dyDescent="0.35">
      <c r="A10" s="59"/>
      <c r="B10" s="59" t="s">
        <v>66</v>
      </c>
      <c r="C10" s="58">
        <v>0.03</v>
      </c>
      <c r="D10" s="58">
        <v>0.03</v>
      </c>
      <c r="E10" s="58">
        <v>0.03</v>
      </c>
      <c r="F10" s="58">
        <v>0.03</v>
      </c>
      <c r="G10" s="58">
        <v>0.03</v>
      </c>
      <c r="H10" s="58">
        <v>0.03</v>
      </c>
      <c r="I10" s="58">
        <v>0.03</v>
      </c>
      <c r="J10" s="58">
        <v>0.03</v>
      </c>
      <c r="K10" s="58">
        <v>0.03</v>
      </c>
      <c r="L10" s="57" t="s">
        <v>80</v>
      </c>
      <c r="M10" s="57">
        <v>1</v>
      </c>
    </row>
    <row r="11" spans="1:13" ht="11.25" customHeight="1" x14ac:dyDescent="0.35">
      <c r="A11" s="53"/>
      <c r="B11" s="55" t="s">
        <v>68</v>
      </c>
      <c r="C11" s="61">
        <v>2</v>
      </c>
      <c r="D11" s="61">
        <v>2</v>
      </c>
      <c r="E11" s="61">
        <v>2</v>
      </c>
      <c r="F11" s="61">
        <v>2</v>
      </c>
      <c r="G11" s="61">
        <v>2</v>
      </c>
      <c r="H11" s="61">
        <v>1.7</v>
      </c>
      <c r="I11" s="61">
        <v>2.2999999999999998</v>
      </c>
      <c r="J11" s="61">
        <v>1.5</v>
      </c>
      <c r="K11" s="61">
        <v>2.5</v>
      </c>
      <c r="L11" s="57" t="s">
        <v>80</v>
      </c>
      <c r="M11" s="57">
        <v>1</v>
      </c>
    </row>
    <row r="12" spans="1:13" ht="11.25" customHeight="1" x14ac:dyDescent="0.35">
      <c r="A12" s="53"/>
      <c r="B12" s="55" t="s">
        <v>69</v>
      </c>
      <c r="C12" s="57">
        <v>25</v>
      </c>
      <c r="D12" s="57">
        <v>25</v>
      </c>
      <c r="E12" s="57">
        <v>25</v>
      </c>
      <c r="F12" s="57">
        <v>25</v>
      </c>
      <c r="G12" s="57">
        <v>25</v>
      </c>
      <c r="H12" s="57">
        <v>20</v>
      </c>
      <c r="I12" s="57">
        <v>35</v>
      </c>
      <c r="J12" s="57">
        <v>20</v>
      </c>
      <c r="K12" s="57">
        <v>35</v>
      </c>
      <c r="L12" s="57" t="s">
        <v>239</v>
      </c>
      <c r="M12" s="57">
        <v>1</v>
      </c>
    </row>
    <row r="13" spans="1:13" ht="11.25" customHeight="1" x14ac:dyDescent="0.35">
      <c r="A13" s="53"/>
      <c r="B13" s="55" t="s">
        <v>70</v>
      </c>
      <c r="C13" s="62">
        <v>1</v>
      </c>
      <c r="D13" s="62">
        <v>1</v>
      </c>
      <c r="E13" s="62">
        <v>1</v>
      </c>
      <c r="F13" s="62">
        <v>1</v>
      </c>
      <c r="G13" s="62">
        <v>1</v>
      </c>
      <c r="H13" s="61">
        <v>0.5</v>
      </c>
      <c r="I13" s="61">
        <v>1.5</v>
      </c>
      <c r="J13" s="61">
        <v>0.5</v>
      </c>
      <c r="K13" s="61">
        <v>1.5</v>
      </c>
      <c r="L13" s="56" t="s">
        <v>80</v>
      </c>
      <c r="M13" s="57">
        <v>1</v>
      </c>
    </row>
    <row r="14" spans="1:13" ht="11.25" customHeight="1" x14ac:dyDescent="0.35">
      <c r="A14" s="53"/>
      <c r="B14" s="55" t="s">
        <v>115</v>
      </c>
      <c r="C14" s="62">
        <v>0.2</v>
      </c>
      <c r="D14" s="62">
        <v>0.2</v>
      </c>
      <c r="E14" s="62">
        <v>0.2</v>
      </c>
      <c r="F14" s="62">
        <v>0.2</v>
      </c>
      <c r="G14" s="62">
        <v>0.2</v>
      </c>
      <c r="H14" s="62">
        <v>0.14000000000000001</v>
      </c>
      <c r="I14" s="62">
        <v>0.25</v>
      </c>
      <c r="J14" s="62">
        <v>0.12</v>
      </c>
      <c r="K14" s="62">
        <v>0.27</v>
      </c>
      <c r="L14" s="56" t="s">
        <v>80</v>
      </c>
      <c r="M14" s="57">
        <v>1</v>
      </c>
    </row>
    <row r="15" spans="1:13" ht="11.25" customHeight="1" x14ac:dyDescent="0.35">
      <c r="A15" s="53" t="s">
        <v>116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13" ht="11.25" customHeight="1" x14ac:dyDescent="0.35">
      <c r="A16" s="59"/>
      <c r="B16" s="59" t="s">
        <v>186</v>
      </c>
      <c r="C16" s="58"/>
      <c r="D16" s="58"/>
      <c r="E16" s="58"/>
      <c r="F16" s="58"/>
      <c r="G16" s="58"/>
      <c r="H16" s="58"/>
      <c r="I16" s="58"/>
      <c r="J16" s="58"/>
      <c r="K16" s="58"/>
      <c r="L16" s="57"/>
      <c r="M16" s="57"/>
    </row>
    <row r="17" spans="1:13" ht="11.25" customHeight="1" x14ac:dyDescent="0.35">
      <c r="A17" s="59"/>
      <c r="B17" s="59" t="s">
        <v>188</v>
      </c>
      <c r="C17" s="58">
        <v>0.1</v>
      </c>
      <c r="D17" s="58">
        <v>0.1</v>
      </c>
      <c r="E17" s="58">
        <v>0.1</v>
      </c>
      <c r="F17" s="58">
        <v>0.1</v>
      </c>
      <c r="G17" s="58">
        <v>0.1</v>
      </c>
      <c r="H17" s="58"/>
      <c r="I17" s="58"/>
      <c r="J17" s="58"/>
      <c r="K17" s="58"/>
      <c r="L17" s="57" t="s">
        <v>80</v>
      </c>
      <c r="M17" s="57">
        <v>1</v>
      </c>
    </row>
    <row r="18" spans="1:13" ht="11.25" customHeight="1" x14ac:dyDescent="0.35">
      <c r="A18" s="59"/>
      <c r="B18" s="59" t="s">
        <v>189</v>
      </c>
      <c r="C18" s="58">
        <v>0.15</v>
      </c>
      <c r="D18" s="58">
        <v>0.15</v>
      </c>
      <c r="E18" s="58">
        <v>0.15</v>
      </c>
      <c r="F18" s="58">
        <v>0.15</v>
      </c>
      <c r="G18" s="58">
        <v>0.15</v>
      </c>
      <c r="H18" s="58"/>
      <c r="I18" s="58"/>
      <c r="J18" s="58"/>
      <c r="K18" s="58"/>
      <c r="L18" s="57" t="s">
        <v>78</v>
      </c>
      <c r="M18" s="57">
        <v>1</v>
      </c>
    </row>
    <row r="19" spans="1:13" ht="11.25" customHeight="1" x14ac:dyDescent="0.35">
      <c r="A19" s="53"/>
      <c r="B19" s="55" t="s">
        <v>73</v>
      </c>
      <c r="C19" s="57">
        <v>0.25</v>
      </c>
      <c r="D19" s="57">
        <v>0.25</v>
      </c>
      <c r="E19" s="57">
        <v>0.25</v>
      </c>
      <c r="F19" s="57">
        <v>0.25</v>
      </c>
      <c r="G19" s="57">
        <v>0.25</v>
      </c>
      <c r="H19" s="57"/>
      <c r="I19" s="57"/>
      <c r="J19" s="57"/>
      <c r="K19" s="57"/>
      <c r="L19" s="57" t="s">
        <v>80</v>
      </c>
      <c r="M19" s="57">
        <v>1</v>
      </c>
    </row>
    <row r="20" spans="1:13" ht="11.25" customHeight="1" x14ac:dyDescent="0.35">
      <c r="A20" s="53"/>
      <c r="B20" s="55" t="s">
        <v>74</v>
      </c>
      <c r="C20" s="57">
        <v>0.5</v>
      </c>
      <c r="D20" s="57">
        <v>0.5</v>
      </c>
      <c r="E20" s="57">
        <v>0.5</v>
      </c>
      <c r="F20" s="57">
        <v>0.5</v>
      </c>
      <c r="G20" s="57">
        <v>0.5</v>
      </c>
      <c r="H20" s="57"/>
      <c r="I20" s="57"/>
      <c r="J20" s="57"/>
      <c r="K20" s="57"/>
      <c r="L20" s="57" t="s">
        <v>80</v>
      </c>
      <c r="M20" s="57">
        <v>1</v>
      </c>
    </row>
    <row r="21" spans="1:13" ht="11.25" customHeight="1" x14ac:dyDescent="0.35">
      <c r="A21" s="53" t="s">
        <v>120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11.25" customHeight="1" x14ac:dyDescent="0.35">
      <c r="A22" s="53"/>
      <c r="B22" s="55" t="s">
        <v>121</v>
      </c>
      <c r="C22" s="94">
        <v>0.56499999999999995</v>
      </c>
      <c r="D22" s="94">
        <v>0.54500000000000004</v>
      </c>
      <c r="E22" s="94">
        <v>0.53300000000000003</v>
      </c>
      <c r="F22" s="94">
        <v>0.52100000000000002</v>
      </c>
      <c r="G22" s="94">
        <v>0.51500000000000001</v>
      </c>
      <c r="H22" s="62"/>
      <c r="I22" s="62"/>
      <c r="J22" s="62"/>
      <c r="K22" s="62"/>
      <c r="L22" s="57" t="s">
        <v>240</v>
      </c>
      <c r="M22" s="57">
        <v>1</v>
      </c>
    </row>
    <row r="23" spans="1:13" ht="11.25" customHeight="1" x14ac:dyDescent="0.35">
      <c r="A23" s="53"/>
      <c r="B23" s="55" t="s">
        <v>77</v>
      </c>
      <c r="C23" s="58">
        <v>0.6</v>
      </c>
      <c r="D23" s="58">
        <v>0.6</v>
      </c>
      <c r="E23" s="58">
        <v>0.6</v>
      </c>
      <c r="F23" s="58">
        <v>0.6</v>
      </c>
      <c r="G23" s="58">
        <v>0.6</v>
      </c>
      <c r="H23" s="62"/>
      <c r="I23" s="62"/>
      <c r="J23" s="62"/>
      <c r="K23" s="62"/>
      <c r="L23" s="57"/>
      <c r="M23" s="57">
        <v>1</v>
      </c>
    </row>
    <row r="24" spans="1:13" ht="11.25" customHeight="1" x14ac:dyDescent="0.35">
      <c r="A24" s="53"/>
      <c r="B24" s="55" t="s">
        <v>123</v>
      </c>
      <c r="C24" s="58">
        <v>0.4</v>
      </c>
      <c r="D24" s="58">
        <v>0.4</v>
      </c>
      <c r="E24" s="58">
        <v>0.4</v>
      </c>
      <c r="F24" s="58">
        <v>0.4</v>
      </c>
      <c r="G24" s="58">
        <v>0.4</v>
      </c>
      <c r="H24" s="62"/>
      <c r="I24" s="62"/>
      <c r="J24" s="62"/>
      <c r="K24" s="62"/>
      <c r="L24" s="57"/>
      <c r="M24" s="57">
        <v>1</v>
      </c>
    </row>
    <row r="25" spans="1:13" ht="11.25" customHeight="1" x14ac:dyDescent="0.35">
      <c r="A25" s="53"/>
      <c r="B25" s="55" t="s">
        <v>124</v>
      </c>
      <c r="C25" s="64">
        <v>40000</v>
      </c>
      <c r="D25" s="64">
        <v>39500</v>
      </c>
      <c r="E25" s="64">
        <v>39000</v>
      </c>
      <c r="F25" s="64">
        <v>38500</v>
      </c>
      <c r="G25" s="64">
        <v>37500</v>
      </c>
      <c r="H25" s="64"/>
      <c r="I25" s="64"/>
      <c r="J25" s="64"/>
      <c r="K25" s="64"/>
      <c r="L25" s="57" t="s">
        <v>239</v>
      </c>
      <c r="M25" s="57">
        <v>1</v>
      </c>
    </row>
    <row r="26" spans="1:13" ht="11.25" customHeight="1" x14ac:dyDescent="0.35">
      <c r="A26" s="53"/>
      <c r="B26" s="55" t="s">
        <v>125</v>
      </c>
      <c r="C26" s="62">
        <v>1.45</v>
      </c>
      <c r="D26" s="62">
        <v>1.45</v>
      </c>
      <c r="E26" s="62">
        <v>1.45</v>
      </c>
      <c r="F26" s="62">
        <v>1.45</v>
      </c>
      <c r="G26" s="62">
        <v>1.45</v>
      </c>
      <c r="H26" s="62"/>
      <c r="I26" s="62"/>
      <c r="J26" s="62"/>
      <c r="K26" s="62"/>
      <c r="L26" s="57" t="s">
        <v>80</v>
      </c>
      <c r="M26" s="57">
        <v>1</v>
      </c>
    </row>
    <row r="27" spans="1:13" ht="11.25" customHeight="1" x14ac:dyDescent="0.35">
      <c r="A27" s="53" t="s">
        <v>83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 ht="11.25" customHeight="1" x14ac:dyDescent="0.35">
      <c r="A28" s="53"/>
      <c r="B28" s="55" t="s">
        <v>127</v>
      </c>
      <c r="C28" s="57">
        <v>0.23</v>
      </c>
      <c r="D28" s="57">
        <v>0.23</v>
      </c>
      <c r="E28" s="57">
        <v>0.23</v>
      </c>
      <c r="F28" s="57">
        <v>0.23</v>
      </c>
      <c r="G28" s="57">
        <v>0.23</v>
      </c>
      <c r="H28" s="57"/>
      <c r="I28" s="57"/>
      <c r="J28" s="57"/>
      <c r="K28" s="57"/>
      <c r="L28" s="57" t="s">
        <v>241</v>
      </c>
      <c r="M28" s="57"/>
    </row>
    <row r="29" spans="1:13" ht="11.25" customHeight="1" x14ac:dyDescent="0.35">
      <c r="A29" s="53"/>
      <c r="B29" s="55" t="s">
        <v>126</v>
      </c>
      <c r="C29" s="64"/>
      <c r="D29" s="64"/>
      <c r="E29" s="64"/>
      <c r="F29" s="64"/>
      <c r="G29" s="64"/>
      <c r="H29" s="64"/>
      <c r="I29" s="64"/>
      <c r="J29" s="64"/>
      <c r="K29" s="64"/>
      <c r="L29" s="57"/>
      <c r="M29" s="57"/>
    </row>
    <row r="30" spans="1:13" ht="11.25" customHeight="1" x14ac:dyDescent="0.35">
      <c r="A30" s="53"/>
      <c r="B30" s="55" t="s">
        <v>196</v>
      </c>
      <c r="C30" s="96">
        <v>0.01</v>
      </c>
      <c r="D30" s="96">
        <v>0.01</v>
      </c>
      <c r="E30" s="96">
        <v>0.01</v>
      </c>
      <c r="F30" s="96">
        <v>0.01</v>
      </c>
      <c r="G30" s="96">
        <v>0.01</v>
      </c>
      <c r="H30" s="64"/>
      <c r="I30" s="64"/>
      <c r="J30" s="64"/>
      <c r="K30" s="64"/>
      <c r="L30" s="57" t="s">
        <v>92</v>
      </c>
      <c r="M30" s="57"/>
    </row>
    <row r="31" spans="1:13" ht="11.25" customHeight="1" thickBot="1" x14ac:dyDescent="0.4">
      <c r="A31" s="105"/>
      <c r="B31" s="103"/>
      <c r="C31" s="104"/>
      <c r="D31" s="104"/>
      <c r="E31" s="104"/>
      <c r="F31" s="104"/>
      <c r="G31" s="104"/>
      <c r="H31" s="104"/>
      <c r="I31" s="104"/>
      <c r="J31" s="104"/>
      <c r="K31" s="104"/>
      <c r="L31" s="106"/>
      <c r="M31" s="106"/>
    </row>
    <row r="32" spans="1:13" ht="11.25" customHeight="1" x14ac:dyDescent="0.35">
      <c r="A32" s="53"/>
      <c r="C32" s="64"/>
      <c r="D32" s="107"/>
      <c r="E32" s="107"/>
      <c r="F32" s="107"/>
      <c r="G32" s="107"/>
      <c r="H32" s="107"/>
      <c r="I32" s="107"/>
      <c r="J32" s="107"/>
      <c r="K32" s="107"/>
      <c r="L32" s="57"/>
      <c r="M32" s="57"/>
    </row>
    <row r="33" spans="1:2" ht="11.25" customHeight="1" x14ac:dyDescent="0.35">
      <c r="A33" s="53" t="s">
        <v>3</v>
      </c>
    </row>
    <row r="34" spans="1:2" s="71" customFormat="1" ht="11.25" customHeight="1" x14ac:dyDescent="0.35">
      <c r="A34" s="87" t="s">
        <v>58</v>
      </c>
      <c r="B34" s="71" t="s">
        <v>198</v>
      </c>
    </row>
    <row r="35" spans="1:2" s="71" customFormat="1" ht="11.25" customHeight="1" x14ac:dyDescent="0.35">
      <c r="A35" s="87" t="s">
        <v>61</v>
      </c>
      <c r="B35" s="71" t="s">
        <v>199</v>
      </c>
    </row>
    <row r="36" spans="1:2" s="71" customFormat="1" ht="11.25" customHeight="1" x14ac:dyDescent="0.35">
      <c r="A36" s="87" t="s">
        <v>97</v>
      </c>
      <c r="B36" s="71" t="s">
        <v>242</v>
      </c>
    </row>
    <row r="37" spans="1:2" s="71" customFormat="1" ht="11.25" customHeight="1" x14ac:dyDescent="0.35">
      <c r="A37" s="87" t="s">
        <v>67</v>
      </c>
      <c r="B37" s="71" t="s">
        <v>201</v>
      </c>
    </row>
    <row r="38" spans="1:2" s="71" customFormat="1" ht="11.25" customHeight="1" x14ac:dyDescent="0.35">
      <c r="A38" s="87" t="s">
        <v>78</v>
      </c>
      <c r="B38" s="55" t="s">
        <v>243</v>
      </c>
    </row>
    <row r="39" spans="1:2" s="71" customFormat="1" ht="11.25" customHeight="1" x14ac:dyDescent="0.35">
      <c r="A39" s="87" t="s">
        <v>80</v>
      </c>
      <c r="B39" s="71" t="s">
        <v>244</v>
      </c>
    </row>
    <row r="40" spans="1:2" ht="11.25" customHeight="1" x14ac:dyDescent="0.35">
      <c r="A40" s="87" t="s">
        <v>92</v>
      </c>
      <c r="B40" s="71" t="s">
        <v>226</v>
      </c>
    </row>
    <row r="41" spans="1:2" ht="11.25" customHeight="1" x14ac:dyDescent="0.35">
      <c r="A41" s="87" t="s">
        <v>85</v>
      </c>
      <c r="B41" s="71" t="s">
        <v>245</v>
      </c>
    </row>
    <row r="42" spans="1:2" ht="11.25" customHeight="1" x14ac:dyDescent="0.35">
      <c r="A42" s="87" t="s">
        <v>89</v>
      </c>
      <c r="B42" s="71" t="s">
        <v>231</v>
      </c>
    </row>
    <row r="43" spans="1:2" ht="11.25" customHeight="1" x14ac:dyDescent="0.35">
      <c r="A43" s="87" t="s">
        <v>191</v>
      </c>
      <c r="B43" s="71" t="s">
        <v>229</v>
      </c>
    </row>
    <row r="44" spans="1:2" s="71" customFormat="1" ht="11.25" customHeight="1" x14ac:dyDescent="0.35">
      <c r="A44" s="23"/>
    </row>
    <row r="45" spans="1:2" s="71" customFormat="1" ht="11.25" customHeight="1" x14ac:dyDescent="0.35">
      <c r="A45" s="76" t="s">
        <v>105</v>
      </c>
      <c r="B45" s="55"/>
    </row>
    <row r="46" spans="1:2" s="71" customFormat="1" ht="11.25" customHeight="1" x14ac:dyDescent="0.35">
      <c r="A46" s="87">
        <v>1</v>
      </c>
      <c r="B46" s="71" t="s">
        <v>246</v>
      </c>
    </row>
    <row r="47" spans="1:2" s="71" customFormat="1" ht="11.25" customHeight="1" x14ac:dyDescent="0.35">
      <c r="A47" s="87">
        <v>2</v>
      </c>
      <c r="B47" s="71" t="s">
        <v>211</v>
      </c>
    </row>
    <row r="48" spans="1:2" ht="11.25" customHeight="1" x14ac:dyDescent="0.35">
      <c r="A48" s="87">
        <v>3</v>
      </c>
      <c r="B48" s="71" t="s">
        <v>233</v>
      </c>
    </row>
    <row r="49" spans="1:2" ht="11.25" customHeight="1" x14ac:dyDescent="0.35">
      <c r="A49" s="87">
        <v>4</v>
      </c>
      <c r="B49" s="55" t="s">
        <v>234</v>
      </c>
    </row>
    <row r="50" spans="1:2" ht="11.25" customHeight="1" x14ac:dyDescent="0.35">
      <c r="A50" s="53"/>
    </row>
    <row r="51" spans="1:2" ht="11.25" customHeight="1" x14ac:dyDescent="0.35">
      <c r="A51" s="53"/>
    </row>
    <row r="52" spans="1:2" ht="11.25" customHeight="1" x14ac:dyDescent="0.35">
      <c r="A52" s="53"/>
    </row>
    <row r="53" spans="1:2" ht="11.25" customHeight="1" x14ac:dyDescent="0.35">
      <c r="A53" s="53"/>
    </row>
    <row r="54" spans="1:2" ht="11.25" customHeight="1" x14ac:dyDescent="0.35">
      <c r="A54" s="53"/>
    </row>
    <row r="55" spans="1:2" ht="11.25" customHeight="1" x14ac:dyDescent="0.35">
      <c r="A55" s="53"/>
    </row>
    <row r="56" spans="1:2" ht="11.25" customHeight="1" x14ac:dyDescent="0.35">
      <c r="A56" s="53"/>
    </row>
    <row r="57" spans="1:2" ht="11.25" customHeight="1" x14ac:dyDescent="0.35">
      <c r="A57" s="53"/>
    </row>
    <row r="58" spans="1:2" ht="11.25" customHeight="1" x14ac:dyDescent="0.35">
      <c r="A58" s="53"/>
    </row>
    <row r="59" spans="1:2" ht="11.25" customHeight="1" x14ac:dyDescent="0.35">
      <c r="A59" s="53"/>
    </row>
    <row r="60" spans="1:2" ht="11.25" customHeight="1" x14ac:dyDescent="0.35">
      <c r="A60" s="53"/>
    </row>
    <row r="61" spans="1:2" ht="11.25" customHeight="1" x14ac:dyDescent="0.35">
      <c r="A61" s="53"/>
    </row>
    <row r="62" spans="1:2" ht="11.25" customHeight="1" x14ac:dyDescent="0.35">
      <c r="A62" s="53"/>
    </row>
    <row r="63" spans="1:2" ht="11.25" customHeight="1" x14ac:dyDescent="0.35">
      <c r="A63" s="53"/>
    </row>
    <row r="64" spans="1:2" ht="11.25" customHeight="1" x14ac:dyDescent="0.35">
      <c r="A64" s="53"/>
    </row>
    <row r="65" spans="1:1" ht="11.25" customHeight="1" x14ac:dyDescent="0.35">
      <c r="A65" s="53"/>
    </row>
    <row r="66" spans="1:1" ht="11.25" customHeight="1" x14ac:dyDescent="0.35">
      <c r="A66" s="53"/>
    </row>
    <row r="67" spans="1:1" ht="11.25" customHeight="1" x14ac:dyDescent="0.35">
      <c r="A67" s="53"/>
    </row>
    <row r="68" spans="1:1" ht="11.25" customHeight="1" x14ac:dyDescent="0.35">
      <c r="A68" s="53"/>
    </row>
    <row r="69" spans="1:1" ht="11.25" customHeight="1" x14ac:dyDescent="0.35">
      <c r="A69" s="53"/>
    </row>
    <row r="70" spans="1:1" ht="11.25" customHeight="1" x14ac:dyDescent="0.35">
      <c r="A70" s="53"/>
    </row>
    <row r="71" spans="1:1" ht="11.25" customHeight="1" x14ac:dyDescent="0.35">
      <c r="A71" s="53"/>
    </row>
    <row r="72" spans="1:1" ht="11.25" customHeight="1" x14ac:dyDescent="0.35">
      <c r="A72" s="53"/>
    </row>
    <row r="73" spans="1:1" ht="11.25" customHeight="1" x14ac:dyDescent="0.35">
      <c r="A73" s="53"/>
    </row>
    <row r="74" spans="1:1" ht="11.25" customHeight="1" x14ac:dyDescent="0.35">
      <c r="A74" s="53"/>
    </row>
    <row r="75" spans="1:1" ht="11.25" customHeight="1" x14ac:dyDescent="0.35">
      <c r="A75" s="53"/>
    </row>
    <row r="76" spans="1:1" ht="11.25" customHeight="1" x14ac:dyDescent="0.35">
      <c r="A76" s="53"/>
    </row>
    <row r="77" spans="1:1" ht="11.25" customHeight="1" x14ac:dyDescent="0.35">
      <c r="A77" s="53"/>
    </row>
    <row r="78" spans="1:1" ht="11.25" customHeight="1" x14ac:dyDescent="0.35">
      <c r="A78" s="53"/>
    </row>
    <row r="79" spans="1:1" ht="11.25" customHeight="1" x14ac:dyDescent="0.35">
      <c r="A79" s="53"/>
    </row>
    <row r="80" spans="1:1" ht="11.25" customHeight="1" x14ac:dyDescent="0.35">
      <c r="A80" s="53"/>
    </row>
    <row r="81" spans="1:1" ht="11.25" customHeight="1" x14ac:dyDescent="0.35">
      <c r="A81" s="53"/>
    </row>
    <row r="82" spans="1:1" ht="11.25" customHeight="1" x14ac:dyDescent="0.35">
      <c r="A82" s="53"/>
    </row>
    <row r="83" spans="1:1" ht="11.25" customHeight="1" x14ac:dyDescent="0.35">
      <c r="A83" s="53"/>
    </row>
    <row r="84" spans="1:1" ht="11.25" customHeight="1" x14ac:dyDescent="0.35">
      <c r="A84" s="53"/>
    </row>
    <row r="85" spans="1:1" ht="11.25" customHeight="1" x14ac:dyDescent="0.35">
      <c r="A85" s="53"/>
    </row>
    <row r="86" spans="1:1" ht="11.25" customHeight="1" x14ac:dyDescent="0.35">
      <c r="A86" s="53"/>
    </row>
    <row r="87" spans="1:1" ht="11.25" customHeight="1" x14ac:dyDescent="0.35">
      <c r="A87" s="53"/>
    </row>
    <row r="88" spans="1:1" ht="11.25" customHeight="1" x14ac:dyDescent="0.35">
      <c r="A88" s="53"/>
    </row>
    <row r="89" spans="1:1" ht="11.25" customHeight="1" x14ac:dyDescent="0.35">
      <c r="A89" s="53"/>
    </row>
    <row r="90" spans="1:1" ht="11.25" customHeight="1" x14ac:dyDescent="0.35">
      <c r="A90" s="53"/>
    </row>
    <row r="91" spans="1:1" ht="11.25" customHeight="1" x14ac:dyDescent="0.35">
      <c r="A91" s="53"/>
    </row>
    <row r="92" spans="1:1" ht="11.25" customHeight="1" x14ac:dyDescent="0.35">
      <c r="A92" s="53"/>
    </row>
    <row r="93" spans="1:1" ht="11.25" customHeight="1" x14ac:dyDescent="0.35">
      <c r="A93" s="53"/>
    </row>
    <row r="94" spans="1:1" ht="11.25" customHeight="1" x14ac:dyDescent="0.35">
      <c r="A94" s="53"/>
    </row>
    <row r="95" spans="1:1" ht="11.25" customHeight="1" x14ac:dyDescent="0.35">
      <c r="A95" s="53"/>
    </row>
    <row r="96" spans="1:1" ht="11.25" customHeight="1" x14ac:dyDescent="0.35">
      <c r="A96" s="53"/>
    </row>
    <row r="97" spans="1:1" ht="11.25" customHeight="1" x14ac:dyDescent="0.35">
      <c r="A97" s="53"/>
    </row>
    <row r="98" spans="1:1" ht="11.25" customHeight="1" x14ac:dyDescent="0.35">
      <c r="A98" s="53"/>
    </row>
    <row r="99" spans="1:1" ht="11.25" customHeight="1" x14ac:dyDescent="0.35">
      <c r="A99" s="53"/>
    </row>
    <row r="100" spans="1:1" ht="11.25" customHeight="1" x14ac:dyDescent="0.35">
      <c r="A100" s="53"/>
    </row>
    <row r="101" spans="1:1" ht="11.25" customHeight="1" x14ac:dyDescent="0.35">
      <c r="A101" s="53"/>
    </row>
    <row r="102" spans="1:1" ht="11.25" customHeight="1" x14ac:dyDescent="0.35">
      <c r="A102" s="53"/>
    </row>
    <row r="103" spans="1:1" ht="11.25" customHeight="1" x14ac:dyDescent="0.35">
      <c r="A103" s="53"/>
    </row>
    <row r="104" spans="1:1" ht="11.25" customHeight="1" x14ac:dyDescent="0.35">
      <c r="A104" s="53"/>
    </row>
    <row r="105" spans="1:1" ht="11.25" customHeight="1" x14ac:dyDescent="0.35">
      <c r="A105" s="53"/>
    </row>
    <row r="106" spans="1:1" ht="11.25" customHeight="1" x14ac:dyDescent="0.35">
      <c r="A106" s="53"/>
    </row>
    <row r="107" spans="1:1" ht="11.25" customHeight="1" x14ac:dyDescent="0.35">
      <c r="A107" s="53"/>
    </row>
    <row r="108" spans="1:1" ht="11.25" customHeight="1" x14ac:dyDescent="0.35">
      <c r="A108" s="53"/>
    </row>
    <row r="109" spans="1:1" ht="11.25" customHeight="1" x14ac:dyDescent="0.35">
      <c r="A109" s="53"/>
    </row>
    <row r="110" spans="1:1" ht="11.25" customHeight="1" x14ac:dyDescent="0.35">
      <c r="A110" s="53"/>
    </row>
    <row r="111" spans="1:1" ht="11.25" customHeight="1" x14ac:dyDescent="0.35">
      <c r="A111" s="53"/>
    </row>
    <row r="112" spans="1:1" ht="11.25" customHeight="1" x14ac:dyDescent="0.35">
      <c r="A112" s="53"/>
    </row>
    <row r="113" spans="1:1" ht="11.25" customHeight="1" x14ac:dyDescent="0.35">
      <c r="A113" s="53"/>
    </row>
    <row r="114" spans="1:1" ht="11.25" customHeight="1" x14ac:dyDescent="0.35">
      <c r="A114" s="53"/>
    </row>
    <row r="115" spans="1:1" ht="11.25" customHeight="1" x14ac:dyDescent="0.35">
      <c r="A115" s="53"/>
    </row>
    <row r="116" spans="1:1" ht="11.25" customHeight="1" x14ac:dyDescent="0.35">
      <c r="A116" s="53"/>
    </row>
    <row r="117" spans="1:1" ht="11.25" customHeight="1" x14ac:dyDescent="0.35">
      <c r="A117" s="53"/>
    </row>
    <row r="118" spans="1:1" ht="11.25" customHeight="1" x14ac:dyDescent="0.35">
      <c r="A118" s="53"/>
    </row>
    <row r="119" spans="1:1" ht="11.25" customHeight="1" x14ac:dyDescent="0.35">
      <c r="A119" s="53"/>
    </row>
    <row r="120" spans="1:1" ht="11.25" customHeight="1" x14ac:dyDescent="0.35">
      <c r="A120" s="53"/>
    </row>
    <row r="121" spans="1:1" ht="11.25" customHeight="1" x14ac:dyDescent="0.35">
      <c r="A121" s="53"/>
    </row>
    <row r="122" spans="1:1" ht="11.25" customHeight="1" x14ac:dyDescent="0.35">
      <c r="A122" s="53"/>
    </row>
    <row r="123" spans="1:1" ht="11.25" customHeight="1" x14ac:dyDescent="0.35">
      <c r="A123" s="53"/>
    </row>
    <row r="124" spans="1:1" ht="11.25" customHeight="1" x14ac:dyDescent="0.35">
      <c r="A124" s="53"/>
    </row>
    <row r="125" spans="1:1" ht="11.25" customHeight="1" x14ac:dyDescent="0.35">
      <c r="A125" s="53"/>
    </row>
    <row r="126" spans="1:1" ht="11.25" customHeight="1" x14ac:dyDescent="0.35">
      <c r="A126" s="53"/>
    </row>
    <row r="127" spans="1:1" ht="11.25" customHeight="1" x14ac:dyDescent="0.35">
      <c r="A127" s="53"/>
    </row>
    <row r="128" spans="1:1" ht="11.25" customHeight="1" x14ac:dyDescent="0.35">
      <c r="A128" s="53"/>
    </row>
    <row r="129" spans="1:1" ht="11.25" customHeight="1" x14ac:dyDescent="0.35">
      <c r="A129" s="53"/>
    </row>
    <row r="130" spans="1:1" ht="11.25" customHeight="1" x14ac:dyDescent="0.35">
      <c r="A130" s="53"/>
    </row>
    <row r="131" spans="1:1" ht="11.25" customHeight="1" x14ac:dyDescent="0.35">
      <c r="A131" s="53"/>
    </row>
    <row r="132" spans="1:1" ht="11.25" customHeight="1" x14ac:dyDescent="0.35">
      <c r="A132" s="53"/>
    </row>
    <row r="133" spans="1:1" ht="11.25" customHeight="1" x14ac:dyDescent="0.35">
      <c r="A133" s="53"/>
    </row>
    <row r="134" spans="1:1" ht="11.25" customHeight="1" x14ac:dyDescent="0.35">
      <c r="A134" s="53"/>
    </row>
    <row r="135" spans="1:1" ht="11.25" customHeight="1" x14ac:dyDescent="0.35">
      <c r="A135" s="53"/>
    </row>
    <row r="136" spans="1:1" ht="11.25" customHeight="1" x14ac:dyDescent="0.35">
      <c r="A136" s="53"/>
    </row>
    <row r="137" spans="1:1" ht="11.25" customHeight="1" x14ac:dyDescent="0.35">
      <c r="A137" s="53"/>
    </row>
    <row r="138" spans="1:1" ht="11.25" customHeight="1" x14ac:dyDescent="0.35">
      <c r="A138" s="53"/>
    </row>
    <row r="139" spans="1:1" ht="11.25" customHeight="1" x14ac:dyDescent="0.35">
      <c r="A139" s="53"/>
    </row>
    <row r="140" spans="1:1" ht="11.25" customHeight="1" x14ac:dyDescent="0.35">
      <c r="A140" s="53"/>
    </row>
    <row r="141" spans="1:1" ht="11.25" customHeight="1" x14ac:dyDescent="0.35">
      <c r="A141" s="53"/>
    </row>
    <row r="142" spans="1:1" ht="11.25" customHeight="1" x14ac:dyDescent="0.35">
      <c r="A142" s="53"/>
    </row>
    <row r="143" spans="1:1" ht="11.25" customHeight="1" x14ac:dyDescent="0.35">
      <c r="A143" s="53"/>
    </row>
    <row r="144" spans="1:1" ht="11.25" customHeight="1" x14ac:dyDescent="0.35">
      <c r="A144" s="53"/>
    </row>
    <row r="145" spans="1:1" ht="11.25" customHeight="1" x14ac:dyDescent="0.35">
      <c r="A145" s="53"/>
    </row>
    <row r="146" spans="1:1" ht="11.25" customHeight="1" x14ac:dyDescent="0.35">
      <c r="A146" s="53"/>
    </row>
    <row r="147" spans="1:1" ht="11.25" customHeight="1" x14ac:dyDescent="0.35">
      <c r="A147" s="53"/>
    </row>
    <row r="148" spans="1:1" ht="11.25" customHeight="1" x14ac:dyDescent="0.35">
      <c r="A148" s="53"/>
    </row>
    <row r="149" spans="1:1" ht="11.25" customHeight="1" x14ac:dyDescent="0.35">
      <c r="A149" s="53"/>
    </row>
    <row r="150" spans="1:1" ht="11.25" customHeight="1" x14ac:dyDescent="0.35">
      <c r="A150" s="53"/>
    </row>
    <row r="151" spans="1:1" ht="11.25" customHeight="1" x14ac:dyDescent="0.35">
      <c r="A151" s="53"/>
    </row>
    <row r="152" spans="1:1" ht="11.25" customHeight="1" x14ac:dyDescent="0.35">
      <c r="A152" s="53"/>
    </row>
    <row r="153" spans="1:1" ht="11.25" customHeight="1" x14ac:dyDescent="0.35">
      <c r="A153" s="53"/>
    </row>
    <row r="154" spans="1:1" ht="11.25" customHeight="1" x14ac:dyDescent="0.35">
      <c r="A154" s="53"/>
    </row>
    <row r="155" spans="1:1" ht="11.25" customHeight="1" x14ac:dyDescent="0.35">
      <c r="A155" s="53"/>
    </row>
    <row r="156" spans="1:1" ht="11.25" customHeight="1" x14ac:dyDescent="0.35">
      <c r="A156" s="53"/>
    </row>
    <row r="157" spans="1:1" ht="11.25" customHeight="1" x14ac:dyDescent="0.35">
      <c r="A157" s="53"/>
    </row>
    <row r="158" spans="1:1" ht="11.25" customHeight="1" x14ac:dyDescent="0.35">
      <c r="A158" s="53"/>
    </row>
    <row r="159" spans="1:1" ht="11.25" customHeight="1" x14ac:dyDescent="0.35">
      <c r="A159" s="53"/>
    </row>
    <row r="160" spans="1:1" ht="11.25" customHeight="1" x14ac:dyDescent="0.35">
      <c r="A160" s="53"/>
    </row>
    <row r="161" spans="1:1" ht="11.25" customHeight="1" x14ac:dyDescent="0.35">
      <c r="A161" s="53"/>
    </row>
    <row r="162" spans="1:1" ht="11.25" customHeight="1" x14ac:dyDescent="0.35">
      <c r="A162" s="53"/>
    </row>
    <row r="163" spans="1:1" ht="11.25" customHeight="1" x14ac:dyDescent="0.35">
      <c r="A163" s="53"/>
    </row>
    <row r="164" spans="1:1" ht="11.25" customHeight="1" x14ac:dyDescent="0.35">
      <c r="A164" s="53"/>
    </row>
    <row r="165" spans="1:1" ht="11.25" customHeight="1" x14ac:dyDescent="0.35">
      <c r="A165" s="53"/>
    </row>
    <row r="166" spans="1:1" ht="11.25" customHeight="1" x14ac:dyDescent="0.35">
      <c r="A166" s="53"/>
    </row>
    <row r="167" spans="1:1" ht="11.25" customHeight="1" x14ac:dyDescent="0.35">
      <c r="A167" s="53"/>
    </row>
    <row r="168" spans="1:1" ht="11.25" customHeight="1" x14ac:dyDescent="0.35">
      <c r="A168" s="53"/>
    </row>
    <row r="169" spans="1:1" ht="11.25" customHeight="1" x14ac:dyDescent="0.35">
      <c r="A169" s="53"/>
    </row>
    <row r="170" spans="1:1" ht="11.25" customHeight="1" x14ac:dyDescent="0.35">
      <c r="A170" s="53"/>
    </row>
    <row r="171" spans="1:1" ht="11.25" customHeight="1" x14ac:dyDescent="0.35">
      <c r="A171" s="53"/>
    </row>
    <row r="172" spans="1:1" ht="11.25" customHeight="1" x14ac:dyDescent="0.35">
      <c r="A172" s="53"/>
    </row>
    <row r="173" spans="1:1" ht="11.25" customHeight="1" x14ac:dyDescent="0.35">
      <c r="A173" s="53"/>
    </row>
    <row r="174" spans="1:1" ht="11.25" customHeight="1" x14ac:dyDescent="0.35">
      <c r="A174" s="53"/>
    </row>
    <row r="175" spans="1:1" ht="11.25" customHeight="1" x14ac:dyDescent="0.35">
      <c r="A175" s="53"/>
    </row>
    <row r="176" spans="1:1" ht="11.25" customHeight="1" x14ac:dyDescent="0.35">
      <c r="A176" s="53"/>
    </row>
    <row r="177" spans="1:1" ht="11.25" customHeight="1" x14ac:dyDescent="0.35">
      <c r="A177" s="53"/>
    </row>
    <row r="178" spans="1:1" ht="11.25" customHeight="1" x14ac:dyDescent="0.35">
      <c r="A178" s="53"/>
    </row>
    <row r="179" spans="1:1" ht="11.25" customHeight="1" x14ac:dyDescent="0.35">
      <c r="A179" s="53"/>
    </row>
    <row r="180" spans="1:1" ht="11.25" customHeight="1" x14ac:dyDescent="0.35">
      <c r="A180" s="53"/>
    </row>
    <row r="181" spans="1:1" ht="11.25" customHeight="1" x14ac:dyDescent="0.35">
      <c r="A181" s="53"/>
    </row>
    <row r="182" spans="1:1" ht="11.25" customHeight="1" x14ac:dyDescent="0.35">
      <c r="A182" s="53"/>
    </row>
    <row r="183" spans="1:1" ht="11.25" customHeight="1" x14ac:dyDescent="0.35">
      <c r="A183" s="53"/>
    </row>
    <row r="184" spans="1:1" ht="11.25" customHeight="1" x14ac:dyDescent="0.35">
      <c r="A184" s="53"/>
    </row>
    <row r="185" spans="1:1" ht="11.25" customHeight="1" x14ac:dyDescent="0.35">
      <c r="A185" s="53"/>
    </row>
    <row r="186" spans="1:1" ht="11.25" customHeight="1" x14ac:dyDescent="0.35">
      <c r="A186" s="53"/>
    </row>
    <row r="187" spans="1:1" ht="11.25" customHeight="1" x14ac:dyDescent="0.35">
      <c r="A187" s="53"/>
    </row>
  </sheetData>
  <mergeCells count="1">
    <mergeCell ref="C1:M1"/>
  </mergeCells>
  <hyperlinks>
    <hyperlink ref="C1" location="INDEX" display="Boiler, coal" xr:uid="{CA692D0C-CAA3-45BD-A85F-56369CD2886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9F8D-FC8B-4E4F-85E7-49BA5CFAC55B}">
  <dimension ref="A1:M50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7" width="9.1796875" style="23"/>
    <col min="18" max="18" width="27.26953125" style="23" bestFit="1" customWidth="1"/>
    <col min="19" max="16384" width="9.1796875" style="23"/>
  </cols>
  <sheetData>
    <row r="1" spans="1:13" ht="11.25" customHeight="1" x14ac:dyDescent="0.35">
      <c r="A1" s="20" t="s">
        <v>44</v>
      </c>
      <c r="B1" s="21"/>
      <c r="C1" s="149" t="s">
        <v>247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5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7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30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0" t="s">
        <v>56</v>
      </c>
      <c r="B5" s="78"/>
      <c r="H5" s="36"/>
      <c r="I5" s="36"/>
      <c r="J5" s="36"/>
      <c r="K5" s="36"/>
    </row>
    <row r="6" spans="1:13" ht="11.25" customHeight="1" x14ac:dyDescent="0.35">
      <c r="B6" s="32" t="s">
        <v>57</v>
      </c>
      <c r="C6" s="39">
        <v>2.5</v>
      </c>
      <c r="D6" s="39">
        <v>2.5</v>
      </c>
      <c r="E6" s="39">
        <v>2.5</v>
      </c>
      <c r="F6" s="39">
        <v>2.5</v>
      </c>
      <c r="G6" s="39">
        <v>2.5</v>
      </c>
      <c r="H6" s="39">
        <v>1</v>
      </c>
      <c r="I6" s="39">
        <v>10</v>
      </c>
      <c r="J6" s="39">
        <v>1</v>
      </c>
      <c r="K6" s="39">
        <v>10</v>
      </c>
      <c r="L6" s="39"/>
      <c r="M6" s="39">
        <v>2</v>
      </c>
    </row>
    <row r="7" spans="1:13" ht="11.25" customHeight="1" x14ac:dyDescent="0.35">
      <c r="B7" s="32" t="s">
        <v>60</v>
      </c>
      <c r="C7" s="58">
        <v>1</v>
      </c>
      <c r="D7" s="58">
        <v>1</v>
      </c>
      <c r="E7" s="58">
        <v>1</v>
      </c>
      <c r="F7" s="58">
        <v>1</v>
      </c>
      <c r="G7" s="58">
        <v>1</v>
      </c>
      <c r="H7" s="58">
        <v>1</v>
      </c>
      <c r="I7" s="58">
        <v>1</v>
      </c>
      <c r="J7" s="58">
        <v>1</v>
      </c>
      <c r="K7" s="58">
        <v>1</v>
      </c>
      <c r="L7" s="39" t="s">
        <v>58</v>
      </c>
      <c r="M7" s="39">
        <v>2</v>
      </c>
    </row>
    <row r="8" spans="1:13" ht="11.25" customHeight="1" x14ac:dyDescent="0.35">
      <c r="B8" s="32" t="s">
        <v>63</v>
      </c>
      <c r="C8" s="58">
        <v>1</v>
      </c>
      <c r="D8" s="58">
        <v>1</v>
      </c>
      <c r="E8" s="58">
        <v>1</v>
      </c>
      <c r="F8" s="58">
        <v>1</v>
      </c>
      <c r="G8" s="58">
        <v>1</v>
      </c>
      <c r="H8" s="58">
        <v>1</v>
      </c>
      <c r="I8" s="58">
        <v>1</v>
      </c>
      <c r="J8" s="58">
        <v>1</v>
      </c>
      <c r="K8" s="58">
        <v>1</v>
      </c>
      <c r="L8" s="39" t="s">
        <v>58</v>
      </c>
      <c r="M8" s="39">
        <v>2</v>
      </c>
    </row>
    <row r="9" spans="1:13" ht="11.25" customHeight="1" x14ac:dyDescent="0.35">
      <c r="B9" s="32" t="s">
        <v>65</v>
      </c>
      <c r="C9" s="108">
        <v>2.5000000000000001E-3</v>
      </c>
      <c r="D9" s="108">
        <v>2.5000000000000001E-3</v>
      </c>
      <c r="E9" s="108">
        <v>2.5000000000000001E-3</v>
      </c>
      <c r="F9" s="108">
        <v>2.5000000000000001E-3</v>
      </c>
      <c r="G9" s="108">
        <v>2.5000000000000001E-3</v>
      </c>
      <c r="H9" s="109">
        <v>1E-3</v>
      </c>
      <c r="I9" s="35">
        <v>0.01</v>
      </c>
      <c r="J9" s="109">
        <v>1E-3</v>
      </c>
      <c r="K9" s="35">
        <v>0.01</v>
      </c>
      <c r="L9" s="39"/>
      <c r="M9" s="39" t="s">
        <v>248</v>
      </c>
    </row>
    <row r="10" spans="1:13" ht="11.25" customHeight="1" x14ac:dyDescent="0.35">
      <c r="B10" s="32" t="s">
        <v>66</v>
      </c>
      <c r="C10" s="108">
        <v>2.5000000000000001E-3</v>
      </c>
      <c r="D10" s="108">
        <v>2.5000000000000001E-3</v>
      </c>
      <c r="E10" s="108">
        <v>2.5000000000000001E-3</v>
      </c>
      <c r="F10" s="108">
        <v>2.5000000000000001E-3</v>
      </c>
      <c r="G10" s="108">
        <v>2.5000000000000001E-3</v>
      </c>
      <c r="H10" s="35">
        <v>0</v>
      </c>
      <c r="I10" s="109">
        <v>5.0000000000000001E-3</v>
      </c>
      <c r="J10" s="35">
        <v>0</v>
      </c>
      <c r="K10" s="109">
        <v>5.0000000000000001E-3</v>
      </c>
      <c r="L10" s="39"/>
      <c r="M10" s="39">
        <v>2</v>
      </c>
    </row>
    <row r="11" spans="1:13" ht="11.25" customHeight="1" x14ac:dyDescent="0.35">
      <c r="B11" s="32" t="s">
        <v>68</v>
      </c>
      <c r="C11" s="33">
        <v>0.5</v>
      </c>
      <c r="D11" s="33">
        <v>0.5</v>
      </c>
      <c r="E11" s="33">
        <v>0.5</v>
      </c>
      <c r="F11" s="33">
        <v>0.5</v>
      </c>
      <c r="G11" s="33">
        <v>0.5</v>
      </c>
      <c r="H11" s="33">
        <v>0</v>
      </c>
      <c r="I11" s="33">
        <v>1</v>
      </c>
      <c r="J11" s="33">
        <v>0</v>
      </c>
      <c r="K11" s="33">
        <v>1</v>
      </c>
      <c r="L11" s="39"/>
      <c r="M11" s="39">
        <v>2</v>
      </c>
    </row>
    <row r="12" spans="1:13" ht="11.25" customHeight="1" x14ac:dyDescent="0.35">
      <c r="B12" s="32" t="s">
        <v>69</v>
      </c>
      <c r="C12" s="33">
        <v>15</v>
      </c>
      <c r="D12" s="33">
        <v>15</v>
      </c>
      <c r="E12" s="33">
        <v>15</v>
      </c>
      <c r="F12" s="33">
        <v>15</v>
      </c>
      <c r="G12" s="33">
        <v>15</v>
      </c>
      <c r="H12" s="33">
        <v>10</v>
      </c>
      <c r="I12" s="33">
        <v>20</v>
      </c>
      <c r="J12" s="33">
        <v>10</v>
      </c>
      <c r="K12" s="33">
        <v>20</v>
      </c>
      <c r="L12" s="39"/>
      <c r="M12" s="39">
        <v>4</v>
      </c>
    </row>
    <row r="13" spans="1:13" ht="11.25" customHeight="1" x14ac:dyDescent="0.35">
      <c r="B13" s="32" t="s">
        <v>70</v>
      </c>
      <c r="C13" s="33">
        <v>0.01</v>
      </c>
      <c r="D13" s="33">
        <v>0.01</v>
      </c>
      <c r="E13" s="33">
        <v>0.01</v>
      </c>
      <c r="F13" s="33">
        <v>0.01</v>
      </c>
      <c r="G13" s="33">
        <v>0.01</v>
      </c>
      <c r="H13" s="33">
        <v>0.01</v>
      </c>
      <c r="I13" s="33">
        <v>0.04</v>
      </c>
      <c r="J13" s="33">
        <v>0.01</v>
      </c>
      <c r="K13" s="33">
        <v>0.04</v>
      </c>
      <c r="L13" s="39"/>
      <c r="M13" s="39">
        <v>2</v>
      </c>
    </row>
    <row r="14" spans="1:13" ht="11.25" customHeight="1" x14ac:dyDescent="0.35">
      <c r="A14" s="36" t="s">
        <v>71</v>
      </c>
      <c r="B14" s="82"/>
      <c r="C14" s="110"/>
      <c r="D14" s="110"/>
      <c r="E14" s="110"/>
      <c r="F14" s="110"/>
      <c r="G14" s="110"/>
      <c r="H14" s="36"/>
      <c r="I14" s="36"/>
      <c r="J14" s="36"/>
      <c r="K14" s="36"/>
      <c r="L14" s="48"/>
      <c r="M14" s="48"/>
    </row>
    <row r="15" spans="1:13" ht="11.25" customHeight="1" x14ac:dyDescent="0.35">
      <c r="B15" s="32" t="s">
        <v>72</v>
      </c>
      <c r="C15" s="35">
        <v>0.1</v>
      </c>
      <c r="D15" s="35">
        <v>0.1</v>
      </c>
      <c r="E15" s="35">
        <v>0.1</v>
      </c>
      <c r="F15" s="35">
        <v>0.1</v>
      </c>
      <c r="G15" s="35">
        <v>0.1</v>
      </c>
      <c r="H15" s="35"/>
      <c r="I15" s="35"/>
      <c r="J15" s="33"/>
      <c r="K15" s="33"/>
      <c r="L15" s="39"/>
      <c r="M15" s="39">
        <v>6</v>
      </c>
    </row>
    <row r="16" spans="1:13" ht="11.25" customHeight="1" x14ac:dyDescent="0.35">
      <c r="B16" s="32" t="s">
        <v>73</v>
      </c>
      <c r="C16" s="33">
        <v>0.01</v>
      </c>
      <c r="D16" s="33">
        <v>0.01</v>
      </c>
      <c r="E16" s="33">
        <v>0.01</v>
      </c>
      <c r="F16" s="33">
        <v>0.01</v>
      </c>
      <c r="G16" s="33">
        <v>0.01</v>
      </c>
      <c r="H16" s="39"/>
      <c r="I16" s="39"/>
      <c r="J16" s="39"/>
      <c r="K16" s="39"/>
      <c r="L16" s="48"/>
      <c r="M16" s="39">
        <v>2</v>
      </c>
    </row>
    <row r="17" spans="1:13" ht="11.25" customHeight="1" x14ac:dyDescent="0.35">
      <c r="B17" s="32" t="s">
        <v>74</v>
      </c>
      <c r="C17" s="33">
        <v>0.01</v>
      </c>
      <c r="D17" s="33">
        <v>0.01</v>
      </c>
      <c r="E17" s="33">
        <v>0.01</v>
      </c>
      <c r="F17" s="33">
        <v>0.01</v>
      </c>
      <c r="G17" s="33">
        <v>0.01</v>
      </c>
      <c r="H17" s="39"/>
      <c r="I17" s="39"/>
      <c r="J17" s="39"/>
      <c r="K17" s="39"/>
      <c r="L17" s="48"/>
      <c r="M17" s="39">
        <v>2</v>
      </c>
    </row>
    <row r="18" spans="1:13" ht="11.25" customHeight="1" x14ac:dyDescent="0.35">
      <c r="A18" s="82" t="s">
        <v>249</v>
      </c>
      <c r="B18" s="82"/>
      <c r="C18" s="33"/>
      <c r="D18" s="33"/>
      <c r="E18" s="33"/>
      <c r="F18" s="33"/>
      <c r="G18" s="33"/>
      <c r="H18" s="50"/>
      <c r="I18" s="50"/>
      <c r="J18" s="50"/>
      <c r="K18" s="50"/>
      <c r="L18" s="48"/>
      <c r="M18" s="48"/>
    </row>
    <row r="19" spans="1:13" ht="11.25" customHeight="1" x14ac:dyDescent="0.35">
      <c r="B19" s="32" t="s">
        <v>250</v>
      </c>
      <c r="C19" s="33">
        <v>0.3</v>
      </c>
      <c r="D19" s="33">
        <v>0.3</v>
      </c>
      <c r="E19" s="33">
        <v>0.3</v>
      </c>
      <c r="F19" s="33">
        <v>0.3</v>
      </c>
      <c r="G19" s="33">
        <v>0.3</v>
      </c>
      <c r="H19" s="50"/>
      <c r="L19" s="39"/>
      <c r="M19" s="39">
        <v>1</v>
      </c>
    </row>
    <row r="20" spans="1:13" ht="11.25" customHeight="1" x14ac:dyDescent="0.35">
      <c r="B20" s="32" t="s">
        <v>251</v>
      </c>
      <c r="C20" s="33">
        <v>0.1</v>
      </c>
      <c r="D20" s="33">
        <v>0.1</v>
      </c>
      <c r="E20" s="33">
        <v>0.1</v>
      </c>
      <c r="F20" s="33">
        <v>0.1</v>
      </c>
      <c r="G20" s="33">
        <v>0.1</v>
      </c>
      <c r="L20" s="48"/>
      <c r="M20" s="39">
        <v>1</v>
      </c>
    </row>
    <row r="21" spans="1:13" ht="11.25" customHeight="1" x14ac:dyDescent="0.35">
      <c r="B21" s="32" t="s">
        <v>252</v>
      </c>
      <c r="C21" s="33">
        <v>9</v>
      </c>
      <c r="D21" s="33">
        <v>7</v>
      </c>
      <c r="E21" s="33">
        <v>7</v>
      </c>
      <c r="F21" s="33">
        <v>6</v>
      </c>
      <c r="G21" s="33">
        <v>6</v>
      </c>
      <c r="L21" s="48"/>
      <c r="M21" s="39">
        <v>1</v>
      </c>
    </row>
    <row r="22" spans="1:13" ht="11.25" customHeight="1" x14ac:dyDescent="0.35">
      <c r="B22" s="32" t="s">
        <v>253</v>
      </c>
      <c r="C22" s="33">
        <v>3</v>
      </c>
      <c r="D22" s="33">
        <v>2</v>
      </c>
      <c r="E22" s="33">
        <v>2</v>
      </c>
      <c r="F22" s="33">
        <v>2</v>
      </c>
      <c r="G22" s="33">
        <v>2</v>
      </c>
      <c r="L22" s="48"/>
      <c r="M22" s="39">
        <v>1</v>
      </c>
    </row>
    <row r="23" spans="1:13" ht="11.25" customHeight="1" x14ac:dyDescent="0.35">
      <c r="B23" s="32" t="s">
        <v>254</v>
      </c>
      <c r="C23" s="33">
        <v>1</v>
      </c>
      <c r="D23" s="33">
        <v>1</v>
      </c>
      <c r="E23" s="33">
        <v>1</v>
      </c>
      <c r="F23" s="33">
        <v>1</v>
      </c>
      <c r="G23" s="33">
        <v>1</v>
      </c>
      <c r="L23" s="48"/>
      <c r="M23" s="39">
        <v>1</v>
      </c>
    </row>
    <row r="24" spans="1:13" ht="11.25" customHeight="1" x14ac:dyDescent="0.35">
      <c r="A24" s="36" t="s">
        <v>75</v>
      </c>
      <c r="B24" s="82"/>
      <c r="C24" s="110"/>
      <c r="D24" s="110"/>
      <c r="E24" s="110"/>
      <c r="F24" s="110"/>
      <c r="G24" s="110"/>
      <c r="H24" s="36"/>
      <c r="I24" s="36"/>
      <c r="J24" s="36"/>
      <c r="K24" s="36"/>
      <c r="L24" s="48"/>
      <c r="M24" s="48"/>
    </row>
    <row r="25" spans="1:13" ht="11.25" customHeight="1" x14ac:dyDescent="0.35">
      <c r="B25" s="32" t="s">
        <v>76</v>
      </c>
      <c r="C25" s="111">
        <v>1.7600000000000001E-2</v>
      </c>
      <c r="D25" s="111">
        <v>1.7600000000000001E-2</v>
      </c>
      <c r="E25" s="111">
        <v>1.7600000000000001E-2</v>
      </c>
      <c r="F25" s="111">
        <v>1.7600000000000001E-2</v>
      </c>
      <c r="G25" s="111">
        <v>1.7600000000000001E-2</v>
      </c>
      <c r="L25" s="39" t="s">
        <v>61</v>
      </c>
      <c r="M25" s="39" t="s">
        <v>255</v>
      </c>
    </row>
    <row r="26" spans="1:13" ht="11.25" customHeight="1" x14ac:dyDescent="0.35">
      <c r="B26" s="32" t="s">
        <v>77</v>
      </c>
      <c r="C26" s="40">
        <v>0.66666666666666696</v>
      </c>
      <c r="D26" s="40">
        <v>0.66666666666666696</v>
      </c>
      <c r="E26" s="40">
        <v>0.66666666666666696</v>
      </c>
      <c r="F26" s="40">
        <v>0.66666666666666696</v>
      </c>
      <c r="G26" s="40">
        <v>0.66666666666666696</v>
      </c>
      <c r="L26" s="39"/>
      <c r="M26" s="39">
        <v>7</v>
      </c>
    </row>
    <row r="27" spans="1:13" ht="11.25" customHeight="1" x14ac:dyDescent="0.35">
      <c r="B27" s="32" t="s">
        <v>256</v>
      </c>
      <c r="C27" s="40">
        <v>0.33333333333333298</v>
      </c>
      <c r="D27" s="40">
        <v>0.33333333333333298</v>
      </c>
      <c r="E27" s="40">
        <v>0.33333333333333298</v>
      </c>
      <c r="F27" s="40">
        <v>0.33333333333333298</v>
      </c>
      <c r="G27" s="40">
        <v>0.33333333333333298</v>
      </c>
      <c r="L27" s="39"/>
      <c r="M27" s="39">
        <v>7</v>
      </c>
    </row>
    <row r="28" spans="1:13" ht="11.25" customHeight="1" x14ac:dyDescent="0.35">
      <c r="B28" s="32" t="s">
        <v>81</v>
      </c>
      <c r="C28" s="112">
        <v>213</v>
      </c>
      <c r="D28" s="113">
        <v>208</v>
      </c>
      <c r="E28" s="113">
        <v>205</v>
      </c>
      <c r="F28" s="113">
        <v>202</v>
      </c>
      <c r="G28" s="113">
        <v>181</v>
      </c>
      <c r="L28" s="39" t="s">
        <v>97</v>
      </c>
      <c r="M28" s="39" t="s">
        <v>257</v>
      </c>
    </row>
    <row r="29" spans="1:13" ht="11.25" customHeight="1" x14ac:dyDescent="0.35">
      <c r="B29" s="32" t="s">
        <v>82</v>
      </c>
      <c r="C29" s="45">
        <v>0.11700000000000001</v>
      </c>
      <c r="D29" s="45">
        <v>0.105</v>
      </c>
      <c r="E29" s="45">
        <v>0.105</v>
      </c>
      <c r="F29" s="45">
        <v>0.105</v>
      </c>
      <c r="G29" s="45">
        <v>0.105</v>
      </c>
      <c r="L29" s="39" t="s">
        <v>97</v>
      </c>
      <c r="M29" s="39">
        <v>1</v>
      </c>
    </row>
    <row r="30" spans="1:13" ht="11.25" customHeight="1" x14ac:dyDescent="0.35">
      <c r="A30" s="36" t="s">
        <v>83</v>
      </c>
      <c r="B30" s="82"/>
      <c r="C30" s="110"/>
      <c r="D30" s="110"/>
      <c r="E30" s="110"/>
      <c r="F30" s="110"/>
      <c r="G30" s="110"/>
      <c r="H30" s="36"/>
      <c r="I30" s="36"/>
      <c r="J30" s="36"/>
      <c r="K30" s="36"/>
      <c r="L30" s="48"/>
      <c r="M30" s="48"/>
    </row>
    <row r="31" spans="1:13" ht="11.25" customHeight="1" x14ac:dyDescent="0.35">
      <c r="B31" s="32" t="s">
        <v>84</v>
      </c>
      <c r="C31" s="44" t="s">
        <v>53</v>
      </c>
      <c r="D31" s="44" t="s">
        <v>53</v>
      </c>
      <c r="E31" s="44" t="s">
        <v>53</v>
      </c>
      <c r="F31" s="44" t="s">
        <v>53</v>
      </c>
      <c r="G31" s="44" t="s">
        <v>53</v>
      </c>
      <c r="H31" s="44"/>
      <c r="I31" s="44"/>
      <c r="J31" s="44"/>
      <c r="K31" s="44"/>
      <c r="L31" s="44" t="s">
        <v>78</v>
      </c>
      <c r="M31" s="39" t="s">
        <v>53</v>
      </c>
    </row>
    <row r="32" spans="1:13" ht="11.25" customHeight="1" thickBot="1" x14ac:dyDescent="0.4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4" spans="1:2" ht="11.25" customHeight="1" x14ac:dyDescent="0.35">
      <c r="A34" s="53" t="s">
        <v>3</v>
      </c>
    </row>
    <row r="35" spans="1:2" ht="11.25" customHeight="1" x14ac:dyDescent="0.35">
      <c r="A35" s="114" t="s">
        <v>58</v>
      </c>
      <c r="B35" s="48" t="s">
        <v>258</v>
      </c>
    </row>
    <row r="36" spans="1:2" ht="11.25" customHeight="1" x14ac:dyDescent="0.35">
      <c r="A36" s="114" t="s">
        <v>61</v>
      </c>
      <c r="B36" s="48" t="s">
        <v>259</v>
      </c>
    </row>
    <row r="37" spans="1:2" ht="11.25" customHeight="1" x14ac:dyDescent="0.35">
      <c r="A37" s="114" t="s">
        <v>97</v>
      </c>
      <c r="B37" s="48" t="s">
        <v>260</v>
      </c>
    </row>
    <row r="38" spans="1:2" ht="11.25" customHeight="1" x14ac:dyDescent="0.35">
      <c r="A38" s="114" t="s">
        <v>67</v>
      </c>
      <c r="B38" s="48" t="s">
        <v>261</v>
      </c>
    </row>
    <row r="39" spans="1:2" ht="11.25" customHeight="1" x14ac:dyDescent="0.35">
      <c r="A39" s="114" t="s">
        <v>78</v>
      </c>
      <c r="B39" s="48" t="s">
        <v>262</v>
      </c>
    </row>
    <row r="40" spans="1:2" ht="11.25" customHeight="1" x14ac:dyDescent="0.35">
      <c r="A40" s="114"/>
      <c r="B40" s="48"/>
    </row>
    <row r="41" spans="1:2" ht="11.25" customHeight="1" x14ac:dyDescent="0.35">
      <c r="A41" s="76" t="s">
        <v>105</v>
      </c>
      <c r="B41" s="76"/>
    </row>
    <row r="42" spans="1:2" ht="11.25" customHeight="1" x14ac:dyDescent="0.35">
      <c r="A42" s="23">
        <v>1</v>
      </c>
      <c r="B42" s="48" t="s">
        <v>263</v>
      </c>
    </row>
    <row r="43" spans="1:2" ht="11.25" customHeight="1" x14ac:dyDescent="0.35">
      <c r="A43" s="23">
        <v>2</v>
      </c>
      <c r="B43" s="48" t="s">
        <v>264</v>
      </c>
    </row>
    <row r="44" spans="1:2" ht="11.25" customHeight="1" x14ac:dyDescent="0.35">
      <c r="A44" s="23">
        <v>3</v>
      </c>
      <c r="B44" s="48" t="s">
        <v>265</v>
      </c>
    </row>
    <row r="45" spans="1:2" ht="11.25" customHeight="1" x14ac:dyDescent="0.35">
      <c r="A45" s="23">
        <v>4</v>
      </c>
      <c r="B45" s="48" t="s">
        <v>266</v>
      </c>
    </row>
    <row r="46" spans="1:2" ht="11.25" customHeight="1" x14ac:dyDescent="0.35">
      <c r="A46" s="23">
        <v>5</v>
      </c>
      <c r="B46" s="48" t="s">
        <v>267</v>
      </c>
    </row>
    <row r="47" spans="1:2" ht="11.25" customHeight="1" x14ac:dyDescent="0.35">
      <c r="A47" s="23">
        <v>6</v>
      </c>
      <c r="B47" s="48" t="s">
        <v>268</v>
      </c>
    </row>
    <row r="48" spans="1:2" ht="11.25" customHeight="1" x14ac:dyDescent="0.35">
      <c r="A48" s="23">
        <v>7</v>
      </c>
      <c r="B48" s="48" t="s">
        <v>269</v>
      </c>
    </row>
    <row r="49" spans="1:2" ht="11.25" customHeight="1" x14ac:dyDescent="0.35">
      <c r="A49" s="23">
        <v>8</v>
      </c>
      <c r="B49" s="23" t="s">
        <v>270</v>
      </c>
    </row>
    <row r="50" spans="1:2" ht="11.25" customHeight="1" x14ac:dyDescent="0.35">
      <c r="A50" s="23">
        <v>9</v>
      </c>
      <c r="B50" s="48" t="s">
        <v>271</v>
      </c>
    </row>
  </sheetData>
  <mergeCells count="1">
    <mergeCell ref="C1:M1"/>
  </mergeCells>
  <hyperlinks>
    <hyperlink ref="C1" location="INDEX" display="Direct firing, Natural gas" xr:uid="{46C6A758-8154-4187-AAF6-ABF24C37E92D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8BDE-BFDB-4C99-B608-D8285B0A7E91}">
  <dimension ref="A1:U55"/>
  <sheetViews>
    <sheetView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1796875" defaultRowHeight="11.25" customHeight="1" x14ac:dyDescent="0.35"/>
  <cols>
    <col min="1" max="1" width="3.7265625" style="23" customWidth="1"/>
    <col min="2" max="2" width="57.81640625" style="23" customWidth="1"/>
    <col min="3" max="13" width="9.26953125" style="23" customWidth="1"/>
    <col min="14" max="17" width="9.1796875" style="23"/>
    <col min="18" max="18" width="27.26953125" style="23" bestFit="1" customWidth="1"/>
    <col min="19" max="32" width="9.1796875" style="23"/>
    <col min="33" max="33" width="25.81640625" style="23" bestFit="1" customWidth="1"/>
    <col min="34" max="16384" width="9.1796875" style="23"/>
  </cols>
  <sheetData>
    <row r="1" spans="1:13" ht="11.25" customHeight="1" x14ac:dyDescent="0.35">
      <c r="A1" s="20" t="s">
        <v>44</v>
      </c>
      <c r="B1" s="21"/>
      <c r="C1" s="149" t="s">
        <v>272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1.25" customHeight="1" x14ac:dyDescent="0.35">
      <c r="A2" s="24" t="s">
        <v>46</v>
      </c>
      <c r="B2" s="25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22">
        <v>2025</v>
      </c>
      <c r="I2" s="22">
        <v>2025</v>
      </c>
      <c r="J2" s="22">
        <v>2050</v>
      </c>
      <c r="K2" s="22">
        <v>2050</v>
      </c>
      <c r="L2" s="22" t="s">
        <v>47</v>
      </c>
      <c r="M2" s="22" t="s">
        <v>48</v>
      </c>
    </row>
    <row r="3" spans="1:13" ht="11.25" customHeight="1" thickBot="1" x14ac:dyDescent="0.4">
      <c r="A3" s="26" t="s">
        <v>49</v>
      </c>
      <c r="B3" s="27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28" t="s">
        <v>51</v>
      </c>
      <c r="I3" s="28" t="s">
        <v>52</v>
      </c>
      <c r="J3" s="28" t="s">
        <v>51</v>
      </c>
      <c r="K3" s="28" t="s">
        <v>52</v>
      </c>
      <c r="L3" s="28" t="s">
        <v>53</v>
      </c>
      <c r="M3" s="28" t="s">
        <v>53</v>
      </c>
    </row>
    <row r="4" spans="1:13" ht="11.25" customHeight="1" x14ac:dyDescent="0.35">
      <c r="A4" s="29" t="s">
        <v>54</v>
      </c>
      <c r="B4" s="30" t="s">
        <v>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1.25" customHeight="1" x14ac:dyDescent="0.35">
      <c r="A5" s="50" t="s">
        <v>56</v>
      </c>
      <c r="B5" s="78"/>
      <c r="H5" s="36"/>
      <c r="I5" s="36"/>
      <c r="J5" s="36"/>
      <c r="K5" s="36"/>
    </row>
    <row r="6" spans="1:13" ht="11.25" customHeight="1" x14ac:dyDescent="0.35">
      <c r="B6" s="32" t="s">
        <v>57</v>
      </c>
      <c r="C6" s="39">
        <v>10</v>
      </c>
      <c r="D6" s="39">
        <v>10</v>
      </c>
      <c r="E6" s="39">
        <v>10</v>
      </c>
      <c r="F6" s="39">
        <v>10</v>
      </c>
      <c r="G6" s="39">
        <v>10</v>
      </c>
      <c r="H6" s="39">
        <v>10</v>
      </c>
      <c r="I6" s="39">
        <v>10</v>
      </c>
      <c r="J6" s="39">
        <v>10</v>
      </c>
      <c r="K6" s="39">
        <v>10</v>
      </c>
      <c r="L6" s="39"/>
      <c r="M6" s="39"/>
    </row>
    <row r="7" spans="1:13" ht="11.25" customHeight="1" x14ac:dyDescent="0.35">
      <c r="B7" s="32" t="s">
        <v>60</v>
      </c>
      <c r="C7" s="58">
        <v>1</v>
      </c>
      <c r="D7" s="58">
        <v>1</v>
      </c>
      <c r="E7" s="58">
        <v>1</v>
      </c>
      <c r="F7" s="58">
        <v>1</v>
      </c>
      <c r="G7" s="58">
        <v>1</v>
      </c>
      <c r="H7" s="58">
        <v>1</v>
      </c>
      <c r="I7" s="58">
        <v>1</v>
      </c>
      <c r="J7" s="58">
        <v>1</v>
      </c>
      <c r="K7" s="58">
        <v>1</v>
      </c>
      <c r="L7" s="39" t="s">
        <v>58</v>
      </c>
      <c r="M7" s="39">
        <v>2</v>
      </c>
    </row>
    <row r="8" spans="1:13" ht="11.25" customHeight="1" x14ac:dyDescent="0.35">
      <c r="B8" s="32" t="s">
        <v>63</v>
      </c>
      <c r="C8" s="58">
        <v>1</v>
      </c>
      <c r="D8" s="58">
        <v>1</v>
      </c>
      <c r="E8" s="58">
        <v>1</v>
      </c>
      <c r="F8" s="58">
        <v>1</v>
      </c>
      <c r="G8" s="58">
        <v>1</v>
      </c>
      <c r="H8" s="58">
        <v>1</v>
      </c>
      <c r="I8" s="58">
        <v>1</v>
      </c>
      <c r="J8" s="58">
        <v>1</v>
      </c>
      <c r="K8" s="58">
        <v>1</v>
      </c>
      <c r="L8" s="39" t="s">
        <v>58</v>
      </c>
      <c r="M8" s="39">
        <v>2</v>
      </c>
    </row>
    <row r="9" spans="1:13" ht="11.25" customHeight="1" x14ac:dyDescent="0.35">
      <c r="B9" s="32" t="s">
        <v>65</v>
      </c>
      <c r="C9" s="108">
        <v>2.5000000000000001E-3</v>
      </c>
      <c r="D9" s="108">
        <v>2.5000000000000001E-3</v>
      </c>
      <c r="E9" s="108">
        <v>2.5000000000000001E-3</v>
      </c>
      <c r="F9" s="108">
        <v>2.5000000000000001E-3</v>
      </c>
      <c r="G9" s="108">
        <v>2.5000000000000001E-3</v>
      </c>
      <c r="H9" s="109">
        <v>1E-3</v>
      </c>
      <c r="I9" s="35">
        <v>0.01</v>
      </c>
      <c r="J9" s="109">
        <v>1E-3</v>
      </c>
      <c r="K9" s="35">
        <v>0.01</v>
      </c>
      <c r="L9" s="39" t="s">
        <v>61</v>
      </c>
      <c r="M9" s="39" t="s">
        <v>248</v>
      </c>
    </row>
    <row r="10" spans="1:13" ht="11.25" customHeight="1" x14ac:dyDescent="0.35">
      <c r="B10" s="32" t="s">
        <v>66</v>
      </c>
      <c r="C10" s="108">
        <v>2.5000000000000001E-3</v>
      </c>
      <c r="D10" s="108">
        <v>2.5000000000000001E-3</v>
      </c>
      <c r="E10" s="108">
        <v>2.5000000000000001E-3</v>
      </c>
      <c r="F10" s="108">
        <v>2.5000000000000001E-3</v>
      </c>
      <c r="G10" s="108">
        <v>2.5000000000000001E-3</v>
      </c>
      <c r="H10" s="35">
        <v>0</v>
      </c>
      <c r="I10" s="109">
        <v>5.0000000000000001E-3</v>
      </c>
      <c r="J10" s="35">
        <v>0</v>
      </c>
      <c r="K10" s="109">
        <v>5.0000000000000001E-3</v>
      </c>
      <c r="L10" s="39"/>
      <c r="M10" s="39">
        <v>2</v>
      </c>
    </row>
    <row r="11" spans="1:13" ht="11.25" customHeight="1" x14ac:dyDescent="0.35">
      <c r="B11" s="32" t="s">
        <v>68</v>
      </c>
      <c r="C11" s="33">
        <v>3.5</v>
      </c>
      <c r="D11" s="33">
        <v>3.5</v>
      </c>
      <c r="E11" s="33">
        <v>3.5</v>
      </c>
      <c r="F11" s="33">
        <v>3.5</v>
      </c>
      <c r="G11" s="33">
        <v>3.5</v>
      </c>
      <c r="H11" s="33">
        <v>2</v>
      </c>
      <c r="I11" s="33">
        <v>5</v>
      </c>
      <c r="J11" s="33">
        <v>2</v>
      </c>
      <c r="K11" s="33">
        <v>5</v>
      </c>
      <c r="L11" s="39"/>
      <c r="M11" s="39">
        <v>4</v>
      </c>
    </row>
    <row r="12" spans="1:13" ht="11.25" customHeight="1" x14ac:dyDescent="0.35">
      <c r="B12" s="32" t="s">
        <v>69</v>
      </c>
      <c r="C12" s="33">
        <v>15</v>
      </c>
      <c r="D12" s="33">
        <v>15</v>
      </c>
      <c r="E12" s="33">
        <v>15</v>
      </c>
      <c r="F12" s="33">
        <v>15</v>
      </c>
      <c r="G12" s="33">
        <v>15</v>
      </c>
      <c r="H12" s="33">
        <v>10</v>
      </c>
      <c r="I12" s="33">
        <v>20</v>
      </c>
      <c r="J12" s="33">
        <v>10</v>
      </c>
      <c r="K12" s="33">
        <v>20</v>
      </c>
      <c r="L12" s="39"/>
      <c r="M12" s="39" t="s">
        <v>163</v>
      </c>
    </row>
    <row r="13" spans="1:13" ht="11.25" customHeight="1" x14ac:dyDescent="0.35">
      <c r="B13" s="32" t="s">
        <v>70</v>
      </c>
      <c r="C13" s="33">
        <v>0.01</v>
      </c>
      <c r="D13" s="33">
        <v>0.01</v>
      </c>
      <c r="E13" s="33">
        <v>0.01</v>
      </c>
      <c r="F13" s="33">
        <v>0.01</v>
      </c>
      <c r="G13" s="33">
        <v>0.01</v>
      </c>
      <c r="H13" s="33">
        <v>1E-3</v>
      </c>
      <c r="I13" s="33">
        <v>1.4999999999999999E-2</v>
      </c>
      <c r="J13" s="33">
        <v>1E-3</v>
      </c>
      <c r="K13" s="33">
        <v>1.4999999999999999E-2</v>
      </c>
      <c r="L13" s="39" t="s">
        <v>89</v>
      </c>
      <c r="M13" s="39" t="s">
        <v>163</v>
      </c>
    </row>
    <row r="14" spans="1:13" ht="11.25" customHeight="1" x14ac:dyDescent="0.35">
      <c r="A14" s="36" t="s">
        <v>71</v>
      </c>
      <c r="B14" s="82"/>
      <c r="C14" s="38"/>
      <c r="D14" s="38"/>
      <c r="E14" s="38"/>
      <c r="F14" s="38"/>
      <c r="G14" s="38"/>
      <c r="H14" s="36"/>
      <c r="I14" s="36"/>
      <c r="J14" s="36"/>
      <c r="K14" s="36"/>
      <c r="L14" s="48"/>
      <c r="M14" s="115"/>
    </row>
    <row r="15" spans="1:13" ht="11.25" customHeight="1" x14ac:dyDescent="0.35">
      <c r="B15" s="32" t="s">
        <v>72</v>
      </c>
      <c r="C15" s="35">
        <v>0.1</v>
      </c>
      <c r="D15" s="35">
        <v>0.1</v>
      </c>
      <c r="E15" s="35">
        <v>0.1</v>
      </c>
      <c r="F15" s="35">
        <v>0.1</v>
      </c>
      <c r="G15" s="35">
        <v>0.1</v>
      </c>
      <c r="H15" s="35"/>
      <c r="I15" s="35"/>
      <c r="J15" s="33"/>
      <c r="K15" s="33"/>
      <c r="L15" s="39"/>
      <c r="M15" s="39">
        <v>6</v>
      </c>
    </row>
    <row r="16" spans="1:13" ht="11.25" customHeight="1" x14ac:dyDescent="0.35">
      <c r="B16" s="32" t="s">
        <v>73</v>
      </c>
      <c r="C16" s="33">
        <v>0.01</v>
      </c>
      <c r="D16" s="33">
        <v>0.01</v>
      </c>
      <c r="E16" s="33">
        <v>0.01</v>
      </c>
      <c r="F16" s="33">
        <v>0.01</v>
      </c>
      <c r="G16" s="33">
        <v>0.01</v>
      </c>
      <c r="H16" s="39"/>
      <c r="I16" s="39"/>
      <c r="J16" s="39"/>
      <c r="K16" s="39"/>
      <c r="L16" s="39" t="s">
        <v>80</v>
      </c>
      <c r="M16" s="39">
        <v>2</v>
      </c>
    </row>
    <row r="17" spans="1:13" ht="11.25" customHeight="1" x14ac:dyDescent="0.35">
      <c r="B17" s="32" t="s">
        <v>74</v>
      </c>
      <c r="C17" s="33">
        <v>0.01</v>
      </c>
      <c r="D17" s="33">
        <v>0.01</v>
      </c>
      <c r="E17" s="33">
        <v>0.01</v>
      </c>
      <c r="F17" s="33">
        <v>0.01</v>
      </c>
      <c r="G17" s="33">
        <v>0.01</v>
      </c>
      <c r="H17" s="39"/>
      <c r="I17" s="39"/>
      <c r="J17" s="39"/>
      <c r="K17" s="39"/>
      <c r="L17" s="39" t="s">
        <v>80</v>
      </c>
      <c r="M17" s="39">
        <v>2</v>
      </c>
    </row>
    <row r="18" spans="1:13" ht="11.25" customHeight="1" x14ac:dyDescent="0.35">
      <c r="A18" s="36" t="s">
        <v>249</v>
      </c>
      <c r="B18" s="82"/>
      <c r="C18" s="50"/>
      <c r="D18" s="50"/>
      <c r="E18" s="50"/>
      <c r="F18" s="50"/>
      <c r="G18" s="50"/>
      <c r="H18" s="50"/>
      <c r="I18" s="50"/>
      <c r="J18" s="50"/>
      <c r="K18" s="50"/>
      <c r="L18" s="48"/>
      <c r="M18" s="115"/>
    </row>
    <row r="19" spans="1:13" ht="11.25" customHeight="1" x14ac:dyDescent="0.35">
      <c r="B19" s="32" t="s">
        <v>250</v>
      </c>
      <c r="C19" s="116"/>
      <c r="D19" s="116"/>
      <c r="E19" s="116"/>
      <c r="F19" s="116"/>
      <c r="G19" s="116"/>
      <c r="H19" s="33"/>
      <c r="L19" s="39" t="s">
        <v>67</v>
      </c>
      <c r="M19" s="39"/>
    </row>
    <row r="20" spans="1:13" ht="11.25" customHeight="1" x14ac:dyDescent="0.35">
      <c r="B20" s="32" t="s">
        <v>251</v>
      </c>
      <c r="C20" s="116"/>
      <c r="D20" s="116"/>
      <c r="E20" s="116"/>
      <c r="F20" s="116"/>
      <c r="G20" s="116"/>
      <c r="H20" s="33"/>
      <c r="L20" s="39" t="s">
        <v>67</v>
      </c>
      <c r="M20" s="39"/>
    </row>
    <row r="21" spans="1:13" ht="11.25" customHeight="1" x14ac:dyDescent="0.35">
      <c r="B21" s="32" t="s">
        <v>252</v>
      </c>
      <c r="C21" s="116"/>
      <c r="D21" s="116"/>
      <c r="E21" s="116"/>
      <c r="F21" s="116"/>
      <c r="G21" s="116"/>
      <c r="H21" s="33"/>
      <c r="L21" s="39" t="s">
        <v>67</v>
      </c>
      <c r="M21" s="39"/>
    </row>
    <row r="22" spans="1:13" ht="11.25" customHeight="1" x14ac:dyDescent="0.35">
      <c r="B22" s="32" t="s">
        <v>253</v>
      </c>
      <c r="C22" s="116"/>
      <c r="D22" s="116"/>
      <c r="E22" s="116"/>
      <c r="F22" s="116"/>
      <c r="G22" s="116"/>
      <c r="H22" s="33"/>
      <c r="L22" s="39" t="s">
        <v>67</v>
      </c>
      <c r="M22" s="39"/>
    </row>
    <row r="23" spans="1:13" ht="11.25" customHeight="1" x14ac:dyDescent="0.35">
      <c r="B23" s="32" t="s">
        <v>254</v>
      </c>
      <c r="C23" s="44"/>
      <c r="D23" s="116"/>
      <c r="E23" s="116"/>
      <c r="F23" s="116"/>
      <c r="G23" s="116"/>
      <c r="H23" s="33"/>
      <c r="L23" s="39" t="s">
        <v>67</v>
      </c>
      <c r="M23" s="39"/>
    </row>
    <row r="24" spans="1:13" ht="11.25" customHeight="1" x14ac:dyDescent="0.35">
      <c r="A24" s="36" t="s">
        <v>75</v>
      </c>
      <c r="B24" s="82"/>
      <c r="C24" s="38"/>
      <c r="D24" s="38"/>
      <c r="E24" s="38"/>
      <c r="F24" s="38"/>
      <c r="G24" s="38"/>
      <c r="H24" s="36"/>
      <c r="I24" s="36"/>
      <c r="J24" s="36"/>
      <c r="K24" s="36"/>
      <c r="L24" s="48"/>
      <c r="M24" s="115"/>
    </row>
    <row r="25" spans="1:13" ht="11.25" customHeight="1" x14ac:dyDescent="0.35">
      <c r="B25" s="32" t="s">
        <v>76</v>
      </c>
      <c r="C25" s="117">
        <v>0.25800000000000001</v>
      </c>
      <c r="D25" s="117">
        <v>0.25800000000000001</v>
      </c>
      <c r="E25" s="117">
        <v>0.25800000000000001</v>
      </c>
      <c r="F25" s="117">
        <v>0.25800000000000001</v>
      </c>
      <c r="G25" s="117">
        <v>0.25800000000000001</v>
      </c>
      <c r="L25" s="39" t="s">
        <v>273</v>
      </c>
      <c r="M25" s="39" t="s">
        <v>255</v>
      </c>
    </row>
    <row r="26" spans="1:13" ht="11.25" customHeight="1" x14ac:dyDescent="0.35">
      <c r="B26" s="32" t="s">
        <v>77</v>
      </c>
      <c r="C26" s="40">
        <v>0.66666666666666696</v>
      </c>
      <c r="D26" s="40">
        <v>0.66666666666666696</v>
      </c>
      <c r="E26" s="40">
        <v>0.66666666666666696</v>
      </c>
      <c r="F26" s="40">
        <v>0.66666666666666696</v>
      </c>
      <c r="G26" s="40">
        <v>0.66666666666666696</v>
      </c>
      <c r="L26" s="39"/>
      <c r="M26" s="39">
        <v>7</v>
      </c>
    </row>
    <row r="27" spans="1:13" ht="11.25" customHeight="1" x14ac:dyDescent="0.35">
      <c r="B27" s="32" t="s">
        <v>256</v>
      </c>
      <c r="C27" s="40">
        <v>0.33333333333333298</v>
      </c>
      <c r="D27" s="40">
        <v>0.33333333333333298</v>
      </c>
      <c r="E27" s="40">
        <v>0.33333333333333298</v>
      </c>
      <c r="F27" s="40">
        <v>0.33333333333333298</v>
      </c>
      <c r="G27" s="40">
        <v>0.33333333333333298</v>
      </c>
      <c r="L27" s="39"/>
      <c r="M27" s="39">
        <v>7</v>
      </c>
    </row>
    <row r="28" spans="1:13" ht="11.25" customHeight="1" x14ac:dyDescent="0.35">
      <c r="B28" s="32" t="s">
        <v>81</v>
      </c>
      <c r="C28" s="41">
        <v>3986</v>
      </c>
      <c r="D28" s="41">
        <v>3869</v>
      </c>
      <c r="E28" s="41">
        <v>3810</v>
      </c>
      <c r="F28" s="41">
        <v>3751</v>
      </c>
      <c r="G28" s="41">
        <v>3634</v>
      </c>
      <c r="L28" s="39" t="s">
        <v>97</v>
      </c>
      <c r="M28" s="39" t="s">
        <v>257</v>
      </c>
    </row>
    <row r="29" spans="1:13" ht="11.25" customHeight="1" x14ac:dyDescent="0.35">
      <c r="B29" s="32" t="s">
        <v>82</v>
      </c>
      <c r="C29" s="45">
        <v>0.16700000000000001</v>
      </c>
      <c r="D29" s="45">
        <v>0.16700000000000001</v>
      </c>
      <c r="E29" s="45">
        <v>0.16700000000000001</v>
      </c>
      <c r="F29" s="45">
        <v>0.16700000000000001</v>
      </c>
      <c r="G29" s="45">
        <v>0.16700000000000001</v>
      </c>
      <c r="L29" s="39" t="s">
        <v>97</v>
      </c>
      <c r="M29" s="39" t="s">
        <v>274</v>
      </c>
    </row>
    <row r="30" spans="1:13" ht="11.25" customHeight="1" x14ac:dyDescent="0.35">
      <c r="A30" s="36" t="s">
        <v>83</v>
      </c>
      <c r="B30" s="82"/>
      <c r="C30" s="38"/>
      <c r="D30" s="38"/>
      <c r="E30" s="38"/>
      <c r="F30" s="38"/>
      <c r="G30" s="38"/>
      <c r="H30" s="36"/>
      <c r="I30" s="36"/>
      <c r="J30" s="36"/>
      <c r="K30" s="36"/>
    </row>
    <row r="31" spans="1:13" ht="11.25" customHeight="1" x14ac:dyDescent="0.35">
      <c r="B31" s="32" t="s">
        <v>84</v>
      </c>
      <c r="C31" s="44" t="s">
        <v>53</v>
      </c>
      <c r="D31" s="44" t="s">
        <v>53</v>
      </c>
      <c r="E31" s="44" t="s">
        <v>53</v>
      </c>
      <c r="F31" s="44" t="s">
        <v>53</v>
      </c>
      <c r="G31" s="44" t="s">
        <v>53</v>
      </c>
      <c r="H31" s="44"/>
      <c r="I31" s="44"/>
      <c r="J31" s="44"/>
      <c r="K31" s="44"/>
      <c r="L31" s="44" t="s">
        <v>191</v>
      </c>
      <c r="M31" s="118"/>
    </row>
    <row r="32" spans="1:13" ht="11.25" customHeight="1" thickBot="1" x14ac:dyDescent="0.4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4" spans="1:19" ht="11.25" customHeight="1" x14ac:dyDescent="0.35">
      <c r="A34" s="53" t="s">
        <v>3</v>
      </c>
    </row>
    <row r="35" spans="1:19" ht="11.25" customHeight="1" x14ac:dyDescent="0.35">
      <c r="A35" s="114" t="s">
        <v>58</v>
      </c>
      <c r="B35" s="48" t="s">
        <v>258</v>
      </c>
    </row>
    <row r="36" spans="1:19" ht="11.25" customHeight="1" x14ac:dyDescent="0.35">
      <c r="A36" s="114" t="s">
        <v>61</v>
      </c>
      <c r="B36" s="48" t="s">
        <v>275</v>
      </c>
    </row>
    <row r="37" spans="1:19" ht="11.25" customHeight="1" x14ac:dyDescent="0.35">
      <c r="A37" s="114" t="s">
        <v>97</v>
      </c>
      <c r="B37" s="48" t="s">
        <v>276</v>
      </c>
    </row>
    <row r="38" spans="1:19" ht="11.25" customHeight="1" x14ac:dyDescent="0.35">
      <c r="A38" s="114" t="s">
        <v>67</v>
      </c>
      <c r="B38" s="48" t="s">
        <v>277</v>
      </c>
    </row>
    <row r="39" spans="1:19" ht="11.25" customHeight="1" x14ac:dyDescent="0.35">
      <c r="A39" s="114" t="s">
        <v>78</v>
      </c>
      <c r="B39" s="23" t="s">
        <v>278</v>
      </c>
    </row>
    <row r="40" spans="1:19" ht="11.25" customHeight="1" x14ac:dyDescent="0.35">
      <c r="A40" s="114" t="s">
        <v>80</v>
      </c>
      <c r="B40" s="48" t="s">
        <v>279</v>
      </c>
    </row>
    <row r="41" spans="1:19" ht="11.25" customHeight="1" x14ac:dyDescent="0.35">
      <c r="A41" s="114" t="s">
        <v>92</v>
      </c>
      <c r="B41" s="48" t="s">
        <v>280</v>
      </c>
    </row>
    <row r="42" spans="1:19" ht="11.25" customHeight="1" x14ac:dyDescent="0.35">
      <c r="A42" s="114" t="s">
        <v>85</v>
      </c>
      <c r="B42" s="48" t="s">
        <v>281</v>
      </c>
    </row>
    <row r="43" spans="1:19" ht="11.25" customHeight="1" x14ac:dyDescent="0.35">
      <c r="A43" s="114" t="s">
        <v>89</v>
      </c>
      <c r="B43" s="48" t="s">
        <v>282</v>
      </c>
    </row>
    <row r="44" spans="1:19" ht="11.25" customHeight="1" x14ac:dyDescent="0.35">
      <c r="A44" s="114" t="s">
        <v>191</v>
      </c>
      <c r="B44" s="48" t="s">
        <v>262</v>
      </c>
    </row>
    <row r="45" spans="1:19" ht="11.25" customHeight="1" x14ac:dyDescent="0.35">
      <c r="A45" s="114"/>
      <c r="B45" s="48"/>
    </row>
    <row r="46" spans="1:19" ht="11.25" customHeight="1" x14ac:dyDescent="0.35">
      <c r="A46" s="76" t="s">
        <v>105</v>
      </c>
      <c r="B46" s="76"/>
      <c r="S46" s="116"/>
    </row>
    <row r="47" spans="1:19" ht="11.25" customHeight="1" x14ac:dyDescent="0.35">
      <c r="A47" s="23">
        <v>1</v>
      </c>
      <c r="B47" s="48" t="s">
        <v>263</v>
      </c>
    </row>
    <row r="48" spans="1:19" ht="11.25" customHeight="1" x14ac:dyDescent="0.35">
      <c r="A48" s="23">
        <v>2</v>
      </c>
      <c r="B48" s="48" t="s">
        <v>264</v>
      </c>
    </row>
    <row r="49" spans="1:21" ht="11.25" customHeight="1" x14ac:dyDescent="0.35">
      <c r="A49" s="23">
        <v>3</v>
      </c>
      <c r="B49" s="48" t="s">
        <v>265</v>
      </c>
      <c r="G49" s="48"/>
      <c r="H49" s="48"/>
      <c r="S49" s="119"/>
    </row>
    <row r="50" spans="1:21" ht="11.25" customHeight="1" x14ac:dyDescent="0.35">
      <c r="A50" s="23">
        <v>4</v>
      </c>
      <c r="B50" s="48" t="s">
        <v>283</v>
      </c>
      <c r="S50" s="119"/>
      <c r="T50" s="48"/>
      <c r="U50" s="48"/>
    </row>
    <row r="51" spans="1:21" ht="11.25" customHeight="1" x14ac:dyDescent="0.35">
      <c r="A51" s="23">
        <v>5</v>
      </c>
      <c r="B51" s="48" t="s">
        <v>267</v>
      </c>
      <c r="T51" s="48"/>
      <c r="U51" s="48"/>
    </row>
    <row r="52" spans="1:21" ht="11.25" customHeight="1" x14ac:dyDescent="0.35">
      <c r="A52" s="23">
        <v>6</v>
      </c>
      <c r="B52" s="48" t="s">
        <v>284</v>
      </c>
      <c r="S52" s="48"/>
      <c r="T52" s="48"/>
      <c r="U52" s="48"/>
    </row>
    <row r="53" spans="1:21" ht="11.25" customHeight="1" x14ac:dyDescent="0.35">
      <c r="A53" s="23">
        <v>7</v>
      </c>
      <c r="B53" s="48" t="s">
        <v>269</v>
      </c>
    </row>
    <row r="54" spans="1:21" ht="11.25" customHeight="1" x14ac:dyDescent="0.35">
      <c r="A54" s="23">
        <v>8</v>
      </c>
      <c r="B54" s="23" t="s">
        <v>270</v>
      </c>
    </row>
    <row r="55" spans="1:21" ht="11.25" customHeight="1" x14ac:dyDescent="0.35">
      <c r="A55" s="23">
        <v>9</v>
      </c>
      <c r="B55" s="48" t="s">
        <v>271</v>
      </c>
    </row>
  </sheetData>
  <mergeCells count="1">
    <mergeCell ref="C1:M1"/>
  </mergeCells>
  <hyperlinks>
    <hyperlink ref="C1" location="INDEX" display="Direct firing, Solid fuels" xr:uid="{69B37C20-8BD0-49B8-8760-EDC5BE6E16DB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24C6-BA1C-40A5-84C9-3EC9EA602CFC}">
  <dimension ref="A1:O177"/>
  <sheetViews>
    <sheetView showGridLines="0" zoomScaleNormal="10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" defaultRowHeight="11.25" customHeight="1" x14ac:dyDescent="0.35"/>
  <cols>
    <col min="1" max="1" width="3.7265625" style="55" customWidth="1"/>
    <col min="2" max="2" width="57.81640625" style="55" customWidth="1"/>
    <col min="3" max="13" width="9.26953125" style="55" customWidth="1"/>
    <col min="14" max="14" width="49" style="55" customWidth="1"/>
    <col min="15" max="16384" width="9" style="55"/>
  </cols>
  <sheetData>
    <row r="1" spans="1:14" ht="11.25" customHeight="1" x14ac:dyDescent="0.35">
      <c r="A1" s="20" t="s">
        <v>44</v>
      </c>
      <c r="B1" s="54"/>
      <c r="C1" s="151" t="s">
        <v>285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39"/>
    </row>
    <row r="2" spans="1:14" ht="11.25" customHeight="1" x14ac:dyDescent="0.35">
      <c r="A2" s="24" t="s">
        <v>46</v>
      </c>
      <c r="B2" s="24"/>
      <c r="C2" s="22">
        <v>2025</v>
      </c>
      <c r="D2" s="22">
        <v>2030</v>
      </c>
      <c r="E2" s="22">
        <v>2035</v>
      </c>
      <c r="F2" s="22">
        <v>2040</v>
      </c>
      <c r="G2" s="22">
        <v>2050</v>
      </c>
      <c r="H2" s="98">
        <v>2025</v>
      </c>
      <c r="I2" s="98">
        <v>2025</v>
      </c>
      <c r="J2" s="98">
        <v>2050</v>
      </c>
      <c r="K2" s="98">
        <v>2050</v>
      </c>
      <c r="L2" s="22" t="s">
        <v>47</v>
      </c>
      <c r="M2" s="22" t="s">
        <v>48</v>
      </c>
      <c r="N2" s="39"/>
    </row>
    <row r="3" spans="1:14" ht="11.25" customHeight="1" thickBot="1" x14ac:dyDescent="0.4">
      <c r="A3" s="26" t="s">
        <v>49</v>
      </c>
      <c r="B3" s="26"/>
      <c r="C3" s="28" t="s">
        <v>50</v>
      </c>
      <c r="D3" s="28" t="s">
        <v>50</v>
      </c>
      <c r="E3" s="28" t="s">
        <v>50</v>
      </c>
      <c r="F3" s="28" t="s">
        <v>50</v>
      </c>
      <c r="G3" s="28" t="s">
        <v>50</v>
      </c>
      <c r="H3" s="100" t="s">
        <v>51</v>
      </c>
      <c r="I3" s="100" t="s">
        <v>52</v>
      </c>
      <c r="J3" s="100" t="s">
        <v>51</v>
      </c>
      <c r="K3" s="100" t="s">
        <v>52</v>
      </c>
      <c r="L3" s="28" t="s">
        <v>53</v>
      </c>
      <c r="M3" s="28" t="s">
        <v>53</v>
      </c>
      <c r="N3" s="39"/>
    </row>
    <row r="4" spans="1:14" ht="11.25" customHeight="1" x14ac:dyDescent="0.35">
      <c r="A4" s="29" t="s">
        <v>54</v>
      </c>
      <c r="B4" s="29" t="s">
        <v>55</v>
      </c>
      <c r="C4" s="22"/>
      <c r="D4" s="22"/>
      <c r="E4" s="22"/>
      <c r="F4" s="22"/>
      <c r="G4" s="22"/>
      <c r="H4" s="98"/>
      <c r="I4" s="98"/>
      <c r="J4" s="98"/>
      <c r="K4" s="98"/>
      <c r="L4" s="22"/>
      <c r="M4" s="22"/>
    </row>
    <row r="5" spans="1:14" ht="11.25" customHeight="1" x14ac:dyDescent="0.35">
      <c r="A5" s="53" t="s">
        <v>56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1:14" ht="11.25" customHeight="1" x14ac:dyDescent="0.35">
      <c r="A6" s="53"/>
      <c r="B6" s="55" t="s">
        <v>57</v>
      </c>
      <c r="C6" s="39">
        <v>5</v>
      </c>
      <c r="D6" s="39">
        <v>5</v>
      </c>
      <c r="E6" s="39">
        <v>5</v>
      </c>
      <c r="F6" s="39">
        <v>5</v>
      </c>
      <c r="G6" s="39">
        <v>5</v>
      </c>
      <c r="H6" s="39">
        <v>1</v>
      </c>
      <c r="I6" s="39">
        <v>10</v>
      </c>
      <c r="J6" s="39">
        <v>1</v>
      </c>
      <c r="K6" s="39">
        <v>10</v>
      </c>
      <c r="M6" s="39" t="s">
        <v>59</v>
      </c>
    </row>
    <row r="7" spans="1:14" ht="11.25" customHeight="1" x14ac:dyDescent="0.35">
      <c r="A7" s="53"/>
      <c r="B7" s="55" t="s">
        <v>60</v>
      </c>
      <c r="C7" s="58">
        <v>1</v>
      </c>
      <c r="D7" s="58">
        <v>1</v>
      </c>
      <c r="E7" s="58">
        <v>1</v>
      </c>
      <c r="F7" s="58">
        <v>1</v>
      </c>
      <c r="G7" s="58">
        <v>1</v>
      </c>
      <c r="H7" s="58">
        <v>1</v>
      </c>
      <c r="I7" s="58">
        <v>1</v>
      </c>
      <c r="J7" s="58">
        <v>1</v>
      </c>
      <c r="K7" s="58">
        <v>1</v>
      </c>
      <c r="L7" s="57" t="s">
        <v>58</v>
      </c>
      <c r="M7" s="57" t="s">
        <v>236</v>
      </c>
      <c r="N7" s="57"/>
    </row>
    <row r="8" spans="1:14" ht="11.25" customHeight="1" x14ac:dyDescent="0.35">
      <c r="A8" s="53"/>
      <c r="B8" s="55" t="s">
        <v>63</v>
      </c>
      <c r="C8" s="58">
        <v>1</v>
      </c>
      <c r="D8" s="58">
        <v>1</v>
      </c>
      <c r="E8" s="58">
        <v>1</v>
      </c>
      <c r="F8" s="58">
        <v>1</v>
      </c>
      <c r="G8" s="58">
        <v>1</v>
      </c>
      <c r="H8" s="58">
        <v>1</v>
      </c>
      <c r="I8" s="58">
        <v>1</v>
      </c>
      <c r="J8" s="58">
        <v>1</v>
      </c>
      <c r="K8" s="58">
        <v>1</v>
      </c>
      <c r="L8" s="57" t="s">
        <v>58</v>
      </c>
      <c r="M8" s="57" t="s">
        <v>236</v>
      </c>
      <c r="N8" s="57"/>
    </row>
    <row r="9" spans="1:14" ht="11.25" customHeight="1" x14ac:dyDescent="0.35">
      <c r="A9" s="53"/>
      <c r="B9" s="55" t="s">
        <v>65</v>
      </c>
      <c r="C9" s="108">
        <v>2.5000000000000001E-3</v>
      </c>
      <c r="D9" s="108">
        <v>2.5000000000000001E-3</v>
      </c>
      <c r="E9" s="108">
        <v>2.5000000000000001E-3</v>
      </c>
      <c r="F9" s="108">
        <v>2.5000000000000001E-3</v>
      </c>
      <c r="G9" s="108">
        <v>2.5000000000000001E-3</v>
      </c>
      <c r="H9" s="109">
        <v>1E-3</v>
      </c>
      <c r="I9" s="35">
        <v>0.01</v>
      </c>
      <c r="J9" s="109">
        <v>1E-3</v>
      </c>
      <c r="K9" s="35">
        <v>0.01</v>
      </c>
      <c r="L9" s="57" t="s">
        <v>61</v>
      </c>
      <c r="M9" s="57" t="s">
        <v>286</v>
      </c>
      <c r="N9" s="57"/>
    </row>
    <row r="10" spans="1:14" ht="11.25" customHeight="1" x14ac:dyDescent="0.35">
      <c r="A10" s="59"/>
      <c r="B10" s="59" t="s">
        <v>114</v>
      </c>
      <c r="C10" s="113">
        <v>0</v>
      </c>
      <c r="D10" s="113">
        <v>0</v>
      </c>
      <c r="E10" s="113">
        <v>0</v>
      </c>
      <c r="F10" s="113">
        <v>0</v>
      </c>
      <c r="G10" s="113">
        <v>0</v>
      </c>
      <c r="H10" s="113">
        <v>0</v>
      </c>
      <c r="I10" s="113">
        <v>0.5</v>
      </c>
      <c r="J10" s="113">
        <v>0</v>
      </c>
      <c r="K10" s="113">
        <v>0.5</v>
      </c>
      <c r="L10" s="57" t="s">
        <v>97</v>
      </c>
      <c r="M10" s="57">
        <v>1</v>
      </c>
      <c r="N10" s="57"/>
    </row>
    <row r="11" spans="1:14" ht="11.25" customHeight="1" x14ac:dyDescent="0.35">
      <c r="A11" s="53"/>
      <c r="B11" s="55" t="s">
        <v>68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1</v>
      </c>
      <c r="J11" s="33">
        <v>0</v>
      </c>
      <c r="K11" s="33">
        <v>1</v>
      </c>
      <c r="L11" s="57" t="s">
        <v>97</v>
      </c>
      <c r="M11" s="57">
        <v>1</v>
      </c>
      <c r="N11" s="57"/>
    </row>
    <row r="12" spans="1:14" ht="11.25" customHeight="1" x14ac:dyDescent="0.35">
      <c r="A12" s="53"/>
      <c r="B12" s="55" t="s">
        <v>69</v>
      </c>
      <c r="C12" s="57">
        <v>20</v>
      </c>
      <c r="D12" s="57">
        <v>20</v>
      </c>
      <c r="E12" s="57">
        <v>20</v>
      </c>
      <c r="F12" s="57">
        <v>20</v>
      </c>
      <c r="G12" s="57">
        <v>20</v>
      </c>
      <c r="H12" s="57"/>
      <c r="I12" s="57"/>
      <c r="J12" s="57"/>
      <c r="K12" s="57"/>
      <c r="L12" s="57"/>
      <c r="M12" s="57">
        <v>8</v>
      </c>
      <c r="N12" s="57"/>
    </row>
    <row r="13" spans="1:14" ht="11.25" customHeight="1" x14ac:dyDescent="0.35">
      <c r="A13" s="53"/>
      <c r="B13" s="55" t="s">
        <v>70</v>
      </c>
      <c r="C13" s="62">
        <v>0.04</v>
      </c>
      <c r="D13" s="62">
        <v>0.04</v>
      </c>
      <c r="E13" s="62">
        <v>0.04</v>
      </c>
      <c r="F13" s="62">
        <v>0.04</v>
      </c>
      <c r="G13" s="62">
        <v>0.04</v>
      </c>
      <c r="H13" s="61"/>
      <c r="I13" s="61"/>
      <c r="J13" s="61"/>
      <c r="K13" s="61"/>
      <c r="L13" s="56"/>
      <c r="M13" s="57">
        <v>1</v>
      </c>
      <c r="N13" s="57"/>
    </row>
    <row r="14" spans="1:14" ht="11.25" customHeight="1" x14ac:dyDescent="0.35">
      <c r="A14" s="53"/>
      <c r="B14" s="55" t="s">
        <v>115</v>
      </c>
      <c r="C14" s="120">
        <f>(1/80)/1000*1000</f>
        <v>1.2500000000000001E-2</v>
      </c>
      <c r="D14" s="120">
        <f>(1/200)/1000*1000</f>
        <v>5.0000000000000001E-3</v>
      </c>
      <c r="E14" s="120">
        <f>(1/1000)/1000*1000</f>
        <v>1E-3</v>
      </c>
      <c r="F14" s="120">
        <f>(1/1000)/1000*1000</f>
        <v>1E-3</v>
      </c>
      <c r="G14" s="120">
        <f>(1/1000)/1000*1000</f>
        <v>1E-3</v>
      </c>
      <c r="H14" s="60"/>
      <c r="I14" s="60"/>
      <c r="J14" s="60"/>
      <c r="K14" s="60"/>
      <c r="L14" s="56"/>
      <c r="M14" s="57">
        <v>5</v>
      </c>
      <c r="N14" s="57"/>
    </row>
    <row r="15" spans="1:14" ht="11.25" customHeight="1" x14ac:dyDescent="0.35">
      <c r="A15" s="53" t="s">
        <v>116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14" ht="11.25" customHeight="1" x14ac:dyDescent="0.35">
      <c r="A16" s="59"/>
      <c r="B16" s="59" t="s">
        <v>186</v>
      </c>
      <c r="C16" s="58">
        <v>1</v>
      </c>
      <c r="D16" s="58">
        <v>1</v>
      </c>
      <c r="E16" s="58">
        <v>1</v>
      </c>
      <c r="F16" s="58">
        <v>1</v>
      </c>
      <c r="G16" s="58">
        <v>1</v>
      </c>
      <c r="H16" s="58"/>
      <c r="I16" s="58"/>
      <c r="J16" s="58"/>
      <c r="K16" s="58"/>
      <c r="L16" s="57" t="s">
        <v>92</v>
      </c>
      <c r="M16" s="57">
        <v>11</v>
      </c>
      <c r="N16" s="57"/>
    </row>
    <row r="17" spans="1:14" ht="11.25" customHeight="1" x14ac:dyDescent="0.35">
      <c r="A17" s="59"/>
      <c r="B17" s="59" t="s">
        <v>188</v>
      </c>
      <c r="C17" s="58">
        <v>1</v>
      </c>
      <c r="D17" s="58">
        <v>1</v>
      </c>
      <c r="E17" s="58">
        <v>1</v>
      </c>
      <c r="F17" s="58">
        <v>1</v>
      </c>
      <c r="G17" s="58">
        <v>1</v>
      </c>
      <c r="H17" s="58"/>
      <c r="I17" s="58"/>
      <c r="J17" s="58"/>
      <c r="K17" s="58"/>
      <c r="L17" s="57" t="s">
        <v>92</v>
      </c>
      <c r="M17" s="57">
        <v>11</v>
      </c>
      <c r="N17" s="57"/>
    </row>
    <row r="18" spans="1:14" ht="11.25" customHeight="1" x14ac:dyDescent="0.35">
      <c r="A18" s="59"/>
      <c r="B18" s="59" t="s">
        <v>72</v>
      </c>
      <c r="C18" s="63">
        <v>0.15</v>
      </c>
      <c r="D18" s="63">
        <v>0.15</v>
      </c>
      <c r="E18" s="63">
        <v>0.15</v>
      </c>
      <c r="F18" s="63">
        <v>0.15</v>
      </c>
      <c r="G18" s="63">
        <v>0.15</v>
      </c>
      <c r="H18" s="58"/>
      <c r="I18" s="58"/>
      <c r="J18" s="58"/>
      <c r="K18" s="58"/>
      <c r="L18" s="57" t="s">
        <v>67</v>
      </c>
      <c r="M18" s="57">
        <v>8</v>
      </c>
      <c r="N18" s="57"/>
    </row>
    <row r="19" spans="1:14" ht="11.25" customHeight="1" x14ac:dyDescent="0.35">
      <c r="A19" s="53"/>
      <c r="B19" s="55" t="s">
        <v>73</v>
      </c>
      <c r="C19" s="33">
        <v>0.01</v>
      </c>
      <c r="D19" s="33">
        <v>0.01</v>
      </c>
      <c r="E19" s="33">
        <v>0.01</v>
      </c>
      <c r="F19" s="33">
        <v>0.01</v>
      </c>
      <c r="G19" s="33">
        <v>0.01</v>
      </c>
      <c r="H19" s="57"/>
      <c r="I19" s="57"/>
      <c r="J19" s="57"/>
      <c r="K19" s="57"/>
      <c r="L19" s="57"/>
      <c r="M19" s="57" t="s">
        <v>287</v>
      </c>
      <c r="N19" s="57"/>
    </row>
    <row r="20" spans="1:14" ht="11.25" customHeight="1" x14ac:dyDescent="0.35">
      <c r="A20" s="53"/>
      <c r="B20" s="55" t="s">
        <v>74</v>
      </c>
      <c r="C20" s="33">
        <v>0.01</v>
      </c>
      <c r="D20" s="33">
        <v>0.01</v>
      </c>
      <c r="E20" s="33">
        <v>0.01</v>
      </c>
      <c r="F20" s="33">
        <v>0.01</v>
      </c>
      <c r="G20" s="33">
        <v>0.01</v>
      </c>
      <c r="H20" s="57"/>
      <c r="I20" s="57"/>
      <c r="J20" s="57"/>
      <c r="K20" s="57"/>
      <c r="L20" s="57"/>
      <c r="M20" s="57" t="s">
        <v>287</v>
      </c>
      <c r="N20" s="57"/>
    </row>
    <row r="21" spans="1:14" ht="11.25" customHeight="1" x14ac:dyDescent="0.35">
      <c r="A21" s="53" t="s">
        <v>120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</row>
    <row r="22" spans="1:14" ht="11.25" customHeight="1" x14ac:dyDescent="0.35">
      <c r="A22" s="53"/>
      <c r="B22" s="55" t="s">
        <v>288</v>
      </c>
      <c r="C22" s="117">
        <v>7.0000000000000007E-2</v>
      </c>
      <c r="D22" s="117">
        <v>7.0000000000000007E-2</v>
      </c>
      <c r="E22" s="117">
        <v>7.0000000000000007E-2</v>
      </c>
      <c r="F22" s="117">
        <v>7.0000000000000007E-2</v>
      </c>
      <c r="G22" s="117">
        <v>7.0000000000000007E-2</v>
      </c>
      <c r="H22" s="62"/>
      <c r="I22" s="62"/>
      <c r="J22" s="62"/>
      <c r="K22" s="62"/>
      <c r="L22" s="57" t="s">
        <v>289</v>
      </c>
      <c r="M22" s="57" t="s">
        <v>290</v>
      </c>
      <c r="N22" s="57"/>
    </row>
    <row r="23" spans="1:14" ht="11.25" customHeight="1" x14ac:dyDescent="0.35">
      <c r="A23" s="53"/>
      <c r="B23" s="55" t="s">
        <v>77</v>
      </c>
      <c r="C23" s="40">
        <v>0.66666666666666696</v>
      </c>
      <c r="D23" s="40">
        <v>0.66666666666666696</v>
      </c>
      <c r="E23" s="40">
        <v>0.66666666666666696</v>
      </c>
      <c r="F23" s="40">
        <v>0.66666666666666696</v>
      </c>
      <c r="G23" s="40">
        <v>0.66666666666666696</v>
      </c>
      <c r="H23" s="62"/>
      <c r="I23" s="62"/>
      <c r="J23" s="62"/>
      <c r="K23" s="62"/>
      <c r="L23" s="57"/>
      <c r="M23" s="57">
        <v>9</v>
      </c>
      <c r="N23" s="57"/>
    </row>
    <row r="24" spans="1:14" ht="11.25" customHeight="1" x14ac:dyDescent="0.35">
      <c r="A24" s="53"/>
      <c r="B24" s="55" t="s">
        <v>123</v>
      </c>
      <c r="C24" s="40">
        <v>0.33333333333333298</v>
      </c>
      <c r="D24" s="40">
        <v>0.33333333333333298</v>
      </c>
      <c r="E24" s="40">
        <v>0.33333333333333298</v>
      </c>
      <c r="F24" s="40">
        <v>0.33333333333333298</v>
      </c>
      <c r="G24" s="40">
        <v>0.33333333333333298</v>
      </c>
      <c r="H24" s="62"/>
      <c r="I24" s="62"/>
      <c r="J24" s="62"/>
      <c r="K24" s="62"/>
      <c r="L24" s="57"/>
      <c r="M24" s="57">
        <v>9</v>
      </c>
      <c r="N24" s="57"/>
    </row>
    <row r="25" spans="1:14" ht="11.25" customHeight="1" x14ac:dyDescent="0.35">
      <c r="A25" s="53"/>
      <c r="B25" s="55" t="s">
        <v>124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/>
      <c r="I25" s="64"/>
      <c r="J25" s="64"/>
      <c r="K25" s="64"/>
      <c r="L25" s="57" t="s">
        <v>97</v>
      </c>
      <c r="M25" s="57">
        <v>5</v>
      </c>
      <c r="N25" s="121"/>
    </row>
    <row r="26" spans="1:14" ht="11.25" customHeight="1" x14ac:dyDescent="0.35">
      <c r="A26" s="53"/>
      <c r="B26" s="55" t="s">
        <v>125</v>
      </c>
      <c r="C26" s="61">
        <v>0.23499999999999999</v>
      </c>
      <c r="D26" s="61">
        <v>0.23499999999999999</v>
      </c>
      <c r="E26" s="61">
        <v>0.23499999999999999</v>
      </c>
      <c r="F26" s="61">
        <v>0.23499999999999999</v>
      </c>
      <c r="G26" s="61">
        <v>0.23499999999999999</v>
      </c>
      <c r="H26" s="62"/>
      <c r="I26" s="62"/>
      <c r="J26" s="62"/>
      <c r="K26" s="62"/>
      <c r="L26" s="57" t="s">
        <v>97</v>
      </c>
      <c r="M26" s="57"/>
      <c r="N26" s="39"/>
    </row>
    <row r="27" spans="1:14" ht="11.25" customHeight="1" x14ac:dyDescent="0.35">
      <c r="A27" s="53" t="s">
        <v>83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</row>
    <row r="28" spans="1:14" ht="11.25" customHeight="1" x14ac:dyDescent="0.35">
      <c r="A28" s="53"/>
      <c r="B28" s="55" t="s">
        <v>291</v>
      </c>
      <c r="C28" s="56" t="s">
        <v>53</v>
      </c>
      <c r="D28" s="56" t="s">
        <v>53</v>
      </c>
      <c r="E28" s="56" t="s">
        <v>53</v>
      </c>
      <c r="F28" s="56" t="s">
        <v>53</v>
      </c>
      <c r="G28" s="56" t="s">
        <v>53</v>
      </c>
      <c r="H28" s="64"/>
      <c r="I28" s="64"/>
      <c r="J28" s="64"/>
      <c r="K28" s="64"/>
      <c r="L28" s="57" t="s">
        <v>80</v>
      </c>
      <c r="M28" s="57"/>
      <c r="N28" s="57"/>
    </row>
    <row r="29" spans="1:14" ht="11.25" customHeight="1" x14ac:dyDescent="0.35">
      <c r="A29" s="53"/>
      <c r="B29" s="55" t="s">
        <v>292</v>
      </c>
      <c r="C29" s="56" t="s">
        <v>53</v>
      </c>
      <c r="D29" s="56" t="s">
        <v>53</v>
      </c>
      <c r="E29" s="56" t="s">
        <v>53</v>
      </c>
      <c r="F29" s="56" t="s">
        <v>53</v>
      </c>
      <c r="G29" s="56" t="s">
        <v>53</v>
      </c>
      <c r="H29" s="64"/>
      <c r="I29" s="64"/>
      <c r="J29" s="64"/>
      <c r="K29" s="64"/>
      <c r="L29" s="57" t="s">
        <v>80</v>
      </c>
      <c r="M29" s="57"/>
      <c r="N29" s="57"/>
    </row>
    <row r="30" spans="1:14" ht="11.25" customHeight="1" x14ac:dyDescent="0.35">
      <c r="A30" s="53"/>
      <c r="B30" s="55" t="s">
        <v>87</v>
      </c>
      <c r="C30" s="56" t="s">
        <v>53</v>
      </c>
      <c r="D30" s="56" t="s">
        <v>53</v>
      </c>
      <c r="E30" s="56" t="s">
        <v>53</v>
      </c>
      <c r="F30" s="56" t="s">
        <v>53</v>
      </c>
      <c r="G30" s="56" t="s">
        <v>53</v>
      </c>
      <c r="H30" s="107"/>
      <c r="I30" s="107"/>
      <c r="J30" s="107"/>
      <c r="K30" s="107"/>
      <c r="L30" s="57" t="s">
        <v>80</v>
      </c>
      <c r="M30" s="57"/>
      <c r="N30" s="57"/>
    </row>
    <row r="31" spans="1:14" ht="11.25" customHeight="1" x14ac:dyDescent="0.35">
      <c r="A31" s="68"/>
      <c r="B31" s="55" t="s">
        <v>293</v>
      </c>
      <c r="C31" s="64">
        <v>1800</v>
      </c>
      <c r="D31" s="64">
        <v>2000</v>
      </c>
      <c r="E31" s="64">
        <v>2000</v>
      </c>
      <c r="F31" s="64">
        <v>2000</v>
      </c>
      <c r="G31" s="64">
        <v>2000</v>
      </c>
      <c r="H31" s="64"/>
      <c r="I31" s="64"/>
      <c r="J31" s="64"/>
      <c r="K31" s="64"/>
      <c r="L31" s="57"/>
      <c r="M31" s="57" t="s">
        <v>294</v>
      </c>
      <c r="N31" s="57"/>
    </row>
    <row r="32" spans="1:14" ht="11.25" customHeight="1" thickBot="1" x14ac:dyDescent="0.4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57"/>
    </row>
    <row r="33" spans="1:15" s="71" customFormat="1" ht="11.25" customHeight="1" x14ac:dyDescent="0.35"/>
    <row r="34" spans="1:15" s="71" customFormat="1" ht="11.25" customHeight="1" x14ac:dyDescent="0.35">
      <c r="A34" s="53" t="s">
        <v>3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</row>
    <row r="35" spans="1:15" s="71" customFormat="1" ht="11.25" customHeight="1" x14ac:dyDescent="0.35">
      <c r="A35" s="114" t="s">
        <v>58</v>
      </c>
      <c r="B35" s="48" t="s">
        <v>295</v>
      </c>
    </row>
    <row r="36" spans="1:15" s="71" customFormat="1" ht="11.25" customHeight="1" x14ac:dyDescent="0.35">
      <c r="A36" s="114" t="s">
        <v>61</v>
      </c>
      <c r="B36" s="48" t="s">
        <v>296</v>
      </c>
    </row>
    <row r="37" spans="1:15" s="71" customFormat="1" ht="11.25" customHeight="1" x14ac:dyDescent="0.35">
      <c r="A37" s="114" t="s">
        <v>97</v>
      </c>
      <c r="B37" s="48" t="s">
        <v>297</v>
      </c>
    </row>
    <row r="38" spans="1:15" ht="11.25" customHeight="1" x14ac:dyDescent="0.35">
      <c r="A38" s="114" t="s">
        <v>67</v>
      </c>
      <c r="B38" s="48" t="s">
        <v>298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</row>
    <row r="39" spans="1:15" ht="11.25" customHeight="1" x14ac:dyDescent="0.35">
      <c r="A39" s="114" t="s">
        <v>78</v>
      </c>
      <c r="B39" s="48" t="s">
        <v>299</v>
      </c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</row>
    <row r="40" spans="1:15" ht="11.25" customHeight="1" x14ac:dyDescent="0.35">
      <c r="A40" s="114" t="s">
        <v>80</v>
      </c>
      <c r="B40" s="48" t="s">
        <v>300</v>
      </c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</row>
    <row r="41" spans="1:15" s="71" customFormat="1" ht="11.25" customHeight="1" x14ac:dyDescent="0.35">
      <c r="A41" s="114" t="s">
        <v>92</v>
      </c>
      <c r="B41" s="48" t="s">
        <v>301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</row>
    <row r="42" spans="1:15" s="71" customFormat="1" ht="11.25" customHeight="1" x14ac:dyDescent="0.35">
      <c r="A42" s="114" t="s">
        <v>85</v>
      </c>
      <c r="B42" s="71" t="s">
        <v>302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</row>
    <row r="43" spans="1:15" s="71" customFormat="1" ht="11.25" customHeight="1" x14ac:dyDescent="0.35">
      <c r="A43" s="11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4" spans="1:15" s="71" customFormat="1" ht="11.25" customHeight="1" x14ac:dyDescent="0.35">
      <c r="A44" s="76" t="s">
        <v>105</v>
      </c>
      <c r="B44" s="55"/>
    </row>
    <row r="45" spans="1:15" ht="11.25" customHeight="1" x14ac:dyDescent="0.35">
      <c r="A45" s="23">
        <v>1</v>
      </c>
      <c r="B45" s="48" t="s">
        <v>303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</row>
    <row r="46" spans="1:15" ht="11.25" customHeight="1" x14ac:dyDescent="0.35">
      <c r="A46" s="23">
        <v>2</v>
      </c>
      <c r="B46" s="48" t="s">
        <v>304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spans="1:15" ht="11.25" customHeight="1" x14ac:dyDescent="0.35">
      <c r="A47" s="23">
        <v>3</v>
      </c>
      <c r="B47" s="48" t="s">
        <v>264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</row>
    <row r="48" spans="1:15" ht="11.25" customHeight="1" x14ac:dyDescent="0.35">
      <c r="A48" s="23">
        <v>4</v>
      </c>
      <c r="B48" s="48" t="s">
        <v>305</v>
      </c>
    </row>
    <row r="49" spans="1:2" ht="11.25" customHeight="1" x14ac:dyDescent="0.35">
      <c r="A49" s="23">
        <v>5</v>
      </c>
      <c r="B49" s="48" t="s">
        <v>146</v>
      </c>
    </row>
    <row r="50" spans="1:2" ht="11.25" customHeight="1" x14ac:dyDescent="0.35">
      <c r="A50" s="23">
        <v>6</v>
      </c>
      <c r="B50" s="48" t="s">
        <v>270</v>
      </c>
    </row>
    <row r="51" spans="1:2" ht="11.25" customHeight="1" x14ac:dyDescent="0.35">
      <c r="A51" s="23">
        <v>7</v>
      </c>
      <c r="B51" s="48" t="s">
        <v>271</v>
      </c>
    </row>
    <row r="52" spans="1:2" ht="11.25" customHeight="1" x14ac:dyDescent="0.35">
      <c r="A52" s="23">
        <v>8</v>
      </c>
      <c r="B52" s="48" t="s">
        <v>306</v>
      </c>
    </row>
    <row r="53" spans="1:2" ht="11.25" customHeight="1" x14ac:dyDescent="0.35">
      <c r="A53" s="23">
        <v>9</v>
      </c>
      <c r="B53" s="48" t="s">
        <v>307</v>
      </c>
    </row>
    <row r="54" spans="1:2" ht="11.25" customHeight="1" x14ac:dyDescent="0.35">
      <c r="A54" s="23">
        <v>10</v>
      </c>
      <c r="B54" s="48" t="s">
        <v>269</v>
      </c>
    </row>
    <row r="55" spans="1:2" ht="11.25" customHeight="1" x14ac:dyDescent="0.35">
      <c r="A55" s="23">
        <v>11</v>
      </c>
      <c r="B55" s="48" t="s">
        <v>308</v>
      </c>
    </row>
    <row r="57" spans="1:2" ht="11.25" customHeight="1" x14ac:dyDescent="0.35">
      <c r="A57" s="53"/>
    </row>
    <row r="59" spans="1:2" ht="11.25" customHeight="1" x14ac:dyDescent="0.35">
      <c r="A59" s="53"/>
    </row>
    <row r="60" spans="1:2" ht="11.25" customHeight="1" x14ac:dyDescent="0.35">
      <c r="A60" s="53"/>
    </row>
    <row r="61" spans="1:2" ht="11.25" customHeight="1" x14ac:dyDescent="0.35">
      <c r="A61" s="53"/>
    </row>
    <row r="62" spans="1:2" ht="11.25" customHeight="1" x14ac:dyDescent="0.35">
      <c r="A62" s="53"/>
    </row>
    <row r="63" spans="1:2" ht="11.25" customHeight="1" x14ac:dyDescent="0.35">
      <c r="A63" s="53"/>
    </row>
    <row r="64" spans="1:2" ht="11.25" customHeight="1" x14ac:dyDescent="0.35">
      <c r="A64" s="53"/>
    </row>
    <row r="65" spans="1:1" ht="11.25" customHeight="1" x14ac:dyDescent="0.35">
      <c r="A65" s="53"/>
    </row>
    <row r="66" spans="1:1" ht="11.25" customHeight="1" x14ac:dyDescent="0.35">
      <c r="A66" s="53"/>
    </row>
    <row r="67" spans="1:1" ht="11.25" customHeight="1" x14ac:dyDescent="0.35">
      <c r="A67" s="53"/>
    </row>
    <row r="68" spans="1:1" ht="11.25" customHeight="1" x14ac:dyDescent="0.35">
      <c r="A68" s="53"/>
    </row>
    <row r="69" spans="1:1" ht="11.25" customHeight="1" x14ac:dyDescent="0.35">
      <c r="A69" s="53"/>
    </row>
    <row r="70" spans="1:1" ht="11.25" customHeight="1" x14ac:dyDescent="0.35">
      <c r="A70" s="53"/>
    </row>
    <row r="71" spans="1:1" ht="11.25" customHeight="1" x14ac:dyDescent="0.35">
      <c r="A71" s="53"/>
    </row>
    <row r="72" spans="1:1" ht="11.25" customHeight="1" x14ac:dyDescent="0.35">
      <c r="A72" s="53"/>
    </row>
    <row r="73" spans="1:1" ht="11.25" customHeight="1" x14ac:dyDescent="0.35">
      <c r="A73" s="53"/>
    </row>
    <row r="74" spans="1:1" ht="11.25" customHeight="1" x14ac:dyDescent="0.35">
      <c r="A74" s="53"/>
    </row>
    <row r="75" spans="1:1" ht="11.25" customHeight="1" x14ac:dyDescent="0.35">
      <c r="A75" s="53"/>
    </row>
    <row r="76" spans="1:1" ht="11.25" customHeight="1" x14ac:dyDescent="0.35">
      <c r="A76" s="53"/>
    </row>
    <row r="77" spans="1:1" ht="11.25" customHeight="1" x14ac:dyDescent="0.35">
      <c r="A77" s="53"/>
    </row>
    <row r="78" spans="1:1" ht="11.25" customHeight="1" x14ac:dyDescent="0.35">
      <c r="A78" s="53"/>
    </row>
    <row r="79" spans="1:1" ht="11.25" customHeight="1" x14ac:dyDescent="0.35">
      <c r="A79" s="53"/>
    </row>
    <row r="80" spans="1:1" ht="11.25" customHeight="1" x14ac:dyDescent="0.35">
      <c r="A80" s="53"/>
    </row>
    <row r="81" spans="1:1" ht="11.25" customHeight="1" x14ac:dyDescent="0.35">
      <c r="A81" s="53"/>
    </row>
    <row r="82" spans="1:1" ht="11.25" customHeight="1" x14ac:dyDescent="0.35">
      <c r="A82" s="53"/>
    </row>
    <row r="83" spans="1:1" ht="11.25" customHeight="1" x14ac:dyDescent="0.35">
      <c r="A83" s="53"/>
    </row>
    <row r="84" spans="1:1" ht="11.25" customHeight="1" x14ac:dyDescent="0.35">
      <c r="A84" s="53"/>
    </row>
    <row r="85" spans="1:1" ht="11.25" customHeight="1" x14ac:dyDescent="0.35">
      <c r="A85" s="53"/>
    </row>
    <row r="86" spans="1:1" ht="11.25" customHeight="1" x14ac:dyDescent="0.35">
      <c r="A86" s="53"/>
    </row>
    <row r="87" spans="1:1" ht="11.25" customHeight="1" x14ac:dyDescent="0.35">
      <c r="A87" s="53"/>
    </row>
    <row r="88" spans="1:1" ht="11.25" customHeight="1" x14ac:dyDescent="0.35">
      <c r="A88" s="53"/>
    </row>
    <row r="89" spans="1:1" ht="11.25" customHeight="1" x14ac:dyDescent="0.35">
      <c r="A89" s="53"/>
    </row>
    <row r="90" spans="1:1" ht="11.25" customHeight="1" x14ac:dyDescent="0.35">
      <c r="A90" s="53"/>
    </row>
    <row r="91" spans="1:1" ht="11.25" customHeight="1" x14ac:dyDescent="0.35">
      <c r="A91" s="53"/>
    </row>
    <row r="92" spans="1:1" ht="11.25" customHeight="1" x14ac:dyDescent="0.35">
      <c r="A92" s="53"/>
    </row>
    <row r="93" spans="1:1" ht="11.25" customHeight="1" x14ac:dyDescent="0.35">
      <c r="A93" s="53"/>
    </row>
    <row r="94" spans="1:1" ht="11.25" customHeight="1" x14ac:dyDescent="0.35">
      <c r="A94" s="53"/>
    </row>
    <row r="95" spans="1:1" ht="11.25" customHeight="1" x14ac:dyDescent="0.35">
      <c r="A95" s="53"/>
    </row>
    <row r="96" spans="1:1" ht="11.25" customHeight="1" x14ac:dyDescent="0.35">
      <c r="A96" s="53"/>
    </row>
    <row r="97" spans="1:1" ht="11.25" customHeight="1" x14ac:dyDescent="0.35">
      <c r="A97" s="53"/>
    </row>
    <row r="98" spans="1:1" ht="11.25" customHeight="1" x14ac:dyDescent="0.35">
      <c r="A98" s="53"/>
    </row>
    <row r="99" spans="1:1" ht="11.25" customHeight="1" x14ac:dyDescent="0.35">
      <c r="A99" s="53"/>
    </row>
    <row r="100" spans="1:1" ht="11.25" customHeight="1" x14ac:dyDescent="0.35">
      <c r="A100" s="53"/>
    </row>
    <row r="101" spans="1:1" ht="11.25" customHeight="1" x14ac:dyDescent="0.35">
      <c r="A101" s="53"/>
    </row>
    <row r="102" spans="1:1" ht="11.25" customHeight="1" x14ac:dyDescent="0.35">
      <c r="A102" s="53"/>
    </row>
    <row r="103" spans="1:1" ht="11.25" customHeight="1" x14ac:dyDescent="0.35">
      <c r="A103" s="53"/>
    </row>
    <row r="104" spans="1:1" ht="11.25" customHeight="1" x14ac:dyDescent="0.35">
      <c r="A104" s="53"/>
    </row>
    <row r="105" spans="1:1" ht="11.25" customHeight="1" x14ac:dyDescent="0.35">
      <c r="A105" s="53"/>
    </row>
    <row r="106" spans="1:1" ht="11.25" customHeight="1" x14ac:dyDescent="0.35">
      <c r="A106" s="53"/>
    </row>
    <row r="107" spans="1:1" ht="11.25" customHeight="1" x14ac:dyDescent="0.35">
      <c r="A107" s="53"/>
    </row>
    <row r="108" spans="1:1" ht="11.25" customHeight="1" x14ac:dyDescent="0.35">
      <c r="A108" s="53"/>
    </row>
    <row r="109" spans="1:1" ht="11.25" customHeight="1" x14ac:dyDescent="0.35">
      <c r="A109" s="53"/>
    </row>
    <row r="110" spans="1:1" ht="11.25" customHeight="1" x14ac:dyDescent="0.35">
      <c r="A110" s="53"/>
    </row>
    <row r="111" spans="1:1" ht="11.25" customHeight="1" x14ac:dyDescent="0.35">
      <c r="A111" s="53"/>
    </row>
    <row r="112" spans="1:1" ht="11.25" customHeight="1" x14ac:dyDescent="0.35">
      <c r="A112" s="53"/>
    </row>
    <row r="113" spans="1:1" ht="11.25" customHeight="1" x14ac:dyDescent="0.35">
      <c r="A113" s="53"/>
    </row>
    <row r="114" spans="1:1" ht="11.25" customHeight="1" x14ac:dyDescent="0.35">
      <c r="A114" s="53"/>
    </row>
    <row r="115" spans="1:1" ht="11.25" customHeight="1" x14ac:dyDescent="0.35">
      <c r="A115" s="53"/>
    </row>
    <row r="116" spans="1:1" ht="11.25" customHeight="1" x14ac:dyDescent="0.35">
      <c r="A116" s="53"/>
    </row>
    <row r="117" spans="1:1" ht="11.25" customHeight="1" x14ac:dyDescent="0.35">
      <c r="A117" s="53"/>
    </row>
    <row r="118" spans="1:1" ht="11.25" customHeight="1" x14ac:dyDescent="0.35">
      <c r="A118" s="53"/>
    </row>
    <row r="119" spans="1:1" ht="11.25" customHeight="1" x14ac:dyDescent="0.35">
      <c r="A119" s="53"/>
    </row>
    <row r="120" spans="1:1" ht="11.25" customHeight="1" x14ac:dyDescent="0.35">
      <c r="A120" s="53"/>
    </row>
    <row r="121" spans="1:1" ht="11.25" customHeight="1" x14ac:dyDescent="0.35">
      <c r="A121" s="53"/>
    </row>
    <row r="122" spans="1:1" ht="11.25" customHeight="1" x14ac:dyDescent="0.35">
      <c r="A122" s="53"/>
    </row>
    <row r="123" spans="1:1" ht="11.25" customHeight="1" x14ac:dyDescent="0.35">
      <c r="A123" s="53"/>
    </row>
    <row r="124" spans="1:1" ht="11.25" customHeight="1" x14ac:dyDescent="0.35">
      <c r="A124" s="53"/>
    </row>
    <row r="125" spans="1:1" ht="11.25" customHeight="1" x14ac:dyDescent="0.35">
      <c r="A125" s="53"/>
    </row>
    <row r="126" spans="1:1" ht="11.25" customHeight="1" x14ac:dyDescent="0.35">
      <c r="A126" s="53"/>
    </row>
    <row r="127" spans="1:1" ht="11.25" customHeight="1" x14ac:dyDescent="0.35">
      <c r="A127" s="53"/>
    </row>
    <row r="128" spans="1:1" ht="11.25" customHeight="1" x14ac:dyDescent="0.35">
      <c r="A128" s="53"/>
    </row>
    <row r="129" spans="1:1" ht="11.25" customHeight="1" x14ac:dyDescent="0.35">
      <c r="A129" s="53"/>
    </row>
    <row r="130" spans="1:1" ht="11.25" customHeight="1" x14ac:dyDescent="0.35">
      <c r="A130" s="53"/>
    </row>
    <row r="131" spans="1:1" ht="11.25" customHeight="1" x14ac:dyDescent="0.35">
      <c r="A131" s="53"/>
    </row>
    <row r="132" spans="1:1" ht="11.25" customHeight="1" x14ac:dyDescent="0.35">
      <c r="A132" s="53"/>
    </row>
    <row r="133" spans="1:1" ht="11.25" customHeight="1" x14ac:dyDescent="0.35">
      <c r="A133" s="53"/>
    </row>
    <row r="134" spans="1:1" ht="11.25" customHeight="1" x14ac:dyDescent="0.35">
      <c r="A134" s="53"/>
    </row>
    <row r="135" spans="1:1" ht="11.25" customHeight="1" x14ac:dyDescent="0.35">
      <c r="A135" s="53"/>
    </row>
    <row r="136" spans="1:1" ht="11.25" customHeight="1" x14ac:dyDescent="0.35">
      <c r="A136" s="53"/>
    </row>
    <row r="137" spans="1:1" ht="11.25" customHeight="1" x14ac:dyDescent="0.35">
      <c r="A137" s="53"/>
    </row>
    <row r="138" spans="1:1" ht="11.25" customHeight="1" x14ac:dyDescent="0.35">
      <c r="A138" s="53"/>
    </row>
    <row r="139" spans="1:1" ht="11.25" customHeight="1" x14ac:dyDescent="0.35">
      <c r="A139" s="53"/>
    </row>
    <row r="140" spans="1:1" ht="11.25" customHeight="1" x14ac:dyDescent="0.35">
      <c r="A140" s="53"/>
    </row>
    <row r="141" spans="1:1" ht="11.25" customHeight="1" x14ac:dyDescent="0.35">
      <c r="A141" s="53"/>
    </row>
    <row r="142" spans="1:1" ht="11.25" customHeight="1" x14ac:dyDescent="0.35">
      <c r="A142" s="53"/>
    </row>
    <row r="143" spans="1:1" ht="11.25" customHeight="1" x14ac:dyDescent="0.35">
      <c r="A143" s="53"/>
    </row>
    <row r="144" spans="1:1" ht="11.25" customHeight="1" x14ac:dyDescent="0.35">
      <c r="A144" s="53"/>
    </row>
    <row r="145" spans="1:1" ht="11.25" customHeight="1" x14ac:dyDescent="0.35">
      <c r="A145" s="53"/>
    </row>
    <row r="146" spans="1:1" ht="11.25" customHeight="1" x14ac:dyDescent="0.35">
      <c r="A146" s="53"/>
    </row>
    <row r="147" spans="1:1" ht="11.25" customHeight="1" x14ac:dyDescent="0.35">
      <c r="A147" s="53"/>
    </row>
    <row r="148" spans="1:1" ht="11.25" customHeight="1" x14ac:dyDescent="0.35">
      <c r="A148" s="53"/>
    </row>
    <row r="149" spans="1:1" ht="11.25" customHeight="1" x14ac:dyDescent="0.35">
      <c r="A149" s="53"/>
    </row>
    <row r="150" spans="1:1" ht="11.25" customHeight="1" x14ac:dyDescent="0.35">
      <c r="A150" s="53"/>
    </row>
    <row r="151" spans="1:1" ht="11.25" customHeight="1" x14ac:dyDescent="0.35">
      <c r="A151" s="53"/>
    </row>
    <row r="152" spans="1:1" ht="11.25" customHeight="1" x14ac:dyDescent="0.35">
      <c r="A152" s="53"/>
    </row>
    <row r="153" spans="1:1" ht="11.25" customHeight="1" x14ac:dyDescent="0.35">
      <c r="A153" s="53"/>
    </row>
    <row r="154" spans="1:1" ht="11.25" customHeight="1" x14ac:dyDescent="0.35">
      <c r="A154" s="53"/>
    </row>
    <row r="155" spans="1:1" ht="11.25" customHeight="1" x14ac:dyDescent="0.35">
      <c r="A155" s="53"/>
    </row>
    <row r="156" spans="1:1" ht="11.25" customHeight="1" x14ac:dyDescent="0.35">
      <c r="A156" s="53"/>
    </row>
    <row r="157" spans="1:1" ht="11.25" customHeight="1" x14ac:dyDescent="0.35">
      <c r="A157" s="53"/>
    </row>
    <row r="158" spans="1:1" ht="11.25" customHeight="1" x14ac:dyDescent="0.35">
      <c r="A158" s="53"/>
    </row>
    <row r="159" spans="1:1" ht="11.25" customHeight="1" x14ac:dyDescent="0.35">
      <c r="A159" s="53"/>
    </row>
    <row r="160" spans="1:1" ht="11.25" customHeight="1" x14ac:dyDescent="0.35">
      <c r="A160" s="53"/>
    </row>
    <row r="161" spans="1:1" ht="11.25" customHeight="1" x14ac:dyDescent="0.35">
      <c r="A161" s="53"/>
    </row>
    <row r="162" spans="1:1" ht="11.25" customHeight="1" x14ac:dyDescent="0.35">
      <c r="A162" s="53"/>
    </row>
    <row r="163" spans="1:1" ht="11.25" customHeight="1" x14ac:dyDescent="0.35">
      <c r="A163" s="53"/>
    </row>
    <row r="164" spans="1:1" ht="11.25" customHeight="1" x14ac:dyDescent="0.35">
      <c r="A164" s="53"/>
    </row>
    <row r="165" spans="1:1" ht="11.25" customHeight="1" x14ac:dyDescent="0.35">
      <c r="A165" s="53"/>
    </row>
    <row r="166" spans="1:1" ht="11.25" customHeight="1" x14ac:dyDescent="0.35">
      <c r="A166" s="53"/>
    </row>
    <row r="167" spans="1:1" ht="11.25" customHeight="1" x14ac:dyDescent="0.35">
      <c r="A167" s="53"/>
    </row>
    <row r="168" spans="1:1" ht="11.25" customHeight="1" x14ac:dyDescent="0.35">
      <c r="A168" s="53"/>
    </row>
    <row r="169" spans="1:1" ht="11.25" customHeight="1" x14ac:dyDescent="0.35">
      <c r="A169" s="53"/>
    </row>
    <row r="170" spans="1:1" ht="11.25" customHeight="1" x14ac:dyDescent="0.35">
      <c r="A170" s="53"/>
    </row>
    <row r="171" spans="1:1" ht="11.25" customHeight="1" x14ac:dyDescent="0.35">
      <c r="A171" s="53"/>
    </row>
    <row r="172" spans="1:1" ht="11.25" customHeight="1" x14ac:dyDescent="0.35">
      <c r="A172" s="53"/>
    </row>
    <row r="173" spans="1:1" ht="11.25" customHeight="1" x14ac:dyDescent="0.35">
      <c r="A173" s="53"/>
    </row>
    <row r="174" spans="1:1" ht="11.25" customHeight="1" x14ac:dyDescent="0.35">
      <c r="A174" s="53"/>
    </row>
    <row r="175" spans="1:1" ht="11.25" customHeight="1" x14ac:dyDescent="0.35">
      <c r="A175" s="53"/>
    </row>
    <row r="176" spans="1:1" ht="11.25" customHeight="1" x14ac:dyDescent="0.35">
      <c r="A176" s="53"/>
    </row>
    <row r="177" spans="1:1" ht="11.25" customHeight="1" x14ac:dyDescent="0.35">
      <c r="A177" s="53"/>
    </row>
  </sheetData>
  <mergeCells count="1">
    <mergeCell ref="C1:M1"/>
  </mergeCells>
  <hyperlinks>
    <hyperlink ref="C1" location="INDEX" display="Direct electric heating" xr:uid="{A17C923F-6927-4C53-BADE-75390A0966EB}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90B9-FA2A-49C8-ADC8-D5F9491D9E83}">
  <sheetPr>
    <tabColor theme="5" tint="0.39997558519241921"/>
  </sheetPr>
  <dimension ref="A1:H155"/>
  <sheetViews>
    <sheetView topLeftCell="A129" workbookViewId="0">
      <selection activeCell="A111" sqref="A111:G156"/>
    </sheetView>
  </sheetViews>
  <sheetFormatPr defaultColWidth="8.7265625" defaultRowHeight="14.5" x14ac:dyDescent="0.35"/>
  <cols>
    <col min="1" max="1" width="39.26953125" customWidth="1"/>
    <col min="2" max="2" width="24.1796875" customWidth="1"/>
    <col min="3" max="3" width="18.7265625" customWidth="1"/>
    <col min="4" max="4" width="15.7265625" customWidth="1"/>
    <col min="5" max="5" width="27" customWidth="1"/>
  </cols>
  <sheetData>
    <row r="1" spans="1:8" x14ac:dyDescent="0.35">
      <c r="A1" s="122" t="s">
        <v>309</v>
      </c>
      <c r="B1" s="122"/>
      <c r="C1" s="122"/>
      <c r="D1" s="122"/>
      <c r="E1" s="123"/>
      <c r="F1" s="123"/>
      <c r="G1" s="123"/>
      <c r="H1" s="123"/>
    </row>
    <row r="2" spans="1:8" ht="29" x14ac:dyDescent="0.35">
      <c r="A2" s="124" t="s">
        <v>310</v>
      </c>
      <c r="B2" s="124" t="s">
        <v>311</v>
      </c>
      <c r="C2" s="124" t="s">
        <v>312</v>
      </c>
      <c r="D2" s="125" t="s">
        <v>313</v>
      </c>
    </row>
    <row r="3" spans="1:8" x14ac:dyDescent="0.35">
      <c r="A3" t="s">
        <v>314</v>
      </c>
      <c r="B3" s="126">
        <v>0.8</v>
      </c>
      <c r="C3" s="127">
        <v>25</v>
      </c>
      <c r="D3" s="17">
        <f>B3/$B$5</f>
        <v>0.86956521739130432</v>
      </c>
    </row>
    <row r="4" spans="1:8" x14ac:dyDescent="0.35">
      <c r="A4" t="s">
        <v>315</v>
      </c>
      <c r="B4" s="126">
        <v>0.88</v>
      </c>
      <c r="C4" s="127">
        <v>8</v>
      </c>
      <c r="D4" s="17">
        <f t="shared" ref="D4:D5" si="0">B4/$B$5</f>
        <v>0.9565217391304347</v>
      </c>
    </row>
    <row r="5" spans="1:8" x14ac:dyDescent="0.35">
      <c r="A5" t="s">
        <v>316</v>
      </c>
      <c r="B5" s="126">
        <v>0.92</v>
      </c>
      <c r="C5" s="127">
        <v>25</v>
      </c>
      <c r="D5" s="17">
        <f t="shared" si="0"/>
        <v>1</v>
      </c>
    </row>
    <row r="7" spans="1:8" x14ac:dyDescent="0.35">
      <c r="A7" s="124" t="s">
        <v>317</v>
      </c>
      <c r="B7" s="128"/>
      <c r="C7" s="128"/>
      <c r="D7" s="128"/>
      <c r="E7" s="128"/>
      <c r="F7" s="128"/>
      <c r="G7" s="128"/>
      <c r="H7" s="128"/>
    </row>
    <row r="8" spans="1:8" x14ac:dyDescent="0.35">
      <c r="A8" s="129" t="s">
        <v>318</v>
      </c>
    </row>
    <row r="10" spans="1:8" x14ac:dyDescent="0.35">
      <c r="B10" s="17"/>
    </row>
    <row r="35" spans="1:5" x14ac:dyDescent="0.35">
      <c r="A35" t="s">
        <v>319</v>
      </c>
    </row>
    <row r="36" spans="1:5" x14ac:dyDescent="0.35">
      <c r="A36" t="s">
        <v>320</v>
      </c>
    </row>
    <row r="37" spans="1:5" x14ac:dyDescent="0.35">
      <c r="A37" t="s">
        <v>321</v>
      </c>
    </row>
    <row r="39" spans="1:5" x14ac:dyDescent="0.35">
      <c r="A39" t="s">
        <v>322</v>
      </c>
    </row>
    <row r="40" spans="1:5" ht="45" customHeight="1" x14ac:dyDescent="0.35">
      <c r="A40" s="147" t="s">
        <v>323</v>
      </c>
      <c r="B40" s="147"/>
      <c r="C40" s="147"/>
      <c r="D40" s="147"/>
    </row>
    <row r="42" spans="1:5" ht="29" x14ac:dyDescent="0.35">
      <c r="A42" s="131" t="s">
        <v>324</v>
      </c>
      <c r="B42" s="132" t="s">
        <v>325</v>
      </c>
      <c r="C42" s="132" t="s">
        <v>326</v>
      </c>
      <c r="D42" s="132" t="s">
        <v>327</v>
      </c>
      <c r="E42" s="131" t="s">
        <v>47</v>
      </c>
    </row>
    <row r="43" spans="1:5" x14ac:dyDescent="0.35">
      <c r="A43" t="s">
        <v>328</v>
      </c>
      <c r="B43">
        <v>200</v>
      </c>
      <c r="C43">
        <v>93</v>
      </c>
      <c r="D43" s="17">
        <v>0.85</v>
      </c>
      <c r="E43" t="s">
        <v>329</v>
      </c>
    </row>
    <row r="44" spans="1:5" x14ac:dyDescent="0.35">
      <c r="A44" t="s">
        <v>330</v>
      </c>
      <c r="B44">
        <v>300</v>
      </c>
      <c r="C44">
        <v>149</v>
      </c>
      <c r="D44" s="17">
        <v>0.83</v>
      </c>
    </row>
    <row r="45" spans="1:5" x14ac:dyDescent="0.35">
      <c r="A45" t="s">
        <v>331</v>
      </c>
      <c r="B45">
        <v>600</v>
      </c>
      <c r="C45">
        <v>315</v>
      </c>
      <c r="D45" s="17">
        <v>0.75</v>
      </c>
    </row>
    <row r="46" spans="1:5" x14ac:dyDescent="0.35">
      <c r="A46" t="s">
        <v>332</v>
      </c>
      <c r="B46">
        <v>1400</v>
      </c>
      <c r="C46">
        <v>760</v>
      </c>
      <c r="D46" s="17">
        <v>0.56999999999999995</v>
      </c>
    </row>
    <row r="47" spans="1:5" x14ac:dyDescent="0.35">
      <c r="A47" t="s">
        <v>333</v>
      </c>
      <c r="B47">
        <v>2600</v>
      </c>
      <c r="C47">
        <v>1426</v>
      </c>
      <c r="D47" s="17">
        <v>0.23</v>
      </c>
    </row>
    <row r="49" spans="1:8" x14ac:dyDescent="0.35">
      <c r="A49" s="124" t="s">
        <v>334</v>
      </c>
      <c r="B49" s="128"/>
      <c r="C49" s="128"/>
      <c r="D49" s="128"/>
    </row>
    <row r="50" spans="1:8" x14ac:dyDescent="0.35">
      <c r="A50" s="131" t="s">
        <v>324</v>
      </c>
      <c r="B50" s="132" t="s">
        <v>335</v>
      </c>
      <c r="C50" s="132" t="s">
        <v>336</v>
      </c>
      <c r="D50" s="132" t="s">
        <v>337</v>
      </c>
    </row>
    <row r="51" spans="1:8" x14ac:dyDescent="0.35">
      <c r="A51" t="s">
        <v>338</v>
      </c>
      <c r="B51" s="126">
        <f>D43*$D$3</f>
        <v>0.73913043478260865</v>
      </c>
      <c r="C51" s="126">
        <f>D43*$D$4</f>
        <v>0.81304347826086942</v>
      </c>
      <c r="D51" s="17">
        <f>D43</f>
        <v>0.85</v>
      </c>
    </row>
    <row r="52" spans="1:8" x14ac:dyDescent="0.35">
      <c r="A52" t="s">
        <v>339</v>
      </c>
      <c r="B52" s="126">
        <f t="shared" ref="B52:B55" si="1">D44*$D$3</f>
        <v>0.72173913043478255</v>
      </c>
      <c r="C52" s="126">
        <f t="shared" ref="C52:C55" si="2">D44*$D$4</f>
        <v>0.79391304347826075</v>
      </c>
      <c r="D52" s="17">
        <f t="shared" ref="D52:D55" si="3">D44</f>
        <v>0.83</v>
      </c>
    </row>
    <row r="53" spans="1:8" x14ac:dyDescent="0.35">
      <c r="A53" t="s">
        <v>340</v>
      </c>
      <c r="B53" s="126">
        <f t="shared" si="1"/>
        <v>0.65217391304347827</v>
      </c>
      <c r="C53" s="126">
        <f t="shared" si="2"/>
        <v>0.71739130434782605</v>
      </c>
      <c r="D53" s="17">
        <f t="shared" si="3"/>
        <v>0.75</v>
      </c>
    </row>
    <row r="54" spans="1:8" x14ac:dyDescent="0.35">
      <c r="A54" t="s">
        <v>341</v>
      </c>
      <c r="B54" s="126">
        <f t="shared" si="1"/>
        <v>0.49565217391304345</v>
      </c>
      <c r="C54" s="126">
        <f t="shared" si="2"/>
        <v>0.54521739130434776</v>
      </c>
      <c r="D54" s="17">
        <f t="shared" si="3"/>
        <v>0.56999999999999995</v>
      </c>
    </row>
    <row r="55" spans="1:8" x14ac:dyDescent="0.35">
      <c r="A55" t="s">
        <v>342</v>
      </c>
      <c r="B55" s="126">
        <f t="shared" si="1"/>
        <v>0.2</v>
      </c>
      <c r="C55" s="126">
        <f t="shared" si="2"/>
        <v>0.22</v>
      </c>
      <c r="D55" s="17">
        <f t="shared" si="3"/>
        <v>0.23</v>
      </c>
    </row>
    <row r="57" spans="1:8" x14ac:dyDescent="0.35">
      <c r="A57" s="122" t="s">
        <v>343</v>
      </c>
      <c r="B57" s="123"/>
      <c r="C57" s="123"/>
      <c r="D57" s="123"/>
      <c r="E57" s="123"/>
      <c r="F57" s="123"/>
      <c r="G57" s="123"/>
      <c r="H57" s="123"/>
    </row>
    <row r="58" spans="1:8" x14ac:dyDescent="0.35">
      <c r="A58" s="124" t="s">
        <v>344</v>
      </c>
      <c r="B58" s="124"/>
      <c r="C58" s="124"/>
      <c r="D58" s="124"/>
    </row>
    <row r="59" spans="1:8" x14ac:dyDescent="0.35">
      <c r="A59" s="129" t="s">
        <v>345</v>
      </c>
    </row>
    <row r="80" spans="1:1" x14ac:dyDescent="0.35">
      <c r="A80" t="s">
        <v>346</v>
      </c>
    </row>
    <row r="81" spans="1:5" x14ac:dyDescent="0.35">
      <c r="A81" t="s">
        <v>347</v>
      </c>
    </row>
    <row r="83" spans="1:5" x14ac:dyDescent="0.35">
      <c r="A83" t="s">
        <v>348</v>
      </c>
    </row>
    <row r="84" spans="1:5" x14ac:dyDescent="0.35">
      <c r="A84" t="s">
        <v>349</v>
      </c>
    </row>
    <row r="85" spans="1:5" x14ac:dyDescent="0.35">
      <c r="A85" s="133" t="s">
        <v>350</v>
      </c>
    </row>
    <row r="87" spans="1:5" x14ac:dyDescent="0.35">
      <c r="A87" s="134" t="s">
        <v>351</v>
      </c>
      <c r="B87" s="135" t="s">
        <v>352</v>
      </c>
      <c r="C87" s="135" t="s">
        <v>353</v>
      </c>
      <c r="D87" s="136"/>
      <c r="E87" s="136"/>
    </row>
    <row r="88" spans="1:5" x14ac:dyDescent="0.35">
      <c r="A88" s="137" t="s">
        <v>354</v>
      </c>
      <c r="B88" s="136">
        <v>1000</v>
      </c>
      <c r="C88" s="138">
        <v>1016</v>
      </c>
      <c r="D88" s="136"/>
      <c r="E88" s="136"/>
    </row>
    <row r="89" spans="1:5" x14ac:dyDescent="0.35">
      <c r="A89" s="137" t="s">
        <v>355</v>
      </c>
      <c r="B89" s="139">
        <v>1</v>
      </c>
      <c r="C89" s="136">
        <v>847.2</v>
      </c>
      <c r="D89" s="136"/>
      <c r="E89" s="136"/>
    </row>
    <row r="90" spans="1:5" x14ac:dyDescent="0.35">
      <c r="A90" s="136"/>
      <c r="B90" s="136"/>
      <c r="C90" s="136"/>
      <c r="D90" s="136"/>
      <c r="E90" s="136"/>
    </row>
    <row r="91" spans="1:5" ht="43.5" x14ac:dyDescent="0.35">
      <c r="A91" s="140" t="s">
        <v>324</v>
      </c>
      <c r="B91" s="141" t="s">
        <v>356</v>
      </c>
      <c r="C91" s="141" t="s">
        <v>357</v>
      </c>
      <c r="D91" s="141" t="s">
        <v>358</v>
      </c>
      <c r="E91" s="141" t="s">
        <v>359</v>
      </c>
    </row>
    <row r="92" spans="1:5" x14ac:dyDescent="0.35">
      <c r="A92" t="s">
        <v>338</v>
      </c>
      <c r="B92" s="136">
        <f>C43</f>
        <v>93</v>
      </c>
      <c r="C92" s="142">
        <f>B92*($C$88/$B$88)</f>
        <v>94.488</v>
      </c>
      <c r="D92" s="136">
        <v>821.5</v>
      </c>
      <c r="E92" s="143">
        <f>D92*($B$89/$C$89)</f>
        <v>0.96966477809254004</v>
      </c>
    </row>
    <row r="93" spans="1:5" x14ac:dyDescent="0.35">
      <c r="A93" t="s">
        <v>339</v>
      </c>
      <c r="B93" s="136">
        <f>C44</f>
        <v>149</v>
      </c>
      <c r="C93" s="142">
        <f>B93*($C$88/$B$88)</f>
        <v>151.38400000000001</v>
      </c>
      <c r="D93" s="136">
        <v>807.1</v>
      </c>
      <c r="E93" s="143">
        <f>D93*($B$89/$C$89)</f>
        <v>0.95266761095372987</v>
      </c>
    </row>
    <row r="94" spans="1:5" x14ac:dyDescent="0.35">
      <c r="A94" t="s">
        <v>340</v>
      </c>
      <c r="B94" s="136">
        <f>C45</f>
        <v>315</v>
      </c>
      <c r="C94" s="142">
        <f>B94*($C$88/$B$88)</f>
        <v>320.04000000000002</v>
      </c>
      <c r="D94" s="136">
        <v>765.8</v>
      </c>
      <c r="E94" s="143">
        <f>D94*($B$89/$C$89)</f>
        <v>0.90391879131255892</v>
      </c>
    </row>
    <row r="95" spans="1:5" x14ac:dyDescent="0.35">
      <c r="A95" t="s">
        <v>341</v>
      </c>
      <c r="B95" s="136">
        <f>C46</f>
        <v>760</v>
      </c>
      <c r="C95" s="142">
        <f>B95*($C$88/$B$88)</f>
        <v>772.16</v>
      </c>
      <c r="D95" s="136">
        <v>647.9</v>
      </c>
      <c r="E95" s="143">
        <f>D95*($B$89/$C$89)</f>
        <v>0.76475448536355051</v>
      </c>
    </row>
    <row r="96" spans="1:5" x14ac:dyDescent="0.35">
      <c r="A96" t="s">
        <v>342</v>
      </c>
      <c r="B96" s="136">
        <f>C47</f>
        <v>1426</v>
      </c>
      <c r="C96" s="142">
        <f>B96*($C$88/$B$88)</f>
        <v>1448.816</v>
      </c>
      <c r="D96" s="136">
        <v>450.8</v>
      </c>
      <c r="E96" s="143">
        <f>D96*($B$89/$C$89)</f>
        <v>0.5321057601510859</v>
      </c>
    </row>
    <row r="97" spans="1:5" x14ac:dyDescent="0.35">
      <c r="A97" s="137"/>
      <c r="B97" s="136"/>
      <c r="C97" s="136"/>
      <c r="D97" s="136"/>
      <c r="E97" s="136"/>
    </row>
    <row r="98" spans="1:5" x14ac:dyDescent="0.35">
      <c r="A98" s="124" t="s">
        <v>334</v>
      </c>
      <c r="B98" s="128"/>
      <c r="C98" s="128"/>
      <c r="D98" s="128"/>
      <c r="E98" s="136"/>
    </row>
    <row r="99" spans="1:5" x14ac:dyDescent="0.35">
      <c r="A99" s="131" t="s">
        <v>324</v>
      </c>
      <c r="B99" s="132" t="s">
        <v>335</v>
      </c>
      <c r="C99" s="132" t="s">
        <v>336</v>
      </c>
      <c r="D99" s="132" t="s">
        <v>337</v>
      </c>
    </row>
    <row r="100" spans="1:5" x14ac:dyDescent="0.35">
      <c r="A100" t="s">
        <v>338</v>
      </c>
      <c r="B100" s="126">
        <f>E92*$D$3</f>
        <v>0.84318676355873046</v>
      </c>
      <c r="C100" s="126">
        <f>E92*$D$4</f>
        <v>0.92750543991460344</v>
      </c>
      <c r="D100" s="126">
        <f>E92</f>
        <v>0.96966477809254004</v>
      </c>
    </row>
    <row r="101" spans="1:5" x14ac:dyDescent="0.35">
      <c r="A101" t="s">
        <v>339</v>
      </c>
      <c r="B101" s="126">
        <f>E93*$D$3</f>
        <v>0.82840661822063466</v>
      </c>
      <c r="C101" s="126">
        <f>E93*$D$4</f>
        <v>0.91124728004269806</v>
      </c>
      <c r="D101" s="126">
        <f>E93</f>
        <v>0.95266761095372987</v>
      </c>
    </row>
    <row r="102" spans="1:5" x14ac:dyDescent="0.35">
      <c r="A102" t="s">
        <v>340</v>
      </c>
      <c r="B102" s="126">
        <f>E94*$D$3</f>
        <v>0.78601634027179035</v>
      </c>
      <c r="C102" s="126">
        <f>E94*$D$4</f>
        <v>0.86461797429896936</v>
      </c>
      <c r="D102" s="126">
        <f>E94</f>
        <v>0.90391879131255892</v>
      </c>
    </row>
    <row r="103" spans="1:5" x14ac:dyDescent="0.35">
      <c r="A103" t="s">
        <v>341</v>
      </c>
      <c r="B103" s="126">
        <f>E95*$D$3</f>
        <v>0.66500390031613088</v>
      </c>
      <c r="C103" s="126">
        <f>E95*$D$4</f>
        <v>0.73150429034774389</v>
      </c>
      <c r="D103" s="126">
        <f>E95</f>
        <v>0.76475448536355051</v>
      </c>
    </row>
    <row r="104" spans="1:5" x14ac:dyDescent="0.35">
      <c r="A104" t="s">
        <v>342</v>
      </c>
      <c r="B104" s="126">
        <f>E96*$D$3</f>
        <v>0.46270066100094426</v>
      </c>
      <c r="C104" s="126">
        <f>E96*$D$4</f>
        <v>0.50897072710103863</v>
      </c>
      <c r="D104" s="126">
        <f>E96</f>
        <v>0.5321057601510859</v>
      </c>
    </row>
    <row r="111" spans="1:5" x14ac:dyDescent="0.35">
      <c r="A111" t="s">
        <v>596</v>
      </c>
    </row>
    <row r="112" spans="1:5" x14ac:dyDescent="0.35">
      <c r="A112" t="s">
        <v>597</v>
      </c>
    </row>
    <row r="113" spans="1:5" x14ac:dyDescent="0.35">
      <c r="A113" t="s">
        <v>598</v>
      </c>
    </row>
    <row r="114" spans="1:5" x14ac:dyDescent="0.35">
      <c r="A114" t="s">
        <v>599</v>
      </c>
    </row>
    <row r="115" spans="1:5" x14ac:dyDescent="0.35">
      <c r="A115" t="s">
        <v>600</v>
      </c>
    </row>
    <row r="116" spans="1:5" x14ac:dyDescent="0.35">
      <c r="A116" t="s">
        <v>601</v>
      </c>
    </row>
    <row r="119" spans="1:5" x14ac:dyDescent="0.35">
      <c r="A119" t="s">
        <v>324</v>
      </c>
      <c r="B119" t="s">
        <v>356</v>
      </c>
      <c r="C119" t="s">
        <v>602</v>
      </c>
      <c r="D119" t="s">
        <v>603</v>
      </c>
    </row>
    <row r="120" spans="1:5" x14ac:dyDescent="0.35">
      <c r="A120" t="s">
        <v>338</v>
      </c>
      <c r="B120">
        <v>90</v>
      </c>
      <c r="C120">
        <v>0.97430000000000005</v>
      </c>
      <c r="D120">
        <v>0.98550000000000004</v>
      </c>
    </row>
    <row r="121" spans="1:5" x14ac:dyDescent="0.35">
      <c r="A121" t="s">
        <v>339</v>
      </c>
      <c r="B121">
        <v>150</v>
      </c>
      <c r="C121">
        <v>0.96099999999999997</v>
      </c>
      <c r="D121">
        <v>0.97599999999999998</v>
      </c>
    </row>
    <row r="122" spans="1:5" x14ac:dyDescent="0.35">
      <c r="A122" t="s">
        <v>340</v>
      </c>
      <c r="B122">
        <v>350</v>
      </c>
      <c r="C122">
        <v>0.91579999999999995</v>
      </c>
      <c r="D122">
        <v>0.94410000000000005</v>
      </c>
    </row>
    <row r="123" spans="1:5" x14ac:dyDescent="0.35">
      <c r="A123" t="s">
        <v>341</v>
      </c>
      <c r="B123">
        <v>750</v>
      </c>
      <c r="C123">
        <v>0.82220000000000004</v>
      </c>
      <c r="D123">
        <v>0.87890000000000001</v>
      </c>
    </row>
    <row r="124" spans="1:5" x14ac:dyDescent="0.35">
      <c r="A124" t="s">
        <v>342</v>
      </c>
      <c r="B124">
        <v>1500</v>
      </c>
      <c r="C124">
        <v>0.63539999999999996</v>
      </c>
      <c r="D124">
        <v>0.752</v>
      </c>
    </row>
    <row r="126" spans="1:5" x14ac:dyDescent="0.35">
      <c r="A126" t="s">
        <v>334</v>
      </c>
    </row>
    <row r="127" spans="1:5" x14ac:dyDescent="0.35">
      <c r="A127" t="s">
        <v>324</v>
      </c>
      <c r="B127" t="s">
        <v>335</v>
      </c>
      <c r="C127" t="s">
        <v>336</v>
      </c>
      <c r="D127" t="s">
        <v>337</v>
      </c>
    </row>
    <row r="128" spans="1:5" x14ac:dyDescent="0.35">
      <c r="A128" t="s">
        <v>338</v>
      </c>
      <c r="B128">
        <v>0.88</v>
      </c>
      <c r="C128">
        <v>0.92</v>
      </c>
      <c r="D128">
        <v>0.99</v>
      </c>
      <c r="E128" t="s">
        <v>604</v>
      </c>
    </row>
    <row r="129" spans="1:5" x14ac:dyDescent="0.35">
      <c r="A129" t="s">
        <v>339</v>
      </c>
      <c r="B129">
        <v>0.88</v>
      </c>
      <c r="C129">
        <v>0.92</v>
      </c>
      <c r="D129">
        <v>0.99</v>
      </c>
      <c r="E129" t="s">
        <v>604</v>
      </c>
    </row>
    <row r="130" spans="1:5" x14ac:dyDescent="0.35">
      <c r="A130" t="s">
        <v>340</v>
      </c>
      <c r="B130">
        <v>0.79634782608695642</v>
      </c>
      <c r="C130">
        <v>0.87598260869565203</v>
      </c>
      <c r="D130">
        <v>0.91579999999999995</v>
      </c>
    </row>
    <row r="131" spans="1:5" x14ac:dyDescent="0.35">
      <c r="A131" t="s">
        <v>341</v>
      </c>
      <c r="B131">
        <v>0.76426086956521744</v>
      </c>
      <c r="C131">
        <v>0.84068695652173908</v>
      </c>
      <c r="D131">
        <v>0.87890000000000001</v>
      </c>
      <c r="E131" t="s">
        <v>605</v>
      </c>
    </row>
    <row r="132" spans="1:5" x14ac:dyDescent="0.35">
      <c r="A132" t="s">
        <v>342</v>
      </c>
      <c r="B132">
        <v>0.65391304347826085</v>
      </c>
      <c r="C132">
        <v>0.71930434782608688</v>
      </c>
      <c r="D132">
        <v>0.752</v>
      </c>
      <c r="E132" t="s">
        <v>606</v>
      </c>
    </row>
    <row r="134" spans="1:5" x14ac:dyDescent="0.35">
      <c r="A134" t="s">
        <v>607</v>
      </c>
    </row>
    <row r="135" spans="1:5" x14ac:dyDescent="0.35">
      <c r="A135" t="s">
        <v>324</v>
      </c>
      <c r="B135" t="s">
        <v>335</v>
      </c>
      <c r="C135" t="s">
        <v>336</v>
      </c>
      <c r="D135" t="s">
        <v>337</v>
      </c>
      <c r="E135" t="s">
        <v>608</v>
      </c>
    </row>
    <row r="136" spans="1:5" x14ac:dyDescent="0.35">
      <c r="A136" t="s">
        <v>338</v>
      </c>
      <c r="B136">
        <v>0.88</v>
      </c>
      <c r="C136">
        <v>0.92</v>
      </c>
      <c r="D136">
        <v>0.99</v>
      </c>
      <c r="E136">
        <v>1</v>
      </c>
    </row>
    <row r="137" spans="1:5" x14ac:dyDescent="0.35">
      <c r="A137" t="s">
        <v>339</v>
      </c>
      <c r="B137">
        <v>0.88</v>
      </c>
      <c r="C137">
        <v>0.92</v>
      </c>
      <c r="D137">
        <v>0.99</v>
      </c>
      <c r="E137">
        <v>1</v>
      </c>
    </row>
    <row r="138" spans="1:5" x14ac:dyDescent="0.35">
      <c r="A138" t="s">
        <v>340</v>
      </c>
      <c r="B138">
        <v>0.79634782608695642</v>
      </c>
      <c r="C138">
        <v>0.87598260869565203</v>
      </c>
      <c r="D138">
        <v>0.91579999999999995</v>
      </c>
      <c r="E138">
        <v>1</v>
      </c>
    </row>
    <row r="139" spans="1:5" x14ac:dyDescent="0.35">
      <c r="A139" t="s">
        <v>341</v>
      </c>
      <c r="B139">
        <v>0.76426086956521744</v>
      </c>
      <c r="C139">
        <v>0.84068695652173908</v>
      </c>
      <c r="D139">
        <v>0.87890000000000001</v>
      </c>
      <c r="E139">
        <v>1</v>
      </c>
    </row>
    <row r="140" spans="1:5" x14ac:dyDescent="0.35">
      <c r="A140" t="s">
        <v>342</v>
      </c>
      <c r="B140">
        <v>0.65391304347826085</v>
      </c>
      <c r="C140">
        <v>0.71930434782608688</v>
      </c>
      <c r="D140">
        <v>0.752</v>
      </c>
      <c r="E140">
        <v>1</v>
      </c>
    </row>
    <row r="142" spans="1:5" x14ac:dyDescent="0.35">
      <c r="A142" t="s">
        <v>609</v>
      </c>
    </row>
    <row r="143" spans="1:5" x14ac:dyDescent="0.35">
      <c r="A143" t="s">
        <v>610</v>
      </c>
    </row>
    <row r="144" spans="1:5" x14ac:dyDescent="0.35">
      <c r="A144" t="s">
        <v>611</v>
      </c>
    </row>
    <row r="147" spans="1:7" x14ac:dyDescent="0.35">
      <c r="A147" t="s">
        <v>612</v>
      </c>
    </row>
    <row r="148" spans="1:7" x14ac:dyDescent="0.35">
      <c r="A148" t="s">
        <v>613</v>
      </c>
    </row>
    <row r="150" spans="1:7" x14ac:dyDescent="0.35">
      <c r="A150" t="s">
        <v>614</v>
      </c>
      <c r="B150" t="s">
        <v>615</v>
      </c>
      <c r="C150" t="s">
        <v>616</v>
      </c>
      <c r="D150" t="s">
        <v>617</v>
      </c>
      <c r="E150" t="s">
        <v>618</v>
      </c>
      <c r="G150" t="s">
        <v>619</v>
      </c>
    </row>
    <row r="151" spans="1:7" x14ac:dyDescent="0.35">
      <c r="A151" t="s">
        <v>338</v>
      </c>
      <c r="B151">
        <v>90</v>
      </c>
      <c r="C151">
        <v>1.0263779123473262</v>
      </c>
      <c r="D151">
        <v>1.0147133434804667</v>
      </c>
      <c r="E151">
        <v>1.0263779123473262</v>
      </c>
      <c r="F151" t="s">
        <v>620</v>
      </c>
      <c r="G151">
        <v>1.0101010101010102</v>
      </c>
    </row>
    <row r="152" spans="1:7" x14ac:dyDescent="0.35">
      <c r="A152" t="s">
        <v>339</v>
      </c>
      <c r="B152">
        <v>150</v>
      </c>
      <c r="C152">
        <v>1.0405827263267431</v>
      </c>
      <c r="D152">
        <v>1.0245901639344261</v>
      </c>
      <c r="E152">
        <v>1.0405827263267431</v>
      </c>
      <c r="F152" t="s">
        <v>621</v>
      </c>
      <c r="G152">
        <v>1.0101010101010102</v>
      </c>
    </row>
    <row r="153" spans="1:7" x14ac:dyDescent="0.35">
      <c r="A153" t="s">
        <v>340</v>
      </c>
      <c r="B153">
        <v>350</v>
      </c>
      <c r="C153">
        <v>1.0919414719371043</v>
      </c>
      <c r="D153">
        <v>1.0592098294672174</v>
      </c>
      <c r="E153">
        <v>1.0919414719371043</v>
      </c>
      <c r="F153" t="s">
        <v>621</v>
      </c>
      <c r="G153">
        <v>1.0919414719371043</v>
      </c>
    </row>
    <row r="154" spans="1:7" x14ac:dyDescent="0.35">
      <c r="A154" t="s">
        <v>341</v>
      </c>
      <c r="B154">
        <v>750</v>
      </c>
      <c r="C154">
        <v>1.216249087813184</v>
      </c>
      <c r="D154">
        <v>1.1377858686995108</v>
      </c>
      <c r="E154">
        <v>1.1377858686995108</v>
      </c>
      <c r="F154" t="s">
        <v>622</v>
      </c>
      <c r="G154">
        <v>1.1377858686995108</v>
      </c>
    </row>
    <row r="155" spans="1:7" x14ac:dyDescent="0.35">
      <c r="A155" t="s">
        <v>342</v>
      </c>
      <c r="B155">
        <v>1500</v>
      </c>
      <c r="C155">
        <v>1.5738117721120555</v>
      </c>
      <c r="D155">
        <v>1.3297872340425532</v>
      </c>
      <c r="E155">
        <v>1.3297872340425532</v>
      </c>
      <c r="F155" t="s">
        <v>623</v>
      </c>
      <c r="G155">
        <v>1.3297872340425532</v>
      </c>
    </row>
  </sheetData>
  <mergeCells count="1">
    <mergeCell ref="A40:D40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EBB5-9BA9-43E1-B509-EE42DC470578}">
  <dimension ref="A1:AE95"/>
  <sheetViews>
    <sheetView tabSelected="1" topLeftCell="A79" zoomScale="82" workbookViewId="0">
      <selection activeCell="O40" sqref="O40"/>
    </sheetView>
  </sheetViews>
  <sheetFormatPr defaultRowHeight="14.5" x14ac:dyDescent="0.35"/>
  <cols>
    <col min="1" max="1" width="41.81640625" customWidth="1"/>
  </cols>
  <sheetData>
    <row r="1" spans="1:10" ht="15.5" x14ac:dyDescent="0.35">
      <c r="A1" s="144" t="s">
        <v>639</v>
      </c>
    </row>
    <row r="2" spans="1:10" x14ac:dyDescent="0.35">
      <c r="A2" s="259" t="s">
        <v>640</v>
      </c>
    </row>
    <row r="4" spans="1:10" x14ac:dyDescent="0.35">
      <c r="A4" s="260" t="s">
        <v>641</v>
      </c>
    </row>
    <row r="5" spans="1:10" x14ac:dyDescent="0.35">
      <c r="A5" s="1" t="s">
        <v>614</v>
      </c>
      <c r="B5" s="1" t="s">
        <v>642</v>
      </c>
      <c r="C5" s="1" t="s">
        <v>643</v>
      </c>
      <c r="D5" s="1" t="s">
        <v>644</v>
      </c>
      <c r="E5" s="1" t="s">
        <v>645</v>
      </c>
      <c r="F5" s="1" t="s">
        <v>646</v>
      </c>
      <c r="G5" s="1" t="s">
        <v>647</v>
      </c>
      <c r="H5" s="1" t="s">
        <v>648</v>
      </c>
    </row>
    <row r="6" spans="1:10" x14ac:dyDescent="0.35">
      <c r="A6" t="s">
        <v>338</v>
      </c>
      <c r="B6" s="262">
        <f>'Combustion Efficiency'!D51</f>
        <v>0.85</v>
      </c>
      <c r="C6" s="262">
        <f>'Combustion Efficiency'!C120</f>
        <v>0.97430000000000005</v>
      </c>
      <c r="D6" s="262">
        <f>'Combustion Efficiency'!D120</f>
        <v>0.98550000000000004</v>
      </c>
      <c r="E6" s="263">
        <v>0</v>
      </c>
      <c r="F6" s="264">
        <f>C6*(1-E6)+D6*E6</f>
        <v>0.97430000000000005</v>
      </c>
      <c r="G6" s="263">
        <v>0</v>
      </c>
      <c r="H6" s="262">
        <f>1/'Combustion Efficiency'!G151</f>
        <v>0.99</v>
      </c>
    </row>
    <row r="7" spans="1:10" x14ac:dyDescent="0.35">
      <c r="A7" t="s">
        <v>339</v>
      </c>
      <c r="B7" s="262">
        <f>'Combustion Efficiency'!D52</f>
        <v>0.83</v>
      </c>
      <c r="C7" s="262">
        <f>'Combustion Efficiency'!C121</f>
        <v>0.96099999999999997</v>
      </c>
      <c r="D7" s="262">
        <f>'Combustion Efficiency'!D121</f>
        <v>0.97599999999999998</v>
      </c>
      <c r="E7" s="263">
        <v>0</v>
      </c>
      <c r="F7" s="264">
        <f>C7*(1-E7)+D7*E7</f>
        <v>0.96099999999999997</v>
      </c>
      <c r="G7" s="263">
        <v>0</v>
      </c>
      <c r="H7" s="262">
        <f>1/'Combustion Efficiency'!G152</f>
        <v>0.99</v>
      </c>
    </row>
    <row r="8" spans="1:10" x14ac:dyDescent="0.35">
      <c r="A8" t="s">
        <v>340</v>
      </c>
      <c r="B8" s="262">
        <f>'Combustion Efficiency'!D53</f>
        <v>0.75</v>
      </c>
      <c r="C8" s="262">
        <f>'Combustion Efficiency'!C122</f>
        <v>0.91579999999999995</v>
      </c>
      <c r="D8" s="262">
        <f>'Combustion Efficiency'!D122</f>
        <v>0.94410000000000005</v>
      </c>
      <c r="E8" s="263">
        <v>0</v>
      </c>
      <c r="F8" s="264">
        <f>C8*(1-E8)+D8*E8</f>
        <v>0.91579999999999995</v>
      </c>
      <c r="G8" s="263">
        <v>0.05</v>
      </c>
      <c r="H8" s="262">
        <f>1/'Combustion Efficiency'!G153</f>
        <v>0.91579999999999984</v>
      </c>
    </row>
    <row r="9" spans="1:10" x14ac:dyDescent="0.35">
      <c r="A9" t="s">
        <v>341</v>
      </c>
      <c r="B9" s="262">
        <f>'Combustion Efficiency'!D54</f>
        <v>0.56999999999999995</v>
      </c>
      <c r="C9" s="262">
        <f>'Combustion Efficiency'!C123</f>
        <v>0.82220000000000004</v>
      </c>
      <c r="D9" s="262">
        <f>'Combustion Efficiency'!D123</f>
        <v>0.87890000000000001</v>
      </c>
      <c r="E9" s="262">
        <f>'indst heat consumption'!L15</f>
        <v>1.1795949222836982E-2</v>
      </c>
      <c r="F9" s="264">
        <f>C9*(1-E9)+D9*E9</f>
        <v>0.82286883032093483</v>
      </c>
      <c r="G9" s="263">
        <v>0.17399999999999999</v>
      </c>
      <c r="H9" s="262">
        <f>1/'Combustion Efficiency'!G154</f>
        <v>0.8788999999999999</v>
      </c>
    </row>
    <row r="10" spans="1:10" x14ac:dyDescent="0.35">
      <c r="A10" t="s">
        <v>625</v>
      </c>
      <c r="B10" s="262">
        <f>'Combustion Efficiency'!D55</f>
        <v>0.23</v>
      </c>
      <c r="C10" s="262">
        <f>'Combustion Efficiency'!C124</f>
        <v>0.63539999999999996</v>
      </c>
      <c r="D10" s="262">
        <f>'Combustion Efficiency'!D124</f>
        <v>0.752</v>
      </c>
      <c r="E10" s="262">
        <f>'indst heat consumption'!M15</f>
        <v>0.11556765031642216</v>
      </c>
      <c r="F10" s="264">
        <f>C10*(1-E10)+D10*E10</f>
        <v>0.64887518802689481</v>
      </c>
      <c r="G10" s="263">
        <v>0.58699999999999997</v>
      </c>
      <c r="H10" s="262">
        <f>1/'Combustion Efficiency'!G155</f>
        <v>0.752</v>
      </c>
    </row>
    <row r="12" spans="1:10" x14ac:dyDescent="0.35">
      <c r="A12" s="260" t="s">
        <v>649</v>
      </c>
    </row>
    <row r="13" spans="1:10" x14ac:dyDescent="0.35">
      <c r="A13" s="259" t="s">
        <v>703</v>
      </c>
    </row>
    <row r="14" spans="1:10" x14ac:dyDescent="0.35">
      <c r="A14" s="1" t="s">
        <v>650</v>
      </c>
      <c r="B14" s="1" t="s">
        <v>651</v>
      </c>
      <c r="C14" s="1" t="s">
        <v>652</v>
      </c>
      <c r="D14" s="1" t="s">
        <v>653</v>
      </c>
      <c r="E14" s="1"/>
      <c r="F14" s="269" t="s">
        <v>722</v>
      </c>
      <c r="G14" s="274">
        <v>2E-3</v>
      </c>
      <c r="I14" s="269" t="s">
        <v>702</v>
      </c>
      <c r="J14" s="270">
        <v>0.3</v>
      </c>
    </row>
    <row r="15" spans="1:10" x14ac:dyDescent="0.35">
      <c r="A15" t="s">
        <v>421</v>
      </c>
      <c r="B15" s="265">
        <v>0.3</v>
      </c>
      <c r="C15" s="266">
        <f>'Kermeli Data'!E12</f>
        <v>0.5</v>
      </c>
      <c r="D15" s="17">
        <f>MIN(1,B15+$J$14*C15*(1-B15))</f>
        <v>0.40499999999999997</v>
      </c>
    </row>
    <row r="16" spans="1:10" x14ac:dyDescent="0.35">
      <c r="A16" t="s">
        <v>424</v>
      </c>
      <c r="B16" s="265">
        <v>0.5</v>
      </c>
      <c r="C16" s="266">
        <f>'Kermeli Data'!E15</f>
        <v>0.3</v>
      </c>
      <c r="D16" s="17">
        <f>MIN(1,B16+$J$14*C16*(1-B16))</f>
        <v>0.54500000000000004</v>
      </c>
    </row>
    <row r="17" spans="1:4" x14ac:dyDescent="0.35">
      <c r="A17" t="s">
        <v>654</v>
      </c>
      <c r="B17" s="265">
        <v>0.8</v>
      </c>
      <c r="C17" s="266">
        <f>'Kermeli Data'!E34</f>
        <v>0.6</v>
      </c>
      <c r="D17" s="17">
        <f>MIN(1,B17+$J$14*C17*(1-B17))</f>
        <v>0.83600000000000008</v>
      </c>
    </row>
    <row r="18" spans="1:4" x14ac:dyDescent="0.35">
      <c r="A18" t="s">
        <v>655</v>
      </c>
      <c r="B18" s="265">
        <v>0.9</v>
      </c>
      <c r="C18" s="266">
        <f>'Kermeli Data'!E42</f>
        <v>0.25</v>
      </c>
      <c r="D18" s="17">
        <f>MIN(1,B18+$J$14*C18*(1-B18))</f>
        <v>0.90749999999999997</v>
      </c>
    </row>
    <row r="19" spans="1:4" x14ac:dyDescent="0.35">
      <c r="A19" t="s">
        <v>523</v>
      </c>
      <c r="B19" s="265">
        <v>0.49</v>
      </c>
      <c r="C19" s="265">
        <v>0</v>
      </c>
      <c r="D19" s="17">
        <f>MIN(1,B19+$J$14*C19*(1-B19))</f>
        <v>0.49</v>
      </c>
    </row>
    <row r="20" spans="1:4" x14ac:dyDescent="0.35">
      <c r="A20" t="s">
        <v>656</v>
      </c>
      <c r="B20" s="265">
        <v>0.1</v>
      </c>
      <c r="C20" s="265">
        <v>0</v>
      </c>
      <c r="D20" s="17">
        <f>MIN(1,B20+$J$14*C20*(1-B20))</f>
        <v>0.1</v>
      </c>
    </row>
    <row r="21" spans="1:4" x14ac:dyDescent="0.35">
      <c r="A21" t="s">
        <v>737</v>
      </c>
    </row>
    <row r="22" spans="1:4" x14ac:dyDescent="0.35">
      <c r="A22" s="1" t="s">
        <v>738</v>
      </c>
    </row>
    <row r="23" spans="1:4" x14ac:dyDescent="0.35">
      <c r="A23" s="259" t="s">
        <v>657</v>
      </c>
    </row>
    <row r="24" spans="1:4" x14ac:dyDescent="0.35">
      <c r="A24" t="s">
        <v>658</v>
      </c>
      <c r="B24" s="1" t="s">
        <v>659</v>
      </c>
    </row>
    <row r="25" spans="1:4" x14ac:dyDescent="0.35">
      <c r="A25" t="s">
        <v>338</v>
      </c>
      <c r="B25" s="264">
        <v>0</v>
      </c>
    </row>
    <row r="26" spans="1:4" x14ac:dyDescent="0.35">
      <c r="A26" t="s">
        <v>339</v>
      </c>
      <c r="B26" s="264">
        <v>0</v>
      </c>
    </row>
    <row r="27" spans="1:4" x14ac:dyDescent="0.35">
      <c r="A27" t="s">
        <v>340</v>
      </c>
      <c r="B27" s="264" cm="1">
        <f t="array" ref="B27">MIN(1,$G$8+SUMPRODUCT($C$56:$C$80-$B$56:$B$80,D56:D80)/SUM(D56:D80))</f>
        <v>5.2267471236876202E-2</v>
      </c>
    </row>
    <row r="28" spans="1:4" x14ac:dyDescent="0.35">
      <c r="A28" t="s">
        <v>341</v>
      </c>
      <c r="B28" s="264" cm="1">
        <f t="array" ref="B28">MIN(1,$G$9+SUMPRODUCT($C$56:$C$80-$B$56:$B$80,E56:E80)/SUM(E56:E80))</f>
        <v>0.17717876163767482</v>
      </c>
    </row>
    <row r="29" spans="1:4" x14ac:dyDescent="0.35">
      <c r="A29" t="s">
        <v>625</v>
      </c>
      <c r="B29" s="264" cm="1">
        <f t="array" ref="B29">MIN(1,$G$10+SUMPRODUCT($C$56:$C$80-$B$56:$B$80,F56:F80)/SUM(F56:F80))</f>
        <v>0.60672753556923564</v>
      </c>
    </row>
    <row r="32" spans="1:4" x14ac:dyDescent="0.35">
      <c r="A32" s="260" t="s">
        <v>660</v>
      </c>
    </row>
    <row r="33" spans="1:31" x14ac:dyDescent="0.35">
      <c r="A33" s="1" t="s">
        <v>661</v>
      </c>
      <c r="B33" s="267">
        <v>2021</v>
      </c>
      <c r="C33" s="267">
        <v>2022</v>
      </c>
      <c r="D33" s="267">
        <v>2023</v>
      </c>
      <c r="E33" s="267">
        <v>2024</v>
      </c>
      <c r="F33" s="267">
        <v>2025</v>
      </c>
      <c r="G33" s="267">
        <v>2026</v>
      </c>
      <c r="H33" s="267">
        <v>2027</v>
      </c>
      <c r="I33" s="267">
        <v>2028</v>
      </c>
      <c r="J33" s="267">
        <v>2029</v>
      </c>
      <c r="K33" s="267">
        <v>2030</v>
      </c>
      <c r="L33" s="267">
        <v>2031</v>
      </c>
      <c r="M33" s="267">
        <v>2032</v>
      </c>
      <c r="N33" s="267">
        <v>2033</v>
      </c>
      <c r="O33" s="267">
        <v>2034</v>
      </c>
      <c r="P33" s="267">
        <v>2035</v>
      </c>
      <c r="Q33" s="267">
        <v>2036</v>
      </c>
      <c r="R33" s="267">
        <v>2037</v>
      </c>
      <c r="S33" s="267">
        <v>2038</v>
      </c>
      <c r="T33" s="267">
        <v>2039</v>
      </c>
      <c r="U33" s="267">
        <v>2040</v>
      </c>
      <c r="V33" s="267">
        <v>2041</v>
      </c>
      <c r="W33" s="267">
        <v>2042</v>
      </c>
      <c r="X33" s="267">
        <v>2043</v>
      </c>
      <c r="Y33" s="267">
        <v>2044</v>
      </c>
      <c r="Z33" s="267">
        <v>2045</v>
      </c>
      <c r="AA33" s="267">
        <v>2046</v>
      </c>
      <c r="AB33" s="267">
        <v>2047</v>
      </c>
      <c r="AC33" s="267">
        <v>2048</v>
      </c>
      <c r="AD33" s="267">
        <v>2049</v>
      </c>
      <c r="AE33" s="267">
        <v>2050</v>
      </c>
    </row>
    <row r="34" spans="1:31" x14ac:dyDescent="0.35">
      <c r="A34" s="259" t="s">
        <v>662</v>
      </c>
    </row>
    <row r="35" spans="1:31" x14ac:dyDescent="0.35">
      <c r="A35" t="s">
        <v>663</v>
      </c>
      <c r="B35" s="264">
        <f>$G$6</f>
        <v>0</v>
      </c>
      <c r="C35" s="264">
        <f>MIN(1,$B35+($B$25-$B35)*(C$33-$B$33)/($AE$33-$B$33))</f>
        <v>0</v>
      </c>
      <c r="D35" s="264">
        <f t="shared" ref="D35:AE35" si="0">MIN(1,$B35+($B$25-$B35)*(D$33-$B$33)/($AE$33-$B$33))</f>
        <v>0</v>
      </c>
      <c r="E35" s="264">
        <f t="shared" si="0"/>
        <v>0</v>
      </c>
      <c r="F35" s="264">
        <f t="shared" si="0"/>
        <v>0</v>
      </c>
      <c r="G35" s="264">
        <f t="shared" si="0"/>
        <v>0</v>
      </c>
      <c r="H35" s="264">
        <f t="shared" si="0"/>
        <v>0</v>
      </c>
      <c r="I35" s="264">
        <f t="shared" si="0"/>
        <v>0</v>
      </c>
      <c r="J35" s="264">
        <f t="shared" si="0"/>
        <v>0</v>
      </c>
      <c r="K35" s="264">
        <f t="shared" si="0"/>
        <v>0</v>
      </c>
      <c r="L35" s="264">
        <f t="shared" si="0"/>
        <v>0</v>
      </c>
      <c r="M35" s="264">
        <f t="shared" si="0"/>
        <v>0</v>
      </c>
      <c r="N35" s="264">
        <f t="shared" si="0"/>
        <v>0</v>
      </c>
      <c r="O35" s="264">
        <f t="shared" si="0"/>
        <v>0</v>
      </c>
      <c r="P35" s="264">
        <f t="shared" si="0"/>
        <v>0</v>
      </c>
      <c r="Q35" s="264">
        <f t="shared" si="0"/>
        <v>0</v>
      </c>
      <c r="R35" s="264">
        <f t="shared" si="0"/>
        <v>0</v>
      </c>
      <c r="S35" s="264">
        <f t="shared" si="0"/>
        <v>0</v>
      </c>
      <c r="T35" s="264">
        <f t="shared" si="0"/>
        <v>0</v>
      </c>
      <c r="U35" s="264">
        <f t="shared" si="0"/>
        <v>0</v>
      </c>
      <c r="V35" s="264">
        <f t="shared" si="0"/>
        <v>0</v>
      </c>
      <c r="W35" s="264">
        <f t="shared" si="0"/>
        <v>0</v>
      </c>
      <c r="X35" s="264">
        <f t="shared" si="0"/>
        <v>0</v>
      </c>
      <c r="Y35" s="264">
        <f t="shared" si="0"/>
        <v>0</v>
      </c>
      <c r="Z35" s="264">
        <f t="shared" si="0"/>
        <v>0</v>
      </c>
      <c r="AA35" s="264">
        <f t="shared" si="0"/>
        <v>0</v>
      </c>
      <c r="AB35" s="264">
        <f t="shared" si="0"/>
        <v>0</v>
      </c>
      <c r="AC35" s="264">
        <f t="shared" si="0"/>
        <v>0</v>
      </c>
      <c r="AD35" s="264">
        <f t="shared" si="0"/>
        <v>0</v>
      </c>
      <c r="AE35" s="264">
        <f t="shared" si="0"/>
        <v>0</v>
      </c>
    </row>
    <row r="36" spans="1:31" x14ac:dyDescent="0.35">
      <c r="A36" t="s">
        <v>664</v>
      </c>
      <c r="B36" s="264">
        <f>$G$7</f>
        <v>0</v>
      </c>
      <c r="C36" s="264">
        <f>MIN(1,$B36+($B$26-$B36)*(C$33-$B$33)/($AE$33-$B$33))</f>
        <v>0</v>
      </c>
      <c r="D36" s="264">
        <f t="shared" ref="D36:AE36" si="1">MIN(1,$B36+($B$26-$B36)*(D$33-$B$33)/($AE$33-$B$33))</f>
        <v>0</v>
      </c>
      <c r="E36" s="264">
        <f t="shared" si="1"/>
        <v>0</v>
      </c>
      <c r="F36" s="264">
        <f t="shared" si="1"/>
        <v>0</v>
      </c>
      <c r="G36" s="264">
        <f t="shared" si="1"/>
        <v>0</v>
      </c>
      <c r="H36" s="264">
        <f t="shared" si="1"/>
        <v>0</v>
      </c>
      <c r="I36" s="264">
        <f t="shared" si="1"/>
        <v>0</v>
      </c>
      <c r="J36" s="264">
        <f t="shared" si="1"/>
        <v>0</v>
      </c>
      <c r="K36" s="264">
        <f t="shared" si="1"/>
        <v>0</v>
      </c>
      <c r="L36" s="264">
        <f t="shared" si="1"/>
        <v>0</v>
      </c>
      <c r="M36" s="264">
        <f t="shared" si="1"/>
        <v>0</v>
      </c>
      <c r="N36" s="264">
        <f t="shared" si="1"/>
        <v>0</v>
      </c>
      <c r="O36" s="264">
        <f t="shared" si="1"/>
        <v>0</v>
      </c>
      <c r="P36" s="264">
        <f t="shared" si="1"/>
        <v>0</v>
      </c>
      <c r="Q36" s="264">
        <f t="shared" si="1"/>
        <v>0</v>
      </c>
      <c r="R36" s="264">
        <f t="shared" si="1"/>
        <v>0</v>
      </c>
      <c r="S36" s="264">
        <f t="shared" si="1"/>
        <v>0</v>
      </c>
      <c r="T36" s="264">
        <f t="shared" si="1"/>
        <v>0</v>
      </c>
      <c r="U36" s="264">
        <f t="shared" si="1"/>
        <v>0</v>
      </c>
      <c r="V36" s="264">
        <f t="shared" si="1"/>
        <v>0</v>
      </c>
      <c r="W36" s="264">
        <f t="shared" si="1"/>
        <v>0</v>
      </c>
      <c r="X36" s="264">
        <f t="shared" si="1"/>
        <v>0</v>
      </c>
      <c r="Y36" s="264">
        <f t="shared" si="1"/>
        <v>0</v>
      </c>
      <c r="Z36" s="264">
        <f t="shared" si="1"/>
        <v>0</v>
      </c>
      <c r="AA36" s="264">
        <f t="shared" si="1"/>
        <v>0</v>
      </c>
      <c r="AB36" s="264">
        <f t="shared" si="1"/>
        <v>0</v>
      </c>
      <c r="AC36" s="264">
        <f t="shared" si="1"/>
        <v>0</v>
      </c>
      <c r="AD36" s="264">
        <f t="shared" si="1"/>
        <v>0</v>
      </c>
      <c r="AE36" s="264">
        <f t="shared" si="1"/>
        <v>0</v>
      </c>
    </row>
    <row r="37" spans="1:31" x14ac:dyDescent="0.35">
      <c r="A37" t="s">
        <v>665</v>
      </c>
      <c r="B37" s="264">
        <f>$G$8</f>
        <v>0.05</v>
      </c>
      <c r="C37" s="264">
        <f>MIN(1,$B37+($B$27-$B37)*(C$33-$B$33)/($AE$33-$B$33))</f>
        <v>5.0078188663340559E-2</v>
      </c>
      <c r="D37" s="264">
        <f t="shared" ref="D37:AE37" si="2">MIN(1,$B37+($B$27-$B37)*(D$33-$B$33)/($AE$33-$B$33))</f>
        <v>5.0156377326681122E-2</v>
      </c>
      <c r="E37" s="264">
        <f t="shared" si="2"/>
        <v>5.0234565990021678E-2</v>
      </c>
      <c r="F37" s="264">
        <f t="shared" si="2"/>
        <v>5.0312754653362241E-2</v>
      </c>
      <c r="G37" s="264">
        <f t="shared" si="2"/>
        <v>5.0390943316702796E-2</v>
      </c>
      <c r="H37" s="264">
        <f t="shared" si="2"/>
        <v>5.0469131980043352E-2</v>
      </c>
      <c r="I37" s="264">
        <f t="shared" si="2"/>
        <v>5.0547320643383915E-2</v>
      </c>
      <c r="J37" s="264">
        <f t="shared" si="2"/>
        <v>5.0625509306724471E-2</v>
      </c>
      <c r="K37" s="264">
        <f t="shared" si="2"/>
        <v>5.0703697970065027E-2</v>
      </c>
      <c r="L37" s="264">
        <f t="shared" si="2"/>
        <v>5.078188663340559E-2</v>
      </c>
      <c r="M37" s="264">
        <f t="shared" si="2"/>
        <v>5.0860075296746146E-2</v>
      </c>
      <c r="N37" s="264">
        <f t="shared" si="2"/>
        <v>5.0938263960086709E-2</v>
      </c>
      <c r="O37" s="264">
        <f t="shared" si="2"/>
        <v>5.1016452623427265E-2</v>
      </c>
      <c r="P37" s="264">
        <f t="shared" si="2"/>
        <v>5.1094641286767821E-2</v>
      </c>
      <c r="Q37" s="264">
        <f t="shared" si="2"/>
        <v>5.1172829950108384E-2</v>
      </c>
      <c r="R37" s="264">
        <f t="shared" si="2"/>
        <v>5.125101861344894E-2</v>
      </c>
      <c r="S37" s="264">
        <f t="shared" si="2"/>
        <v>5.1329207276789496E-2</v>
      </c>
      <c r="T37" s="264">
        <f t="shared" si="2"/>
        <v>5.1407395940130059E-2</v>
      </c>
      <c r="U37" s="264">
        <f t="shared" si="2"/>
        <v>5.1485584603470615E-2</v>
      </c>
      <c r="V37" s="264">
        <f t="shared" si="2"/>
        <v>5.1563773266811178E-2</v>
      </c>
      <c r="W37" s="264">
        <f t="shared" si="2"/>
        <v>5.1641961930151734E-2</v>
      </c>
      <c r="X37" s="264">
        <f t="shared" si="2"/>
        <v>5.1720150593492289E-2</v>
      </c>
      <c r="Y37" s="264">
        <f t="shared" si="2"/>
        <v>5.1798339256832852E-2</v>
      </c>
      <c r="Z37" s="264">
        <f t="shared" si="2"/>
        <v>5.1876527920173408E-2</v>
      </c>
      <c r="AA37" s="264">
        <f t="shared" si="2"/>
        <v>5.1954716583513971E-2</v>
      </c>
      <c r="AB37" s="264">
        <f t="shared" si="2"/>
        <v>5.2032905246854527E-2</v>
      </c>
      <c r="AC37" s="264">
        <f t="shared" si="2"/>
        <v>5.2111093910195083E-2</v>
      </c>
      <c r="AD37" s="264">
        <f t="shared" si="2"/>
        <v>5.2189282573535646E-2</v>
      </c>
      <c r="AE37" s="264">
        <f t="shared" si="2"/>
        <v>5.2267471236876202E-2</v>
      </c>
    </row>
    <row r="38" spans="1:31" x14ac:dyDescent="0.35">
      <c r="A38" t="s">
        <v>666</v>
      </c>
      <c r="B38" s="264">
        <f>$G$9</f>
        <v>0.17399999999999999</v>
      </c>
      <c r="C38" s="264">
        <f>MIN(1,$B38+($B$28-$B38)*(C$33-$B$33)/($AE$33-$B$33))</f>
        <v>0.17410961247026463</v>
      </c>
      <c r="D38" s="264">
        <f t="shared" ref="D38:AE38" si="3">MIN(1,$B38+($B$28-$B38)*(D$33-$B$33)/($AE$33-$B$33))</f>
        <v>0.1742192249405293</v>
      </c>
      <c r="E38" s="264">
        <f t="shared" si="3"/>
        <v>0.17432883741079394</v>
      </c>
      <c r="F38" s="264">
        <f t="shared" si="3"/>
        <v>0.17443844988105858</v>
      </c>
      <c r="G38" s="264">
        <f t="shared" si="3"/>
        <v>0.17454806235132322</v>
      </c>
      <c r="H38" s="264">
        <f t="shared" si="3"/>
        <v>0.17465767482158789</v>
      </c>
      <c r="I38" s="264">
        <f t="shared" si="3"/>
        <v>0.17476728729185254</v>
      </c>
      <c r="J38" s="264">
        <f t="shared" si="3"/>
        <v>0.17487689976211718</v>
      </c>
      <c r="K38" s="264">
        <f t="shared" si="3"/>
        <v>0.17498651223238182</v>
      </c>
      <c r="L38" s="264">
        <f t="shared" si="3"/>
        <v>0.17509612470264649</v>
      </c>
      <c r="M38" s="264">
        <f t="shared" si="3"/>
        <v>0.17520573717291113</v>
      </c>
      <c r="N38" s="264">
        <f t="shared" si="3"/>
        <v>0.17531534964317577</v>
      </c>
      <c r="O38" s="264">
        <f t="shared" si="3"/>
        <v>0.17542496211344044</v>
      </c>
      <c r="P38" s="264">
        <f t="shared" si="3"/>
        <v>0.17553457458370508</v>
      </c>
      <c r="Q38" s="264">
        <f t="shared" si="3"/>
        <v>0.17564418705396972</v>
      </c>
      <c r="R38" s="264">
        <f t="shared" si="3"/>
        <v>0.17575379952423437</v>
      </c>
      <c r="S38" s="264">
        <f t="shared" si="3"/>
        <v>0.17586341199449904</v>
      </c>
      <c r="T38" s="264">
        <f t="shared" si="3"/>
        <v>0.17597302446476368</v>
      </c>
      <c r="U38" s="264">
        <f t="shared" si="3"/>
        <v>0.17608263693502832</v>
      </c>
      <c r="V38" s="264">
        <f t="shared" si="3"/>
        <v>0.17619224940529299</v>
      </c>
      <c r="W38" s="264">
        <f t="shared" si="3"/>
        <v>0.17630186187555763</v>
      </c>
      <c r="X38" s="264">
        <f t="shared" si="3"/>
        <v>0.17641147434582227</v>
      </c>
      <c r="Y38" s="264">
        <f t="shared" si="3"/>
        <v>0.17652108681608691</v>
      </c>
      <c r="Z38" s="264">
        <f t="shared" si="3"/>
        <v>0.17663069928635158</v>
      </c>
      <c r="AA38" s="264">
        <f t="shared" si="3"/>
        <v>0.17674031175661623</v>
      </c>
      <c r="AB38" s="264">
        <f t="shared" si="3"/>
        <v>0.17684992422688087</v>
      </c>
      <c r="AC38" s="264">
        <f t="shared" si="3"/>
        <v>0.17695953669714551</v>
      </c>
      <c r="AD38" s="264">
        <f t="shared" si="3"/>
        <v>0.17706914916741018</v>
      </c>
      <c r="AE38" s="264">
        <f t="shared" si="3"/>
        <v>0.17717876163767482</v>
      </c>
    </row>
    <row r="39" spans="1:31" x14ac:dyDescent="0.35">
      <c r="A39" t="s">
        <v>667</v>
      </c>
      <c r="B39" s="264">
        <f>$G$10</f>
        <v>0.58699999999999997</v>
      </c>
      <c r="C39" s="264">
        <f>MIN(1,$B39+($B$29-$B39)*(C$33-$B$33)/($AE$33-$B$33))</f>
        <v>0.58768025984721495</v>
      </c>
      <c r="D39" s="264">
        <f t="shared" ref="D39:AE39" si="4">MIN(1,$B39+($B$29-$B39)*(D$33-$B$33)/($AE$33-$B$33))</f>
        <v>0.58836051969443004</v>
      </c>
      <c r="E39" s="264">
        <f t="shared" si="4"/>
        <v>0.58904077954164502</v>
      </c>
      <c r="F39" s="264">
        <f t="shared" si="4"/>
        <v>0.58972103938886011</v>
      </c>
      <c r="G39" s="264">
        <f t="shared" si="4"/>
        <v>0.59040129923607509</v>
      </c>
      <c r="H39" s="264">
        <f t="shared" si="4"/>
        <v>0.59108155908329008</v>
      </c>
      <c r="I39" s="264">
        <f t="shared" si="4"/>
        <v>0.59176181893050517</v>
      </c>
      <c r="J39" s="264">
        <f t="shared" si="4"/>
        <v>0.59244207877772015</v>
      </c>
      <c r="K39" s="264">
        <f t="shared" si="4"/>
        <v>0.59312233862493513</v>
      </c>
      <c r="L39" s="264">
        <f t="shared" si="4"/>
        <v>0.59380259847215022</v>
      </c>
      <c r="M39" s="264">
        <f t="shared" si="4"/>
        <v>0.5944828583193652</v>
      </c>
      <c r="N39" s="264">
        <f t="shared" si="4"/>
        <v>0.5951631181665803</v>
      </c>
      <c r="O39" s="264">
        <f t="shared" si="4"/>
        <v>0.59584337801379528</v>
      </c>
      <c r="P39" s="264">
        <f t="shared" si="4"/>
        <v>0.59652363786101026</v>
      </c>
      <c r="Q39" s="264">
        <f t="shared" si="4"/>
        <v>0.59720389770822535</v>
      </c>
      <c r="R39" s="264">
        <f t="shared" si="4"/>
        <v>0.59788415755544033</v>
      </c>
      <c r="S39" s="264">
        <f t="shared" si="4"/>
        <v>0.59856441740265531</v>
      </c>
      <c r="T39" s="264">
        <f t="shared" si="4"/>
        <v>0.59924467724987041</v>
      </c>
      <c r="U39" s="264">
        <f t="shared" si="4"/>
        <v>0.59992493709708539</v>
      </c>
      <c r="V39" s="264">
        <f t="shared" si="4"/>
        <v>0.60060519694430048</v>
      </c>
      <c r="W39" s="264">
        <f t="shared" si="4"/>
        <v>0.60128545679151546</v>
      </c>
      <c r="X39" s="264">
        <f t="shared" si="4"/>
        <v>0.60196571663873044</v>
      </c>
      <c r="Y39" s="264">
        <f t="shared" si="4"/>
        <v>0.60264597648594553</v>
      </c>
      <c r="Z39" s="264">
        <f t="shared" si="4"/>
        <v>0.60332623633316051</v>
      </c>
      <c r="AA39" s="264">
        <f t="shared" si="4"/>
        <v>0.6040064961803755</v>
      </c>
      <c r="AB39" s="264">
        <f t="shared" si="4"/>
        <v>0.60468675602759059</v>
      </c>
      <c r="AC39" s="264">
        <f t="shared" si="4"/>
        <v>0.60536701587480557</v>
      </c>
      <c r="AD39" s="264">
        <f t="shared" si="4"/>
        <v>0.60604727572202066</v>
      </c>
      <c r="AE39" s="264">
        <f t="shared" si="4"/>
        <v>0.60672753556923564</v>
      </c>
    </row>
    <row r="40" spans="1:31" x14ac:dyDescent="0.35">
      <c r="A40" s="259" t="s">
        <v>668</v>
      </c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  <c r="AA40" s="264"/>
      <c r="AB40" s="264"/>
      <c r="AC40" s="264"/>
      <c r="AD40" s="264"/>
      <c r="AE40" s="264"/>
    </row>
    <row r="41" spans="1:31" x14ac:dyDescent="0.35">
      <c r="A41" t="s">
        <v>669</v>
      </c>
      <c r="B41" s="264">
        <f>MIN($H$6,$B$6*(1-B35)+$F$6*B35)</f>
        <v>0.85</v>
      </c>
      <c r="C41" s="264">
        <f t="shared" ref="C41:AE41" si="5">MIN($H$6,$B$6*(1-C35)+$F$6*C35)</f>
        <v>0.85</v>
      </c>
      <c r="D41" s="264">
        <f t="shared" si="5"/>
        <v>0.85</v>
      </c>
      <c r="E41" s="264">
        <f t="shared" si="5"/>
        <v>0.85</v>
      </c>
      <c r="F41" s="264">
        <f t="shared" si="5"/>
        <v>0.85</v>
      </c>
      <c r="G41" s="264">
        <f t="shared" si="5"/>
        <v>0.85</v>
      </c>
      <c r="H41" s="264">
        <f t="shared" si="5"/>
        <v>0.85</v>
      </c>
      <c r="I41" s="264">
        <f t="shared" si="5"/>
        <v>0.85</v>
      </c>
      <c r="J41" s="264">
        <f t="shared" si="5"/>
        <v>0.85</v>
      </c>
      <c r="K41" s="264">
        <f t="shared" si="5"/>
        <v>0.85</v>
      </c>
      <c r="L41" s="264">
        <f t="shared" si="5"/>
        <v>0.85</v>
      </c>
      <c r="M41" s="264">
        <f t="shared" si="5"/>
        <v>0.85</v>
      </c>
      <c r="N41" s="264">
        <f t="shared" si="5"/>
        <v>0.85</v>
      </c>
      <c r="O41" s="264">
        <f t="shared" si="5"/>
        <v>0.85</v>
      </c>
      <c r="P41" s="264">
        <f t="shared" si="5"/>
        <v>0.85</v>
      </c>
      <c r="Q41" s="264">
        <f t="shared" si="5"/>
        <v>0.85</v>
      </c>
      <c r="R41" s="264">
        <f t="shared" si="5"/>
        <v>0.85</v>
      </c>
      <c r="S41" s="264">
        <f t="shared" si="5"/>
        <v>0.85</v>
      </c>
      <c r="T41" s="264">
        <f t="shared" si="5"/>
        <v>0.85</v>
      </c>
      <c r="U41" s="264">
        <f t="shared" si="5"/>
        <v>0.85</v>
      </c>
      <c r="V41" s="264">
        <f t="shared" si="5"/>
        <v>0.85</v>
      </c>
      <c r="W41" s="264">
        <f t="shared" si="5"/>
        <v>0.85</v>
      </c>
      <c r="X41" s="264">
        <f t="shared" si="5"/>
        <v>0.85</v>
      </c>
      <c r="Y41" s="264">
        <f t="shared" si="5"/>
        <v>0.85</v>
      </c>
      <c r="Z41" s="264">
        <f t="shared" si="5"/>
        <v>0.85</v>
      </c>
      <c r="AA41" s="264">
        <f t="shared" si="5"/>
        <v>0.85</v>
      </c>
      <c r="AB41" s="264">
        <f t="shared" si="5"/>
        <v>0.85</v>
      </c>
      <c r="AC41" s="264">
        <f t="shared" si="5"/>
        <v>0.85</v>
      </c>
      <c r="AD41" s="264">
        <f t="shared" si="5"/>
        <v>0.85</v>
      </c>
      <c r="AE41" s="264">
        <f t="shared" si="5"/>
        <v>0.85</v>
      </c>
    </row>
    <row r="42" spans="1:31" x14ac:dyDescent="0.35">
      <c r="A42" t="s">
        <v>670</v>
      </c>
      <c r="B42" s="264">
        <f>MIN($H$7,$B$7*(1-B36)+$F$7*B36)</f>
        <v>0.83</v>
      </c>
      <c r="C42" s="264">
        <f t="shared" ref="C42:AE42" si="6">MIN($H$7,$B$7*(1-C36)+$F$7*C36)</f>
        <v>0.83</v>
      </c>
      <c r="D42" s="264">
        <f t="shared" si="6"/>
        <v>0.83</v>
      </c>
      <c r="E42" s="264">
        <f t="shared" si="6"/>
        <v>0.83</v>
      </c>
      <c r="F42" s="264">
        <f t="shared" si="6"/>
        <v>0.83</v>
      </c>
      <c r="G42" s="264">
        <f t="shared" si="6"/>
        <v>0.83</v>
      </c>
      <c r="H42" s="264">
        <f t="shared" si="6"/>
        <v>0.83</v>
      </c>
      <c r="I42" s="264">
        <f t="shared" si="6"/>
        <v>0.83</v>
      </c>
      <c r="J42" s="264">
        <f t="shared" si="6"/>
        <v>0.83</v>
      </c>
      <c r="K42" s="264">
        <f t="shared" si="6"/>
        <v>0.83</v>
      </c>
      <c r="L42" s="264">
        <f t="shared" si="6"/>
        <v>0.83</v>
      </c>
      <c r="M42" s="264">
        <f t="shared" si="6"/>
        <v>0.83</v>
      </c>
      <c r="N42" s="264">
        <f t="shared" si="6"/>
        <v>0.83</v>
      </c>
      <c r="O42" s="264">
        <f t="shared" si="6"/>
        <v>0.83</v>
      </c>
      <c r="P42" s="264">
        <f t="shared" si="6"/>
        <v>0.83</v>
      </c>
      <c r="Q42" s="264">
        <f t="shared" si="6"/>
        <v>0.83</v>
      </c>
      <c r="R42" s="264">
        <f t="shared" si="6"/>
        <v>0.83</v>
      </c>
      <c r="S42" s="264">
        <f t="shared" si="6"/>
        <v>0.83</v>
      </c>
      <c r="T42" s="264">
        <f t="shared" si="6"/>
        <v>0.83</v>
      </c>
      <c r="U42" s="264">
        <f t="shared" si="6"/>
        <v>0.83</v>
      </c>
      <c r="V42" s="264">
        <f t="shared" si="6"/>
        <v>0.83</v>
      </c>
      <c r="W42" s="264">
        <f t="shared" si="6"/>
        <v>0.83</v>
      </c>
      <c r="X42" s="264">
        <f t="shared" si="6"/>
        <v>0.83</v>
      </c>
      <c r="Y42" s="264">
        <f t="shared" si="6"/>
        <v>0.83</v>
      </c>
      <c r="Z42" s="264">
        <f t="shared" si="6"/>
        <v>0.83</v>
      </c>
      <c r="AA42" s="264">
        <f t="shared" si="6"/>
        <v>0.83</v>
      </c>
      <c r="AB42" s="264">
        <f t="shared" si="6"/>
        <v>0.83</v>
      </c>
      <c r="AC42" s="264">
        <f t="shared" si="6"/>
        <v>0.83</v>
      </c>
      <c r="AD42" s="264">
        <f t="shared" si="6"/>
        <v>0.83</v>
      </c>
      <c r="AE42" s="264">
        <f t="shared" si="6"/>
        <v>0.83</v>
      </c>
    </row>
    <row r="43" spans="1:31" x14ac:dyDescent="0.35">
      <c r="A43" t="s">
        <v>671</v>
      </c>
      <c r="B43" s="264">
        <f>MIN($H$8,$B$8*(1-B37)+$F$8*B37)</f>
        <v>0.75828999999999991</v>
      </c>
      <c r="C43" s="264">
        <f t="shared" ref="C43:AE43" si="7">MIN($H$8,$B$8*(1-C37)+$F$8*C37)</f>
        <v>0.75830296368038186</v>
      </c>
      <c r="D43" s="264">
        <f t="shared" si="7"/>
        <v>0.75831592736076381</v>
      </c>
      <c r="E43" s="264">
        <f t="shared" si="7"/>
        <v>0.75832889104114565</v>
      </c>
      <c r="F43" s="264">
        <f t="shared" si="7"/>
        <v>0.75834185472152749</v>
      </c>
      <c r="G43" s="264">
        <f t="shared" si="7"/>
        <v>0.75835481840190933</v>
      </c>
      <c r="H43" s="264">
        <f t="shared" si="7"/>
        <v>0.75836778208229128</v>
      </c>
      <c r="I43" s="264">
        <f t="shared" si="7"/>
        <v>0.758380745762673</v>
      </c>
      <c r="J43" s="264">
        <f t="shared" si="7"/>
        <v>0.75839370944305484</v>
      </c>
      <c r="K43" s="264">
        <f t="shared" si="7"/>
        <v>0.75840667312343679</v>
      </c>
      <c r="L43" s="264">
        <f t="shared" si="7"/>
        <v>0.75841963680381863</v>
      </c>
      <c r="M43" s="264">
        <f t="shared" si="7"/>
        <v>0.75843260048420047</v>
      </c>
      <c r="N43" s="264">
        <f t="shared" si="7"/>
        <v>0.75844556416458231</v>
      </c>
      <c r="O43" s="264">
        <f t="shared" si="7"/>
        <v>0.75845852784496426</v>
      </c>
      <c r="P43" s="264">
        <f t="shared" si="7"/>
        <v>0.7584714915253461</v>
      </c>
      <c r="Q43" s="264">
        <f t="shared" si="7"/>
        <v>0.75848445520572794</v>
      </c>
      <c r="R43" s="264">
        <f t="shared" si="7"/>
        <v>0.75849741888610989</v>
      </c>
      <c r="S43" s="264">
        <f t="shared" si="7"/>
        <v>0.75851038256649173</v>
      </c>
      <c r="T43" s="264">
        <f t="shared" si="7"/>
        <v>0.75852334624687356</v>
      </c>
      <c r="U43" s="264">
        <f t="shared" si="7"/>
        <v>0.7585363099272554</v>
      </c>
      <c r="V43" s="264">
        <f t="shared" si="7"/>
        <v>0.75854927360763735</v>
      </c>
      <c r="W43" s="264">
        <f t="shared" si="7"/>
        <v>0.75856223728801919</v>
      </c>
      <c r="X43" s="264">
        <f t="shared" si="7"/>
        <v>0.75857520096840103</v>
      </c>
      <c r="Y43" s="264">
        <f t="shared" si="7"/>
        <v>0.75858816464878298</v>
      </c>
      <c r="Z43" s="264">
        <f t="shared" si="7"/>
        <v>0.75860112832916471</v>
      </c>
      <c r="AA43" s="264">
        <f t="shared" si="7"/>
        <v>0.75861409200954655</v>
      </c>
      <c r="AB43" s="264">
        <f t="shared" si="7"/>
        <v>0.75862705568992839</v>
      </c>
      <c r="AC43" s="264">
        <f t="shared" si="7"/>
        <v>0.75864001937031034</v>
      </c>
      <c r="AD43" s="264">
        <f t="shared" si="7"/>
        <v>0.75865298305069218</v>
      </c>
      <c r="AE43" s="264">
        <f t="shared" si="7"/>
        <v>0.75866594673107401</v>
      </c>
    </row>
    <row r="44" spans="1:31" x14ac:dyDescent="0.35">
      <c r="A44" t="s">
        <v>672</v>
      </c>
      <c r="B44" s="264">
        <f>MIN($H$9,$B$9*(1-B38)+$F$9*B38)</f>
        <v>0.61399917647584268</v>
      </c>
      <c r="C44" s="264">
        <f t="shared" ref="C44:AE44" si="8">MIN($H$9,$B$9*(1-C38)+$F$9*C38)</f>
        <v>0.61402689405298705</v>
      </c>
      <c r="D44" s="264">
        <f t="shared" si="8"/>
        <v>0.61405461163013142</v>
      </c>
      <c r="E44" s="264">
        <f t="shared" si="8"/>
        <v>0.6140823292072759</v>
      </c>
      <c r="F44" s="264">
        <f t="shared" si="8"/>
        <v>0.61411004678442027</v>
      </c>
      <c r="G44" s="264">
        <f t="shared" si="8"/>
        <v>0.61413776436156464</v>
      </c>
      <c r="H44" s="264">
        <f t="shared" si="8"/>
        <v>0.61416548193870901</v>
      </c>
      <c r="I44" s="264">
        <f t="shared" si="8"/>
        <v>0.61419319951585349</v>
      </c>
      <c r="J44" s="264">
        <f t="shared" si="8"/>
        <v>0.61422091709299786</v>
      </c>
      <c r="K44" s="264">
        <f t="shared" si="8"/>
        <v>0.61424863467014235</v>
      </c>
      <c r="L44" s="264">
        <f t="shared" si="8"/>
        <v>0.61427635224728672</v>
      </c>
      <c r="M44" s="264">
        <f t="shared" si="8"/>
        <v>0.61430406982443109</v>
      </c>
      <c r="N44" s="264">
        <f t="shared" si="8"/>
        <v>0.61433178740157546</v>
      </c>
      <c r="O44" s="264">
        <f t="shared" si="8"/>
        <v>0.61435950497871983</v>
      </c>
      <c r="P44" s="264">
        <f t="shared" si="8"/>
        <v>0.61438722255586442</v>
      </c>
      <c r="Q44" s="264">
        <f t="shared" si="8"/>
        <v>0.61441494013300879</v>
      </c>
      <c r="R44" s="264">
        <f t="shared" si="8"/>
        <v>0.61444265771015316</v>
      </c>
      <c r="S44" s="264">
        <f t="shared" si="8"/>
        <v>0.61447037528729753</v>
      </c>
      <c r="T44" s="264">
        <f t="shared" si="8"/>
        <v>0.61449809286444201</v>
      </c>
      <c r="U44" s="264">
        <f t="shared" si="8"/>
        <v>0.61452581044158638</v>
      </c>
      <c r="V44" s="264">
        <f t="shared" si="8"/>
        <v>0.61455352801873087</v>
      </c>
      <c r="W44" s="264">
        <f t="shared" si="8"/>
        <v>0.61458124559587524</v>
      </c>
      <c r="X44" s="264">
        <f t="shared" si="8"/>
        <v>0.61460896317301961</v>
      </c>
      <c r="Y44" s="264">
        <f t="shared" si="8"/>
        <v>0.61463668075016398</v>
      </c>
      <c r="Z44" s="264">
        <f t="shared" si="8"/>
        <v>0.61466439832730846</v>
      </c>
      <c r="AA44" s="264">
        <f t="shared" si="8"/>
        <v>0.61469211590445283</v>
      </c>
      <c r="AB44" s="264">
        <f t="shared" si="8"/>
        <v>0.61471983348159731</v>
      </c>
      <c r="AC44" s="264">
        <f t="shared" si="8"/>
        <v>0.61474755105874168</v>
      </c>
      <c r="AD44" s="264">
        <f t="shared" si="8"/>
        <v>0.61477526863588616</v>
      </c>
      <c r="AE44" s="264">
        <f t="shared" si="8"/>
        <v>0.61480298621303053</v>
      </c>
    </row>
    <row r="45" spans="1:31" x14ac:dyDescent="0.35">
      <c r="A45" t="s">
        <v>673</v>
      </c>
      <c r="B45" s="264">
        <f>MIN($H$10,$B$10*(1-B39)+$F$10*B39)</f>
        <v>0.47587973537178724</v>
      </c>
      <c r="C45" s="264">
        <f t="shared" ref="C45:AE45" si="9">MIN($H$10,$B$10*(1-C39)+$F$10*C39)</f>
        <v>0.47616467934319656</v>
      </c>
      <c r="D45" s="264">
        <f t="shared" si="9"/>
        <v>0.47644962331460594</v>
      </c>
      <c r="E45" s="264">
        <f t="shared" si="9"/>
        <v>0.47673456728601526</v>
      </c>
      <c r="F45" s="264">
        <f t="shared" si="9"/>
        <v>0.47701951125742459</v>
      </c>
      <c r="G45" s="264">
        <f t="shared" si="9"/>
        <v>0.47730445522883391</v>
      </c>
      <c r="H45" s="264">
        <f t="shared" si="9"/>
        <v>0.47758939920024324</v>
      </c>
      <c r="I45" s="264">
        <f t="shared" si="9"/>
        <v>0.47787434317165262</v>
      </c>
      <c r="J45" s="264">
        <f t="shared" si="9"/>
        <v>0.47815928714306194</v>
      </c>
      <c r="K45" s="264">
        <f t="shared" si="9"/>
        <v>0.47844423111447132</v>
      </c>
      <c r="L45" s="264">
        <f t="shared" si="9"/>
        <v>0.47872917508588064</v>
      </c>
      <c r="M45" s="264">
        <f t="shared" si="9"/>
        <v>0.47901411905728997</v>
      </c>
      <c r="N45" s="264">
        <f t="shared" si="9"/>
        <v>0.47929906302869935</v>
      </c>
      <c r="O45" s="264">
        <f t="shared" si="9"/>
        <v>0.47958400700010867</v>
      </c>
      <c r="P45" s="264">
        <f t="shared" si="9"/>
        <v>0.47986895097151799</v>
      </c>
      <c r="Q45" s="264">
        <f t="shared" si="9"/>
        <v>0.48015389494292737</v>
      </c>
      <c r="R45" s="264">
        <f t="shared" si="9"/>
        <v>0.4804388389143367</v>
      </c>
      <c r="S45" s="264">
        <f t="shared" si="9"/>
        <v>0.48072378288574602</v>
      </c>
      <c r="T45" s="264">
        <f t="shared" si="9"/>
        <v>0.48100872685715534</v>
      </c>
      <c r="U45" s="264">
        <f t="shared" si="9"/>
        <v>0.48129367082856467</v>
      </c>
      <c r="V45" s="264">
        <f t="shared" si="9"/>
        <v>0.48157861479997405</v>
      </c>
      <c r="W45" s="264">
        <f t="shared" si="9"/>
        <v>0.48186355877138337</v>
      </c>
      <c r="X45" s="264">
        <f t="shared" si="9"/>
        <v>0.48214850274279275</v>
      </c>
      <c r="Y45" s="264">
        <f t="shared" si="9"/>
        <v>0.48243344671420207</v>
      </c>
      <c r="Z45" s="264">
        <f t="shared" si="9"/>
        <v>0.4827183906856114</v>
      </c>
      <c r="AA45" s="264">
        <f t="shared" si="9"/>
        <v>0.48300333465702072</v>
      </c>
      <c r="AB45" s="264">
        <f t="shared" si="9"/>
        <v>0.4832882786284301</v>
      </c>
      <c r="AC45" s="264">
        <f t="shared" si="9"/>
        <v>0.48357322259983943</v>
      </c>
      <c r="AD45" s="264">
        <f t="shared" si="9"/>
        <v>0.4838581665712488</v>
      </c>
      <c r="AE45" s="264">
        <f t="shared" si="9"/>
        <v>0.48414311054265813</v>
      </c>
    </row>
    <row r="46" spans="1:31" x14ac:dyDescent="0.35">
      <c r="A46" s="259" t="s">
        <v>739</v>
      </c>
    </row>
    <row r="47" spans="1:31" x14ac:dyDescent="0.35">
      <c r="A47" t="s">
        <v>674</v>
      </c>
      <c r="C47" s="146">
        <f>1-B41/C41</f>
        <v>0</v>
      </c>
      <c r="D47" s="146">
        <f t="shared" ref="D47:AE47" si="10">1-C41/D41</f>
        <v>0</v>
      </c>
      <c r="E47" s="146">
        <f t="shared" si="10"/>
        <v>0</v>
      </c>
      <c r="F47" s="146">
        <f t="shared" si="10"/>
        <v>0</v>
      </c>
      <c r="G47" s="146">
        <f t="shared" si="10"/>
        <v>0</v>
      </c>
      <c r="H47" s="146">
        <f t="shared" si="10"/>
        <v>0</v>
      </c>
      <c r="I47" s="146">
        <f t="shared" si="10"/>
        <v>0</v>
      </c>
      <c r="J47" s="146">
        <f t="shared" si="10"/>
        <v>0</v>
      </c>
      <c r="K47" s="146">
        <f t="shared" si="10"/>
        <v>0</v>
      </c>
      <c r="L47" s="146">
        <f t="shared" si="10"/>
        <v>0</v>
      </c>
      <c r="M47" s="146">
        <f t="shared" si="10"/>
        <v>0</v>
      </c>
      <c r="N47" s="146">
        <f t="shared" si="10"/>
        <v>0</v>
      </c>
      <c r="O47" s="146">
        <f t="shared" si="10"/>
        <v>0</v>
      </c>
      <c r="P47" s="146">
        <f t="shared" si="10"/>
        <v>0</v>
      </c>
      <c r="Q47" s="146">
        <f t="shared" si="10"/>
        <v>0</v>
      </c>
      <c r="R47" s="146">
        <f t="shared" si="10"/>
        <v>0</v>
      </c>
      <c r="S47" s="146">
        <f t="shared" si="10"/>
        <v>0</v>
      </c>
      <c r="T47" s="146">
        <f t="shared" si="10"/>
        <v>0</v>
      </c>
      <c r="U47" s="146">
        <f t="shared" si="10"/>
        <v>0</v>
      </c>
      <c r="V47" s="146">
        <f t="shared" si="10"/>
        <v>0</v>
      </c>
      <c r="W47" s="146">
        <f t="shared" si="10"/>
        <v>0</v>
      </c>
      <c r="X47" s="146">
        <f t="shared" si="10"/>
        <v>0</v>
      </c>
      <c r="Y47" s="146">
        <f t="shared" si="10"/>
        <v>0</v>
      </c>
      <c r="Z47" s="146">
        <f t="shared" si="10"/>
        <v>0</v>
      </c>
      <c r="AA47" s="146">
        <f t="shared" si="10"/>
        <v>0</v>
      </c>
      <c r="AB47" s="146">
        <f t="shared" si="10"/>
        <v>0</v>
      </c>
      <c r="AC47" s="146">
        <f t="shared" si="10"/>
        <v>0</v>
      </c>
      <c r="AD47" s="146">
        <f t="shared" si="10"/>
        <v>0</v>
      </c>
      <c r="AE47" s="146">
        <f t="shared" si="10"/>
        <v>0</v>
      </c>
    </row>
    <row r="48" spans="1:31" x14ac:dyDescent="0.35">
      <c r="A48" t="s">
        <v>675</v>
      </c>
      <c r="C48" s="146">
        <f>1-B42/C42</f>
        <v>0</v>
      </c>
      <c r="D48" s="146">
        <f t="shared" ref="D48:AE48" si="11">1-C42/D42</f>
        <v>0</v>
      </c>
      <c r="E48" s="146">
        <f t="shared" si="11"/>
        <v>0</v>
      </c>
      <c r="F48" s="146">
        <f t="shared" si="11"/>
        <v>0</v>
      </c>
      <c r="G48" s="146">
        <f t="shared" si="11"/>
        <v>0</v>
      </c>
      <c r="H48" s="146">
        <f t="shared" si="11"/>
        <v>0</v>
      </c>
      <c r="I48" s="146">
        <f t="shared" si="11"/>
        <v>0</v>
      </c>
      <c r="J48" s="146">
        <f t="shared" si="11"/>
        <v>0</v>
      </c>
      <c r="K48" s="146">
        <f t="shared" si="11"/>
        <v>0</v>
      </c>
      <c r="L48" s="146">
        <f t="shared" si="11"/>
        <v>0</v>
      </c>
      <c r="M48" s="146">
        <f t="shared" si="11"/>
        <v>0</v>
      </c>
      <c r="N48" s="146">
        <f t="shared" si="11"/>
        <v>0</v>
      </c>
      <c r="O48" s="146">
        <f t="shared" si="11"/>
        <v>0</v>
      </c>
      <c r="P48" s="146">
        <f t="shared" si="11"/>
        <v>0</v>
      </c>
      <c r="Q48" s="146">
        <f t="shared" si="11"/>
        <v>0</v>
      </c>
      <c r="R48" s="146">
        <f t="shared" si="11"/>
        <v>0</v>
      </c>
      <c r="S48" s="146">
        <f t="shared" si="11"/>
        <v>0</v>
      </c>
      <c r="T48" s="146">
        <f t="shared" si="11"/>
        <v>0</v>
      </c>
      <c r="U48" s="146">
        <f t="shared" si="11"/>
        <v>0</v>
      </c>
      <c r="V48" s="146">
        <f t="shared" si="11"/>
        <v>0</v>
      </c>
      <c r="W48" s="146">
        <f t="shared" si="11"/>
        <v>0</v>
      </c>
      <c r="X48" s="146">
        <f t="shared" si="11"/>
        <v>0</v>
      </c>
      <c r="Y48" s="146">
        <f t="shared" si="11"/>
        <v>0</v>
      </c>
      <c r="Z48" s="146">
        <f t="shared" si="11"/>
        <v>0</v>
      </c>
      <c r="AA48" s="146">
        <f t="shared" si="11"/>
        <v>0</v>
      </c>
      <c r="AB48" s="146">
        <f t="shared" si="11"/>
        <v>0</v>
      </c>
      <c r="AC48" s="146">
        <f t="shared" si="11"/>
        <v>0</v>
      </c>
      <c r="AD48" s="146">
        <f t="shared" si="11"/>
        <v>0</v>
      </c>
      <c r="AE48" s="146">
        <f t="shared" si="11"/>
        <v>0</v>
      </c>
    </row>
    <row r="49" spans="1:31" x14ac:dyDescent="0.35">
      <c r="A49" t="s">
        <v>676</v>
      </c>
      <c r="C49" s="146">
        <f>1-B43/C43</f>
        <v>1.7095647785736467E-5</v>
      </c>
      <c r="D49" s="146">
        <f t="shared" ref="D49:AE49" si="12">1-C43/D43</f>
        <v>1.7095355529517242E-5</v>
      </c>
      <c r="E49" s="146">
        <f t="shared" si="12"/>
        <v>1.7095063283179002E-5</v>
      </c>
      <c r="F49" s="146">
        <f t="shared" si="12"/>
        <v>1.7094771047054813E-5</v>
      </c>
      <c r="G49" s="146">
        <f t="shared" si="12"/>
        <v>1.7094478820811609E-5</v>
      </c>
      <c r="H49" s="146">
        <f t="shared" si="12"/>
        <v>1.7094186604782458E-5</v>
      </c>
      <c r="I49" s="146">
        <f t="shared" si="12"/>
        <v>1.7093894398190201E-5</v>
      </c>
      <c r="J49" s="146">
        <f t="shared" si="12"/>
        <v>1.7093602202145064E-5</v>
      </c>
      <c r="K49" s="146">
        <f t="shared" si="12"/>
        <v>1.7093310016091934E-5</v>
      </c>
      <c r="L49" s="146">
        <f t="shared" si="12"/>
        <v>1.7093017839697744E-5</v>
      </c>
      <c r="M49" s="146">
        <f t="shared" si="12"/>
        <v>1.7092725673406584E-5</v>
      </c>
      <c r="N49" s="146">
        <f t="shared" si="12"/>
        <v>1.709243351710743E-5</v>
      </c>
      <c r="O49" s="146">
        <f t="shared" si="12"/>
        <v>1.7092141371022329E-5</v>
      </c>
      <c r="P49" s="146">
        <f t="shared" si="12"/>
        <v>1.7091849234485146E-5</v>
      </c>
      <c r="Q49" s="146">
        <f t="shared" si="12"/>
        <v>1.7091557108162014E-5</v>
      </c>
      <c r="R49" s="146">
        <f t="shared" si="12"/>
        <v>1.7091264992052935E-5</v>
      </c>
      <c r="S49" s="146">
        <f t="shared" si="12"/>
        <v>1.7090972885491773E-5</v>
      </c>
      <c r="T49" s="146">
        <f t="shared" si="12"/>
        <v>1.7090680789144663E-5</v>
      </c>
      <c r="U49" s="146">
        <f t="shared" si="12"/>
        <v>1.7090388702789561E-5</v>
      </c>
      <c r="V49" s="146">
        <f t="shared" si="12"/>
        <v>1.7090096626537488E-5</v>
      </c>
      <c r="W49" s="146">
        <f t="shared" si="12"/>
        <v>1.7089804559944355E-5</v>
      </c>
      <c r="X49" s="146">
        <f t="shared" si="12"/>
        <v>1.7089512503565274E-5</v>
      </c>
      <c r="Y49" s="146">
        <f t="shared" si="12"/>
        <v>1.7089220457289223E-5</v>
      </c>
      <c r="Z49" s="146">
        <f t="shared" si="12"/>
        <v>1.7088928420450067E-5</v>
      </c>
      <c r="AA49" s="146">
        <f t="shared" si="12"/>
        <v>1.708863639415803E-5</v>
      </c>
      <c r="AB49" s="146">
        <f t="shared" si="12"/>
        <v>1.7088344377635956E-5</v>
      </c>
      <c r="AC49" s="146">
        <f t="shared" si="12"/>
        <v>1.7088052371327933E-5</v>
      </c>
      <c r="AD49" s="146">
        <f t="shared" si="12"/>
        <v>1.7087760374567829E-5</v>
      </c>
      <c r="AE49" s="146">
        <f t="shared" si="12"/>
        <v>1.7087468388021776E-5</v>
      </c>
    </row>
    <row r="50" spans="1:31" x14ac:dyDescent="0.35">
      <c r="A50" t="s">
        <v>677</v>
      </c>
      <c r="C50" s="146">
        <f>1-B44/C44</f>
        <v>4.514065656213706E-5</v>
      </c>
      <c r="D50" s="146">
        <f t="shared" ref="D50:AE50" si="13">1-C44/D44</f>
        <v>4.5138618975260059E-5</v>
      </c>
      <c r="E50" s="146">
        <f t="shared" si="13"/>
        <v>4.5136581572458034E-5</v>
      </c>
      <c r="F50" s="146">
        <f t="shared" si="13"/>
        <v>4.5134544353286898E-5</v>
      </c>
      <c r="G50" s="146">
        <f t="shared" si="13"/>
        <v>4.5132507318079718E-5</v>
      </c>
      <c r="H50" s="146">
        <f t="shared" si="13"/>
        <v>4.5130470466836492E-5</v>
      </c>
      <c r="I50" s="146">
        <f t="shared" si="13"/>
        <v>4.5128433799557222E-5</v>
      </c>
      <c r="J50" s="146">
        <f t="shared" si="13"/>
        <v>4.5126397315686795E-5</v>
      </c>
      <c r="K50" s="146">
        <f t="shared" si="13"/>
        <v>4.512436101611339E-5</v>
      </c>
      <c r="L50" s="146">
        <f t="shared" si="13"/>
        <v>4.5122324899837807E-5</v>
      </c>
      <c r="M50" s="146">
        <f t="shared" si="13"/>
        <v>4.5120288967415156E-5</v>
      </c>
      <c r="N50" s="146">
        <f t="shared" si="13"/>
        <v>4.5118253218845439E-5</v>
      </c>
      <c r="O50" s="146">
        <f t="shared" si="13"/>
        <v>4.511621765390661E-5</v>
      </c>
      <c r="P50" s="146">
        <f t="shared" si="13"/>
        <v>4.5114182273042758E-5</v>
      </c>
      <c r="Q50" s="146">
        <f t="shared" si="13"/>
        <v>4.5112147075032638E-5</v>
      </c>
      <c r="R50" s="146">
        <f t="shared" si="13"/>
        <v>4.5110112060986474E-5</v>
      </c>
      <c r="S50" s="146">
        <f t="shared" si="13"/>
        <v>4.5108077230571197E-5</v>
      </c>
      <c r="T50" s="146">
        <f t="shared" si="13"/>
        <v>4.5106042583897832E-5</v>
      </c>
      <c r="U50" s="146">
        <f t="shared" si="13"/>
        <v>4.5104008120411265E-5</v>
      </c>
      <c r="V50" s="146">
        <f t="shared" si="13"/>
        <v>4.5101973840777632E-5</v>
      </c>
      <c r="W50" s="146">
        <f t="shared" si="13"/>
        <v>4.5099939744330797E-5</v>
      </c>
      <c r="X50" s="146">
        <f t="shared" si="13"/>
        <v>4.5097905831514851E-5</v>
      </c>
      <c r="Y50" s="146">
        <f t="shared" si="13"/>
        <v>4.5095872102107748E-5</v>
      </c>
      <c r="Z50" s="146">
        <f t="shared" si="13"/>
        <v>4.5093838556331534E-5</v>
      </c>
      <c r="AA50" s="146">
        <f t="shared" si="13"/>
        <v>4.5091805193520074E-5</v>
      </c>
      <c r="AB50" s="146">
        <f t="shared" si="13"/>
        <v>4.5089772014561547E-5</v>
      </c>
      <c r="AC50" s="146">
        <f t="shared" si="13"/>
        <v>4.5087739018456752E-5</v>
      </c>
      <c r="AD50" s="146">
        <f t="shared" si="13"/>
        <v>4.5085706206093867E-5</v>
      </c>
      <c r="AE50" s="146">
        <f t="shared" si="13"/>
        <v>4.5083673576584715E-5</v>
      </c>
    </row>
    <row r="51" spans="1:31" x14ac:dyDescent="0.35">
      <c r="A51" t="s">
        <v>678</v>
      </c>
      <c r="C51" s="146">
        <f>1-B45/C45</f>
        <v>5.9841475810928912E-4</v>
      </c>
      <c r="D51" s="146">
        <f t="shared" ref="D51:AE51" si="14">1-C45/D45</f>
        <v>5.9805687205094493E-4</v>
      </c>
      <c r="E51" s="146">
        <f t="shared" si="14"/>
        <v>5.9769941380893865E-4</v>
      </c>
      <c r="F51" s="146">
        <f t="shared" si="14"/>
        <v>5.9734238261699435E-4</v>
      </c>
      <c r="G51" s="146">
        <f t="shared" si="14"/>
        <v>5.9698577771016836E-4</v>
      </c>
      <c r="H51" s="146">
        <f t="shared" si="14"/>
        <v>5.9662959832540441E-4</v>
      </c>
      <c r="I51" s="146">
        <f t="shared" si="14"/>
        <v>5.962738437016446E-4</v>
      </c>
      <c r="J51" s="146">
        <f t="shared" si="14"/>
        <v>5.9591851307927435E-4</v>
      </c>
      <c r="K51" s="146">
        <f t="shared" si="14"/>
        <v>5.9556360570101052E-4</v>
      </c>
      <c r="L51" s="146">
        <f t="shared" si="14"/>
        <v>5.9520912081079125E-4</v>
      </c>
      <c r="M51" s="146">
        <f t="shared" si="14"/>
        <v>5.9485505765488611E-4</v>
      </c>
      <c r="N51" s="146">
        <f t="shared" si="14"/>
        <v>5.9450141548123003E-4</v>
      </c>
      <c r="O51" s="146">
        <f t="shared" si="14"/>
        <v>5.9414819353897919E-4</v>
      </c>
      <c r="P51" s="146">
        <f t="shared" si="14"/>
        <v>5.9379539108006529E-4</v>
      </c>
      <c r="Q51" s="146">
        <f t="shared" si="14"/>
        <v>5.9344300735753031E-4</v>
      </c>
      <c r="R51" s="146">
        <f t="shared" si="14"/>
        <v>5.9309104162608151E-4</v>
      </c>
      <c r="S51" s="146">
        <f t="shared" si="14"/>
        <v>5.9273949314264662E-4</v>
      </c>
      <c r="T51" s="146">
        <f t="shared" si="14"/>
        <v>5.923883611657077E-4</v>
      </c>
      <c r="U51" s="146">
        <f t="shared" si="14"/>
        <v>5.9203764495552313E-4</v>
      </c>
      <c r="V51" s="146">
        <f t="shared" si="14"/>
        <v>5.9168734377401666E-4</v>
      </c>
      <c r="W51" s="146">
        <f t="shared" si="14"/>
        <v>5.9133745688477735E-4</v>
      </c>
      <c r="X51" s="146">
        <f t="shared" si="14"/>
        <v>5.909879835536147E-4</v>
      </c>
      <c r="Y51" s="146">
        <f t="shared" si="14"/>
        <v>5.9063892304744847E-4</v>
      </c>
      <c r="Z51" s="146">
        <f t="shared" si="14"/>
        <v>5.9029027463530781E-4</v>
      </c>
      <c r="AA51" s="146">
        <f t="shared" si="14"/>
        <v>5.8994203758788721E-4</v>
      </c>
      <c r="AB51" s="146">
        <f t="shared" si="14"/>
        <v>5.8959421117776856E-4</v>
      </c>
      <c r="AC51" s="146">
        <f t="shared" si="14"/>
        <v>5.8924679467853291E-4</v>
      </c>
      <c r="AD51" s="146">
        <f t="shared" si="14"/>
        <v>5.8889978736653692E-4</v>
      </c>
      <c r="AE51" s="146">
        <f t="shared" si="14"/>
        <v>5.8855318851891436E-4</v>
      </c>
    </row>
    <row r="53" spans="1:31" ht="15.5" x14ac:dyDescent="0.35">
      <c r="A53" s="144" t="s">
        <v>740</v>
      </c>
    </row>
    <row r="54" spans="1:31" x14ac:dyDescent="0.35">
      <c r="A54" s="271" t="s">
        <v>705</v>
      </c>
    </row>
    <row r="55" spans="1:31" x14ac:dyDescent="0.35">
      <c r="A55" s="272" t="s">
        <v>706</v>
      </c>
      <c r="B55" s="272" t="s">
        <v>707</v>
      </c>
      <c r="C55" s="272" t="s">
        <v>708</v>
      </c>
      <c r="D55" s="272" t="s">
        <v>709</v>
      </c>
      <c r="E55" s="272" t="s">
        <v>710</v>
      </c>
      <c r="F55" s="272" t="s">
        <v>711</v>
      </c>
      <c r="G55" s="272" t="s">
        <v>712</v>
      </c>
    </row>
    <row r="56" spans="1:31" x14ac:dyDescent="0.35">
      <c r="A56" s="261" t="str">
        <f>'indst heat consumption'!B4</f>
        <v>agriculture and forestry 01T03</v>
      </c>
      <c r="B56" s="264">
        <f>$B$20</f>
        <v>0.1</v>
      </c>
      <c r="C56" s="264">
        <f>$D$20</f>
        <v>0.1</v>
      </c>
      <c r="D56" s="273">
        <f>'indst heat consumption'!K4</f>
        <v>0</v>
      </c>
      <c r="E56" s="273">
        <f>'indst heat consumption'!L4</f>
        <v>0</v>
      </c>
      <c r="F56" s="273">
        <f>'indst heat consumption'!M4</f>
        <v>0</v>
      </c>
      <c r="G56" s="259" t="s">
        <v>713</v>
      </c>
    </row>
    <row r="57" spans="1:31" x14ac:dyDescent="0.35">
      <c r="A57" s="261" t="str">
        <f>'indst heat consumption'!B5</f>
        <v>coal mining 05</v>
      </c>
      <c r="B57" s="264">
        <f t="shared" ref="B57:B80" si="15">$B$20</f>
        <v>0.1</v>
      </c>
      <c r="C57" s="264">
        <f t="shared" ref="C57:C80" si="16">$D$20</f>
        <v>0.1</v>
      </c>
      <c r="D57" s="273">
        <f>'indst heat consumption'!K5</f>
        <v>0</v>
      </c>
      <c r="E57" s="273">
        <f>'indst heat consumption'!L5</f>
        <v>0</v>
      </c>
      <c r="F57" s="273">
        <f>'indst heat consumption'!M5</f>
        <v>0</v>
      </c>
      <c r="G57" s="259" t="s">
        <v>713</v>
      </c>
    </row>
    <row r="58" spans="1:31" x14ac:dyDescent="0.35">
      <c r="A58" s="261" t="str">
        <f>'indst heat consumption'!B6</f>
        <v>oil and gas extraction 06</v>
      </c>
      <c r="B58" s="264">
        <f t="shared" si="15"/>
        <v>0.1</v>
      </c>
      <c r="C58" s="264">
        <f t="shared" si="16"/>
        <v>0.1</v>
      </c>
      <c r="D58" s="273">
        <f>'indst heat consumption'!K6</f>
        <v>5.5371220194986928E-2</v>
      </c>
      <c r="E58" s="273">
        <f>'indst heat consumption'!L6</f>
        <v>7.0215430180409155E-2</v>
      </c>
      <c r="F58" s="273">
        <f>'indst heat consumption'!M6</f>
        <v>0</v>
      </c>
      <c r="G58" s="259" t="s">
        <v>713</v>
      </c>
    </row>
    <row r="59" spans="1:31" x14ac:dyDescent="0.35">
      <c r="A59" s="261" t="str">
        <f>'indst heat consumption'!B7</f>
        <v>other mining and quarrying 07T08</v>
      </c>
      <c r="B59" s="264">
        <f t="shared" si="15"/>
        <v>0.1</v>
      </c>
      <c r="C59" s="264">
        <f t="shared" si="16"/>
        <v>0.1</v>
      </c>
      <c r="D59" s="273">
        <f>'indst heat consumption'!K7</f>
        <v>0</v>
      </c>
      <c r="E59" s="273">
        <f>'indst heat consumption'!L7</f>
        <v>0</v>
      </c>
      <c r="F59" s="273">
        <f>'indst heat consumption'!M7</f>
        <v>0</v>
      </c>
      <c r="G59" s="259" t="s">
        <v>713</v>
      </c>
    </row>
    <row r="60" spans="1:31" x14ac:dyDescent="0.35">
      <c r="A60" s="261" t="str">
        <f>'indst heat consumption'!B8</f>
        <v>food beverage and tobacco 10T12</v>
      </c>
      <c r="B60" s="264">
        <f t="shared" si="15"/>
        <v>0.1</v>
      </c>
      <c r="C60" s="264">
        <f t="shared" si="16"/>
        <v>0.1</v>
      </c>
      <c r="D60" s="273">
        <f>'indst heat consumption'!K8</f>
        <v>0.12721461707745318</v>
      </c>
      <c r="E60" s="273">
        <f>'indst heat consumption'!L8</f>
        <v>0</v>
      </c>
      <c r="F60" s="273">
        <f>'indst heat consumption'!M8</f>
        <v>0</v>
      </c>
      <c r="G60" s="259" t="s">
        <v>713</v>
      </c>
    </row>
    <row r="61" spans="1:31" x14ac:dyDescent="0.35">
      <c r="A61" s="261" t="str">
        <f>'indst heat consumption'!B9</f>
        <v>textiles apparel and leather 13T15</v>
      </c>
      <c r="B61" s="264">
        <f t="shared" si="15"/>
        <v>0.1</v>
      </c>
      <c r="C61" s="264">
        <f t="shared" si="16"/>
        <v>0.1</v>
      </c>
      <c r="D61" s="273">
        <f>'indst heat consumption'!K9</f>
        <v>2.8739124858180773E-3</v>
      </c>
      <c r="E61" s="273">
        <f>'indst heat consumption'!L9</f>
        <v>0</v>
      </c>
      <c r="F61" s="273">
        <f>'indst heat consumption'!M9</f>
        <v>0</v>
      </c>
      <c r="G61" s="259" t="s">
        <v>713</v>
      </c>
    </row>
    <row r="62" spans="1:31" x14ac:dyDescent="0.35">
      <c r="A62" s="261" t="str">
        <f>'indst heat consumption'!B10</f>
        <v>wood products 16</v>
      </c>
      <c r="B62" s="264">
        <f t="shared" si="15"/>
        <v>0.1</v>
      </c>
      <c r="C62" s="264">
        <f t="shared" si="16"/>
        <v>0.1</v>
      </c>
      <c r="D62" s="273">
        <f>'indst heat consumption'!K10</f>
        <v>8.7769462199996831E-2</v>
      </c>
      <c r="E62" s="273">
        <f>'indst heat consumption'!L10</f>
        <v>0</v>
      </c>
      <c r="F62" s="273">
        <f>'indst heat consumption'!M10</f>
        <v>0</v>
      </c>
      <c r="G62" s="259" t="s">
        <v>713</v>
      </c>
    </row>
    <row r="63" spans="1:31" x14ac:dyDescent="0.35">
      <c r="A63" s="261" t="str">
        <f>'indst heat consumption'!B11</f>
        <v>pulp paper and printing 17T18</v>
      </c>
      <c r="B63" s="264">
        <f t="shared" si="15"/>
        <v>0.1</v>
      </c>
      <c r="C63" s="264">
        <f t="shared" si="16"/>
        <v>0.1</v>
      </c>
      <c r="D63" s="273">
        <f>'indst heat consumption'!K11</f>
        <v>0.18116112675115184</v>
      </c>
      <c r="E63" s="273">
        <f>'indst heat consumption'!L11</f>
        <v>7.0590965680415618E-2</v>
      </c>
      <c r="F63" s="273">
        <f>'indst heat consumption'!M11</f>
        <v>0</v>
      </c>
      <c r="G63" s="259" t="s">
        <v>713</v>
      </c>
    </row>
    <row r="64" spans="1:31" x14ac:dyDescent="0.35">
      <c r="A64" s="261" t="str">
        <f>'indst heat consumption'!B12</f>
        <v>refined petroleum and coke 19</v>
      </c>
      <c r="B64" s="264">
        <f t="shared" si="15"/>
        <v>0.1</v>
      </c>
      <c r="C64" s="264">
        <f t="shared" si="16"/>
        <v>0.1</v>
      </c>
      <c r="D64" s="273">
        <f>'indst heat consumption'!K12</f>
        <v>0.1451429034953281</v>
      </c>
      <c r="E64" s="273">
        <f>'indst heat consumption'!L12</f>
        <v>0.1840535818186782</v>
      </c>
      <c r="F64" s="273">
        <f>'indst heat consumption'!M12</f>
        <v>0</v>
      </c>
      <c r="G64" s="259" t="s">
        <v>714</v>
      </c>
    </row>
    <row r="65" spans="1:7" x14ac:dyDescent="0.35">
      <c r="A65" s="261" t="str">
        <f>'indst heat consumption'!B13</f>
        <v>chemicals 20</v>
      </c>
      <c r="B65" s="264">
        <f t="shared" si="15"/>
        <v>0.1</v>
      </c>
      <c r="C65" s="264">
        <f t="shared" si="16"/>
        <v>0.1</v>
      </c>
      <c r="D65" s="273">
        <f>'indst heat consumption'!K13</f>
        <v>0.33030522893342401</v>
      </c>
      <c r="E65" s="273">
        <f>'indst heat consumption'!L13</f>
        <v>0.4188552041787702</v>
      </c>
      <c r="F65" s="273">
        <f>'indst heat consumption'!M13</f>
        <v>0</v>
      </c>
      <c r="G65" s="259" t="s">
        <v>714</v>
      </c>
    </row>
    <row r="66" spans="1:7" x14ac:dyDescent="0.35">
      <c r="A66" s="261" t="str">
        <f>'indst heat consumption'!B14</f>
        <v>rubber and plastic products 22</v>
      </c>
      <c r="B66" s="264">
        <f t="shared" si="15"/>
        <v>0.1</v>
      </c>
      <c r="C66" s="264">
        <f t="shared" si="16"/>
        <v>0.1</v>
      </c>
      <c r="D66" s="273">
        <f>'indst heat consumption'!K14</f>
        <v>1.4354792653384097E-2</v>
      </c>
      <c r="E66" s="273">
        <f>'indst heat consumption'!L14</f>
        <v>1.8203101498550592E-2</v>
      </c>
      <c r="F66" s="273">
        <f>'indst heat consumption'!M14</f>
        <v>0</v>
      </c>
      <c r="G66" s="259" t="s">
        <v>713</v>
      </c>
    </row>
    <row r="67" spans="1:7" x14ac:dyDescent="0.35">
      <c r="A67" s="261" t="str">
        <f>'indst heat consumption'!B15</f>
        <v>glass and glass products 231</v>
      </c>
      <c r="B67" s="264">
        <f>$B$18</f>
        <v>0.9</v>
      </c>
      <c r="C67" s="264">
        <f>$D$18</f>
        <v>0.90749999999999997</v>
      </c>
      <c r="D67" s="273">
        <f>'indst heat consumption'!K15</f>
        <v>4.8565563558972607E-4</v>
      </c>
      <c r="E67" s="273">
        <f>'indst heat consumption'!L15</f>
        <v>1.1795949222836982E-2</v>
      </c>
      <c r="F67" s="273">
        <f>'indst heat consumption'!M15</f>
        <v>0.11556765031642216</v>
      </c>
      <c r="G67" s="259" t="s">
        <v>715</v>
      </c>
    </row>
    <row r="68" spans="1:7" x14ac:dyDescent="0.35">
      <c r="A68" s="261" t="str">
        <f>'indst heat consumption'!B16</f>
        <v>cement and other nonmetallic minerals 239</v>
      </c>
      <c r="B68" s="264">
        <f>$B$19</f>
        <v>0.49</v>
      </c>
      <c r="C68" s="264">
        <f>$D$19</f>
        <v>0.49</v>
      </c>
      <c r="D68" s="273">
        <f>'indst heat consumption'!K16</f>
        <v>4.8497661613786961E-3</v>
      </c>
      <c r="E68" s="273">
        <f>'indst heat consumption'!L16</f>
        <v>0.11779456715824907</v>
      </c>
      <c r="F68" s="273">
        <f>'indst heat consumption'!M16</f>
        <v>0.26760827687001398</v>
      </c>
      <c r="G68" s="259" t="s">
        <v>716</v>
      </c>
    </row>
    <row r="69" spans="1:7" x14ac:dyDescent="0.35">
      <c r="A69" s="261" t="str">
        <f>'indst heat consumption'!B17</f>
        <v>iron and steel 241</v>
      </c>
      <c r="B69" s="264">
        <f>$B$17</f>
        <v>0.8</v>
      </c>
      <c r="C69" s="264">
        <f>$D$17</f>
        <v>0.83600000000000008</v>
      </c>
      <c r="D69" s="273">
        <f>'indst heat consumption'!K17</f>
        <v>1.3764881835931705E-3</v>
      </c>
      <c r="E69" s="273">
        <f>'indst heat consumption'!L17</f>
        <v>1.1144374415137291E-2</v>
      </c>
      <c r="F69" s="273">
        <f>'indst heat consumption'!M17</f>
        <v>0.38669340703059241</v>
      </c>
      <c r="G69" s="259" t="s">
        <v>717</v>
      </c>
    </row>
    <row r="70" spans="1:7" x14ac:dyDescent="0.35">
      <c r="A70" s="261" t="str">
        <f>'indst heat consumption'!B18</f>
        <v>other metals 242</v>
      </c>
      <c r="B70" s="264">
        <f>AVERAGE($B$15:$B$16)</f>
        <v>0.4</v>
      </c>
      <c r="C70" s="264">
        <f>AVERAGE($D$15:$D$16)</f>
        <v>0.47499999999999998</v>
      </c>
      <c r="D70" s="273">
        <f>'indst heat consumption'!K18</f>
        <v>2.9523669933332271E-2</v>
      </c>
      <c r="E70" s="273">
        <f>'indst heat consumption'!L18</f>
        <v>3.5854593860781478E-2</v>
      </c>
      <c r="F70" s="273">
        <f>'indst heat consumption'!M18</f>
        <v>6.5864207183482529E-2</v>
      </c>
      <c r="G70" s="259" t="s">
        <v>718</v>
      </c>
    </row>
    <row r="71" spans="1:7" x14ac:dyDescent="0.35">
      <c r="A71" s="261" t="str">
        <f>'indst heat consumption'!B19</f>
        <v>metal products except machinery and vehicles 25</v>
      </c>
      <c r="B71" s="264">
        <f t="shared" si="15"/>
        <v>0.1</v>
      </c>
      <c r="C71" s="264">
        <f t="shared" si="16"/>
        <v>0.1</v>
      </c>
      <c r="D71" s="273">
        <f>'indst heat consumption'!K19</f>
        <v>1.0461598888299622E-2</v>
      </c>
      <c r="E71" s="273">
        <f>'indst heat consumption'!L19</f>
        <v>3.4337668735902258E-2</v>
      </c>
      <c r="F71" s="273">
        <f>'indst heat consumption'!M19</f>
        <v>0.12895874001360833</v>
      </c>
      <c r="G71" s="259" t="s">
        <v>713</v>
      </c>
    </row>
    <row r="72" spans="1:7" x14ac:dyDescent="0.35">
      <c r="A72" s="261" t="str">
        <f>'indst heat consumption'!B20</f>
        <v>computers and electronics 26</v>
      </c>
      <c r="B72" s="264">
        <f t="shared" si="15"/>
        <v>0.1</v>
      </c>
      <c r="C72" s="264">
        <f t="shared" si="16"/>
        <v>0.1</v>
      </c>
      <c r="D72" s="273">
        <f>'indst heat consumption'!K20</f>
        <v>9.0313909813950234E-4</v>
      </c>
      <c r="E72" s="273">
        <f>'indst heat consumption'!L20</f>
        <v>4.387216851659128E-3</v>
      </c>
      <c r="F72" s="273">
        <f>'indst heat consumption'!M20</f>
        <v>4.3778554725017989E-3</v>
      </c>
      <c r="G72" s="259" t="s">
        <v>713</v>
      </c>
    </row>
    <row r="73" spans="1:7" x14ac:dyDescent="0.35">
      <c r="A73" s="261" t="str">
        <f>'indst heat consumption'!B21</f>
        <v>appliances and electrical equipment 27</v>
      </c>
      <c r="B73" s="264">
        <f t="shared" si="15"/>
        <v>0.1</v>
      </c>
      <c r="C73" s="264">
        <f t="shared" si="16"/>
        <v>0.1</v>
      </c>
      <c r="D73" s="273">
        <f>'indst heat consumption'!K21</f>
        <v>1.2358745553487926E-3</v>
      </c>
      <c r="E73" s="273">
        <f>'indst heat consumption'!L21</f>
        <v>6.0035599022703855E-3</v>
      </c>
      <c r="F73" s="273">
        <f>'indst heat consumption'!M21</f>
        <v>5.9907495939498312E-3</v>
      </c>
      <c r="G73" s="259" t="s">
        <v>713</v>
      </c>
    </row>
    <row r="74" spans="1:7" x14ac:dyDescent="0.35">
      <c r="A74" s="261" t="str">
        <f>'indst heat consumption'!B22</f>
        <v>other machinery 28</v>
      </c>
      <c r="B74" s="264">
        <f t="shared" si="15"/>
        <v>0.1</v>
      </c>
      <c r="C74" s="264">
        <f t="shared" si="16"/>
        <v>0.1</v>
      </c>
      <c r="D74" s="273">
        <f>'indst heat consumption'!K22</f>
        <v>1.4735427390697143E-3</v>
      </c>
      <c r="E74" s="273">
        <f>'indst heat consumption'!L22</f>
        <v>7.1580906527069976E-3</v>
      </c>
      <c r="F74" s="273">
        <f>'indst heat consumption'!M22</f>
        <v>7.1428168235555664E-3</v>
      </c>
      <c r="G74" s="259" t="s">
        <v>713</v>
      </c>
    </row>
    <row r="75" spans="1:7" x14ac:dyDescent="0.35">
      <c r="A75" s="261" t="str">
        <f>'indst heat consumption'!B23</f>
        <v>road vehicles 29</v>
      </c>
      <c r="B75" s="264">
        <f t="shared" si="15"/>
        <v>0.1</v>
      </c>
      <c r="C75" s="264">
        <f t="shared" si="16"/>
        <v>0.1</v>
      </c>
      <c r="D75" s="273">
        <f>'indst heat consumption'!K23</f>
        <v>2.1548581990696899E-3</v>
      </c>
      <c r="E75" s="273">
        <f>'indst heat consumption'!L23</f>
        <v>0</v>
      </c>
      <c r="F75" s="273">
        <f>'indst heat consumption'!M23</f>
        <v>5.0272024564613962E-3</v>
      </c>
      <c r="G75" s="259" t="s">
        <v>713</v>
      </c>
    </row>
    <row r="76" spans="1:7" x14ac:dyDescent="0.35">
      <c r="A76" s="261" t="str">
        <f>'indst heat consumption'!B24</f>
        <v>nonroad vehicles 30</v>
      </c>
      <c r="B76" s="264">
        <f t="shared" si="15"/>
        <v>0.1</v>
      </c>
      <c r="C76" s="264">
        <f t="shared" si="16"/>
        <v>0.1</v>
      </c>
      <c r="D76" s="273">
        <f>'indst heat consumption'!K24</f>
        <v>1.3647435260774703E-3</v>
      </c>
      <c r="E76" s="273">
        <f>'indst heat consumption'!L24</f>
        <v>0</v>
      </c>
      <c r="F76" s="273">
        <f>'indst heat consumption'!M24</f>
        <v>3.183894889092217E-3</v>
      </c>
      <c r="G76" s="259" t="s">
        <v>713</v>
      </c>
    </row>
    <row r="77" spans="1:7" x14ac:dyDescent="0.35">
      <c r="A77" s="261" t="str">
        <f>'indst heat consumption'!B25</f>
        <v>other manufacturing 31T33</v>
      </c>
      <c r="B77" s="264">
        <f t="shared" si="15"/>
        <v>0.1</v>
      </c>
      <c r="C77" s="264">
        <f t="shared" si="16"/>
        <v>0.1</v>
      </c>
      <c r="D77" s="273">
        <f>'indst heat consumption'!K25</f>
        <v>1.9773992885580684E-3</v>
      </c>
      <c r="E77" s="273">
        <f>'indst heat consumption'!L25</f>
        <v>9.6056958436326178E-3</v>
      </c>
      <c r="F77" s="273">
        <f>'indst heat consumption'!M25</f>
        <v>9.5851993503197307E-3</v>
      </c>
      <c r="G77" s="259" t="s">
        <v>713</v>
      </c>
    </row>
    <row r="78" spans="1:7" x14ac:dyDescent="0.35">
      <c r="A78" s="261" t="str">
        <f>'indst heat consumption'!B26</f>
        <v>energy pipelines and gas processing 352T353</v>
      </c>
      <c r="B78" s="264">
        <f t="shared" si="15"/>
        <v>0.1</v>
      </c>
      <c r="C78" s="264">
        <f t="shared" si="16"/>
        <v>0.1</v>
      </c>
      <c r="D78" s="273">
        <f>'indst heat consumption'!K26</f>
        <v>0</v>
      </c>
      <c r="E78" s="273">
        <f>'indst heat consumption'!L26</f>
        <v>0</v>
      </c>
      <c r="F78" s="273">
        <f>'indst heat consumption'!M26</f>
        <v>0</v>
      </c>
      <c r="G78" s="259" t="s">
        <v>713</v>
      </c>
    </row>
    <row r="79" spans="1:7" x14ac:dyDescent="0.35">
      <c r="A79" s="261" t="str">
        <f>'indst heat consumption'!B27</f>
        <v>water and waste 36T39</v>
      </c>
      <c r="B79" s="264">
        <f t="shared" si="15"/>
        <v>0.1</v>
      </c>
      <c r="C79" s="264">
        <f t="shared" si="16"/>
        <v>0.1</v>
      </c>
      <c r="D79" s="273">
        <f>'indst heat consumption'!K27</f>
        <v>0</v>
      </c>
      <c r="E79" s="273">
        <f>'indst heat consumption'!L27</f>
        <v>0</v>
      </c>
      <c r="F79" s="273">
        <f>'indst heat consumption'!M27</f>
        <v>0</v>
      </c>
      <c r="G79" s="259" t="s">
        <v>713</v>
      </c>
    </row>
    <row r="80" spans="1:7" x14ac:dyDescent="0.35">
      <c r="A80" s="261" t="str">
        <f>'indst heat consumption'!B28</f>
        <v>construction 41T43</v>
      </c>
      <c r="B80" s="264">
        <f t="shared" si="15"/>
        <v>0.1</v>
      </c>
      <c r="C80" s="264">
        <f t="shared" si="16"/>
        <v>0.1</v>
      </c>
      <c r="D80" s="273">
        <f>'indst heat consumption'!K28</f>
        <v>0</v>
      </c>
      <c r="E80" s="273">
        <f>'indst heat consumption'!L28</f>
        <v>0</v>
      </c>
      <c r="F80" s="273">
        <f>'indst heat consumption'!M28</f>
        <v>0</v>
      </c>
      <c r="G80" s="259" t="s">
        <v>713</v>
      </c>
    </row>
    <row r="82" spans="1:31" ht="15.5" x14ac:dyDescent="0.35">
      <c r="A82" s="144" t="s">
        <v>741</v>
      </c>
    </row>
    <row r="83" spans="1:31" x14ac:dyDescent="0.35">
      <c r="A83" s="275" t="s">
        <v>723</v>
      </c>
    </row>
    <row r="84" spans="1:31" x14ac:dyDescent="0.35">
      <c r="A84" s="1" t="s">
        <v>661</v>
      </c>
      <c r="B84" s="276">
        <f>B33</f>
        <v>2021</v>
      </c>
      <c r="C84" s="276">
        <f t="shared" ref="C84:AE84" si="17">C33</f>
        <v>2022</v>
      </c>
      <c r="D84" s="276">
        <f t="shared" si="17"/>
        <v>2023</v>
      </c>
      <c r="E84" s="276">
        <f t="shared" si="17"/>
        <v>2024</v>
      </c>
      <c r="F84" s="276">
        <f t="shared" si="17"/>
        <v>2025</v>
      </c>
      <c r="G84" s="276">
        <f t="shared" si="17"/>
        <v>2026</v>
      </c>
      <c r="H84" s="276">
        <f t="shared" si="17"/>
        <v>2027</v>
      </c>
      <c r="I84" s="276">
        <f t="shared" si="17"/>
        <v>2028</v>
      </c>
      <c r="J84" s="276">
        <f t="shared" si="17"/>
        <v>2029</v>
      </c>
      <c r="K84" s="276">
        <f t="shared" si="17"/>
        <v>2030</v>
      </c>
      <c r="L84" s="276">
        <f t="shared" si="17"/>
        <v>2031</v>
      </c>
      <c r="M84" s="276">
        <f t="shared" si="17"/>
        <v>2032</v>
      </c>
      <c r="N84" s="276">
        <f t="shared" si="17"/>
        <v>2033</v>
      </c>
      <c r="O84" s="276">
        <f t="shared" si="17"/>
        <v>2034</v>
      </c>
      <c r="P84" s="276">
        <f t="shared" si="17"/>
        <v>2035</v>
      </c>
      <c r="Q84" s="276">
        <f t="shared" si="17"/>
        <v>2036</v>
      </c>
      <c r="R84" s="276">
        <f t="shared" si="17"/>
        <v>2037</v>
      </c>
      <c r="S84" s="276">
        <f t="shared" si="17"/>
        <v>2038</v>
      </c>
      <c r="T84" s="276">
        <f t="shared" si="17"/>
        <v>2039</v>
      </c>
      <c r="U84" s="276">
        <f t="shared" si="17"/>
        <v>2040</v>
      </c>
      <c r="V84" s="276">
        <f t="shared" si="17"/>
        <v>2041</v>
      </c>
      <c r="W84" s="276">
        <f t="shared" si="17"/>
        <v>2042</v>
      </c>
      <c r="X84" s="276">
        <f t="shared" si="17"/>
        <v>2043</v>
      </c>
      <c r="Y84" s="276">
        <f t="shared" si="17"/>
        <v>2044</v>
      </c>
      <c r="Z84" s="276">
        <f t="shared" si="17"/>
        <v>2045</v>
      </c>
      <c r="AA84" s="276">
        <f t="shared" si="17"/>
        <v>2046</v>
      </c>
      <c r="AB84" s="276">
        <f t="shared" si="17"/>
        <v>2047</v>
      </c>
      <c r="AC84" s="276">
        <f t="shared" si="17"/>
        <v>2048</v>
      </c>
      <c r="AD84" s="276">
        <f t="shared" si="17"/>
        <v>2049</v>
      </c>
      <c r="AE84" s="276">
        <f t="shared" si="17"/>
        <v>2050</v>
      </c>
    </row>
    <row r="85" spans="1:31" x14ac:dyDescent="0.35">
      <c r="A85" t="s">
        <v>724</v>
      </c>
      <c r="B85" s="264">
        <f>MIN($H$6,B41*(1+$G$14)^(B$33-$B$33))</f>
        <v>0.85</v>
      </c>
      <c r="C85" s="264">
        <f t="shared" ref="C85:AE85" si="18">MIN($H$6,C41*(1+$G$14)^(C$33-$B$33))</f>
        <v>0.85170000000000001</v>
      </c>
      <c r="D85" s="264">
        <f t="shared" si="18"/>
        <v>0.85340339999999992</v>
      </c>
      <c r="E85" s="264">
        <f t="shared" si="18"/>
        <v>0.85511020679999994</v>
      </c>
      <c r="F85" s="264">
        <f t="shared" si="18"/>
        <v>0.85682042721359986</v>
      </c>
      <c r="G85" s="264">
        <f t="shared" si="18"/>
        <v>0.85853406806802712</v>
      </c>
      <c r="H85" s="264">
        <f t="shared" si="18"/>
        <v>0.86025113620416294</v>
      </c>
      <c r="I85" s="264">
        <f t="shared" si="18"/>
        <v>0.86197163847657132</v>
      </c>
      <c r="J85" s="264">
        <f t="shared" si="18"/>
        <v>0.86369558175352457</v>
      </c>
      <c r="K85" s="264">
        <f t="shared" si="18"/>
        <v>0.86542297291703163</v>
      </c>
      <c r="L85" s="264">
        <f t="shared" si="18"/>
        <v>0.86715381886286558</v>
      </c>
      <c r="M85" s="264">
        <f t="shared" si="18"/>
        <v>0.86888812650059133</v>
      </c>
      <c r="N85" s="264">
        <f t="shared" si="18"/>
        <v>0.87062590275359253</v>
      </c>
      <c r="O85" s="264">
        <f t="shared" si="18"/>
        <v>0.87236715455909986</v>
      </c>
      <c r="P85" s="264">
        <f t="shared" si="18"/>
        <v>0.87411188886821767</v>
      </c>
      <c r="Q85" s="264">
        <f t="shared" si="18"/>
        <v>0.87586011264595431</v>
      </c>
      <c r="R85" s="264">
        <f t="shared" si="18"/>
        <v>0.87761183287124622</v>
      </c>
      <c r="S85" s="264">
        <f t="shared" si="18"/>
        <v>0.87936705653698866</v>
      </c>
      <c r="T85" s="264">
        <f t="shared" si="18"/>
        <v>0.88112579065006258</v>
      </c>
      <c r="U85" s="264">
        <f t="shared" si="18"/>
        <v>0.88288804223136264</v>
      </c>
      <c r="V85" s="264">
        <f t="shared" si="18"/>
        <v>0.88465381831582546</v>
      </c>
      <c r="W85" s="264">
        <f t="shared" si="18"/>
        <v>0.8864231259524572</v>
      </c>
      <c r="X85" s="264">
        <f t="shared" si="18"/>
        <v>0.88819597220436186</v>
      </c>
      <c r="Y85" s="264">
        <f t="shared" si="18"/>
        <v>0.88997236414877057</v>
      </c>
      <c r="Z85" s="264">
        <f t="shared" si="18"/>
        <v>0.89175230887706813</v>
      </c>
      <c r="AA85" s="264">
        <f t="shared" si="18"/>
        <v>0.89353581349482247</v>
      </c>
      <c r="AB85" s="264">
        <f t="shared" si="18"/>
        <v>0.8953228851218118</v>
      </c>
      <c r="AC85" s="264">
        <f t="shared" si="18"/>
        <v>0.89711353089205559</v>
      </c>
      <c r="AD85" s="264">
        <f t="shared" si="18"/>
        <v>0.89890775795383959</v>
      </c>
      <c r="AE85" s="264">
        <f t="shared" si="18"/>
        <v>0.90070557346974744</v>
      </c>
    </row>
    <row r="86" spans="1:31" x14ac:dyDescent="0.35">
      <c r="A86" t="s">
        <v>725</v>
      </c>
      <c r="B86" s="264">
        <f>MIN($H$7,B42*(1+$G$14)^(B$33-$B$33))</f>
        <v>0.83</v>
      </c>
      <c r="C86" s="264">
        <f t="shared" ref="C86:AE86" si="19">MIN($H$7,C42*(1+$G$14)^(C$33-$B$33))</f>
        <v>0.83165999999999995</v>
      </c>
      <c r="D86" s="264">
        <f t="shared" si="19"/>
        <v>0.83332331999999987</v>
      </c>
      <c r="E86" s="264">
        <f t="shared" si="19"/>
        <v>0.83498996663999991</v>
      </c>
      <c r="F86" s="264">
        <f t="shared" si="19"/>
        <v>0.83665994657327991</v>
      </c>
      <c r="G86" s="264">
        <f t="shared" si="19"/>
        <v>0.83833326646642647</v>
      </c>
      <c r="H86" s="264">
        <f t="shared" si="19"/>
        <v>0.84000993299935911</v>
      </c>
      <c r="I86" s="264">
        <f t="shared" si="19"/>
        <v>0.84168995286535786</v>
      </c>
      <c r="J86" s="264">
        <f t="shared" si="19"/>
        <v>0.84337333277108872</v>
      </c>
      <c r="K86" s="264">
        <f t="shared" si="19"/>
        <v>0.84506007943663086</v>
      </c>
      <c r="L86" s="264">
        <f t="shared" si="19"/>
        <v>0.84675019959550402</v>
      </c>
      <c r="M86" s="264">
        <f t="shared" si="19"/>
        <v>0.84844369999469504</v>
      </c>
      <c r="N86" s="264">
        <f t="shared" si="19"/>
        <v>0.85014058739468445</v>
      </c>
      <c r="O86" s="264">
        <f t="shared" si="19"/>
        <v>0.85184086856947394</v>
      </c>
      <c r="P86" s="264">
        <f t="shared" si="19"/>
        <v>0.85354455030661247</v>
      </c>
      <c r="Q86" s="264">
        <f t="shared" si="19"/>
        <v>0.85525163940722593</v>
      </c>
      <c r="R86" s="264">
        <f t="shared" si="19"/>
        <v>0.85696214268604043</v>
      </c>
      <c r="S86" s="264">
        <f t="shared" si="19"/>
        <v>0.85867606697141252</v>
      </c>
      <c r="T86" s="264">
        <f t="shared" si="19"/>
        <v>0.86039341910535516</v>
      </c>
      <c r="U86" s="264">
        <f t="shared" si="19"/>
        <v>0.86211420594356591</v>
      </c>
      <c r="V86" s="264">
        <f t="shared" si="19"/>
        <v>0.86383843435545304</v>
      </c>
      <c r="W86" s="264">
        <f t="shared" si="19"/>
        <v>0.86556611122416405</v>
      </c>
      <c r="X86" s="264">
        <f t="shared" si="19"/>
        <v>0.86729724344661219</v>
      </c>
      <c r="Y86" s="264">
        <f t="shared" si="19"/>
        <v>0.86903183793350536</v>
      </c>
      <c r="Z86" s="264">
        <f t="shared" si="19"/>
        <v>0.8707699016093724</v>
      </c>
      <c r="AA86" s="264">
        <f t="shared" si="19"/>
        <v>0.87251144141259129</v>
      </c>
      <c r="AB86" s="264">
        <f t="shared" si="19"/>
        <v>0.87425646429541626</v>
      </c>
      <c r="AC86" s="264">
        <f t="shared" si="19"/>
        <v>0.87600497722400716</v>
      </c>
      <c r="AD86" s="264">
        <f t="shared" si="19"/>
        <v>0.87775698717845518</v>
      </c>
      <c r="AE86" s="264">
        <f t="shared" si="19"/>
        <v>0.87951250115281221</v>
      </c>
    </row>
    <row r="87" spans="1:31" x14ac:dyDescent="0.35">
      <c r="A87" t="s">
        <v>726</v>
      </c>
      <c r="B87" s="264">
        <f>MIN($H$8,B43*(1+$G$14)^(B$33-$B$33))</f>
        <v>0.75828999999999991</v>
      </c>
      <c r="C87" s="264">
        <f t="shared" ref="C87:AE87" si="20">MIN($H$8,C43*(1+$G$14)^(C$33-$B$33))</f>
        <v>0.75981956960774266</v>
      </c>
      <c r="D87" s="264">
        <f t="shared" si="20"/>
        <v>0.76135222433391625</v>
      </c>
      <c r="E87" s="264">
        <f t="shared" si="20"/>
        <v>0.7628879704007161</v>
      </c>
      <c r="F87" s="264">
        <f t="shared" si="20"/>
        <v>0.76442681404288571</v>
      </c>
      <c r="G87" s="264">
        <f t="shared" si="20"/>
        <v>0.76596876150774262</v>
      </c>
      <c r="H87" s="264">
        <f t="shared" si="20"/>
        <v>0.76751381905520255</v>
      </c>
      <c r="I87" s="264">
        <f t="shared" si="20"/>
        <v>0.76906199295780631</v>
      </c>
      <c r="J87" s="264">
        <f t="shared" si="20"/>
        <v>0.77061328950074448</v>
      </c>
      <c r="K87" s="264">
        <f t="shared" si="20"/>
        <v>0.77216771498188252</v>
      </c>
      <c r="L87" s="264">
        <f t="shared" si="20"/>
        <v>0.77372527571178684</v>
      </c>
      <c r="M87" s="264">
        <f t="shared" si="20"/>
        <v>0.7752859780137511</v>
      </c>
      <c r="N87" s="264">
        <f t="shared" si="20"/>
        <v>0.77684982822382032</v>
      </c>
      <c r="O87" s="264">
        <f t="shared" si="20"/>
        <v>0.77841683269081796</v>
      </c>
      <c r="P87" s="264">
        <f t="shared" si="20"/>
        <v>0.77998699777637015</v>
      </c>
      <c r="Q87" s="264">
        <f t="shared" si="20"/>
        <v>0.78156032985493429</v>
      </c>
      <c r="R87" s="264">
        <f t="shared" si="20"/>
        <v>0.7831368353138215</v>
      </c>
      <c r="S87" s="264">
        <f t="shared" si="20"/>
        <v>0.78471652055322483</v>
      </c>
      <c r="T87" s="264">
        <f t="shared" si="20"/>
        <v>0.78629939198624432</v>
      </c>
      <c r="U87" s="264">
        <f t="shared" si="20"/>
        <v>0.7878854560389138</v>
      </c>
      <c r="V87" s="264">
        <f t="shared" si="20"/>
        <v>0.78947471915022616</v>
      </c>
      <c r="W87" s="264">
        <f t="shared" si="20"/>
        <v>0.79106718777215945</v>
      </c>
      <c r="X87" s="264">
        <f t="shared" si="20"/>
        <v>0.79266286836970368</v>
      </c>
      <c r="Y87" s="264">
        <f t="shared" si="20"/>
        <v>0.79426176742088739</v>
      </c>
      <c r="Z87" s="264">
        <f t="shared" si="20"/>
        <v>0.79586389141680203</v>
      </c>
      <c r="AA87" s="264">
        <f t="shared" si="20"/>
        <v>0.7974692468616309</v>
      </c>
      <c r="AB87" s="264">
        <f t="shared" si="20"/>
        <v>0.79907784027267303</v>
      </c>
      <c r="AC87" s="264">
        <f t="shared" si="20"/>
        <v>0.8006896781803724</v>
      </c>
      <c r="AD87" s="264">
        <f t="shared" si="20"/>
        <v>0.8023047671283412</v>
      </c>
      <c r="AE87" s="264">
        <f t="shared" si="20"/>
        <v>0.80392311367338931</v>
      </c>
    </row>
    <row r="88" spans="1:31" x14ac:dyDescent="0.35">
      <c r="A88" t="s">
        <v>727</v>
      </c>
      <c r="B88" s="264">
        <f>MIN($H$9,B44*(1+$G$14)^(B$33-$B$33))</f>
        <v>0.61399917647584268</v>
      </c>
      <c r="C88" s="264">
        <f t="shared" ref="C88:AE88" si="21">MIN($H$9,C44*(1+$G$14)^(C$33-$B$33))</f>
        <v>0.61525494784109303</v>
      </c>
      <c r="D88" s="264">
        <f t="shared" si="21"/>
        <v>0.61651328629509838</v>
      </c>
      <c r="E88" s="264">
        <f t="shared" si="21"/>
        <v>0.61777419708312864</v>
      </c>
      <c r="F88" s="264">
        <f t="shared" si="21"/>
        <v>0.61903768546116567</v>
      </c>
      <c r="G88" s="264">
        <f t="shared" si="21"/>
        <v>0.62030375669592652</v>
      </c>
      <c r="H88" s="264">
        <f t="shared" si="21"/>
        <v>0.62157241606488445</v>
      </c>
      <c r="I88" s="264">
        <f t="shared" si="21"/>
        <v>0.62284366885629172</v>
      </c>
      <c r="J88" s="264">
        <f t="shared" si="21"/>
        <v>0.62411752036920021</v>
      </c>
      <c r="K88" s="264">
        <f t="shared" si="21"/>
        <v>0.625393975913485</v>
      </c>
      <c r="L88" s="264">
        <f t="shared" si="21"/>
        <v>0.6266730408098653</v>
      </c>
      <c r="M88" s="264">
        <f t="shared" si="21"/>
        <v>0.6279547203899275</v>
      </c>
      <c r="N88" s="264">
        <f t="shared" si="21"/>
        <v>0.62923901999614673</v>
      </c>
      <c r="O88" s="264">
        <f t="shared" si="21"/>
        <v>0.63052594498190939</v>
      </c>
      <c r="P88" s="264">
        <f t="shared" si="21"/>
        <v>0.63181550071153492</v>
      </c>
      <c r="Q88" s="264">
        <f t="shared" si="21"/>
        <v>0.63310769256029931</v>
      </c>
      <c r="R88" s="264">
        <f t="shared" si="21"/>
        <v>0.63440252591445567</v>
      </c>
      <c r="S88" s="264">
        <f t="shared" si="21"/>
        <v>0.63570000617125844</v>
      </c>
      <c r="T88" s="264">
        <f t="shared" si="21"/>
        <v>0.63700013873898476</v>
      </c>
      <c r="U88" s="264">
        <f t="shared" si="21"/>
        <v>0.63830292903695729</v>
      </c>
      <c r="V88" s="264">
        <f t="shared" si="21"/>
        <v>0.63960838249556695</v>
      </c>
      <c r="W88" s="264">
        <f t="shared" si="21"/>
        <v>0.64091650455629479</v>
      </c>
      <c r="X88" s="264">
        <f t="shared" si="21"/>
        <v>0.64222730067173528</v>
      </c>
      <c r="Y88" s="264">
        <f t="shared" si="21"/>
        <v>0.64354077630561957</v>
      </c>
      <c r="Z88" s="264">
        <f t="shared" si="21"/>
        <v>0.64485693693283674</v>
      </c>
      <c r="AA88" s="264">
        <f t="shared" si="21"/>
        <v>0.64617578803945763</v>
      </c>
      <c r="AB88" s="264">
        <f t="shared" si="21"/>
        <v>0.64749733512275698</v>
      </c>
      <c r="AC88" s="264">
        <f t="shared" si="21"/>
        <v>0.64882158369123766</v>
      </c>
      <c r="AD88" s="264">
        <f t="shared" si="21"/>
        <v>0.65014853926465166</v>
      </c>
      <c r="AE88" s="264">
        <f t="shared" si="21"/>
        <v>0.65147820737402462</v>
      </c>
    </row>
    <row r="89" spans="1:31" x14ac:dyDescent="0.35">
      <c r="A89" t="s">
        <v>728</v>
      </c>
      <c r="B89" s="264">
        <f>MIN($H$10,B45*(1+$G$14)^(B$33-$B$33))</f>
        <v>0.47587973537178724</v>
      </c>
      <c r="C89" s="264">
        <f t="shared" ref="C89:AE89" si="22">MIN($H$10,C45*(1+$G$14)^(C$33-$B$33))</f>
        <v>0.47711700870188295</v>
      </c>
      <c r="D89" s="264">
        <f t="shared" si="22"/>
        <v>0.47835732760635757</v>
      </c>
      <c r="E89" s="264">
        <f t="shared" si="22"/>
        <v>0.47960069931841526</v>
      </c>
      <c r="F89" s="264">
        <f t="shared" si="22"/>
        <v>0.4808471310880108</v>
      </c>
      <c r="G89" s="264">
        <f t="shared" si="22"/>
        <v>0.48209663018188742</v>
      </c>
      <c r="H89" s="264">
        <f t="shared" si="22"/>
        <v>0.48334920388361508</v>
      </c>
      <c r="I89" s="264">
        <f t="shared" si="22"/>
        <v>0.48460485949362914</v>
      </c>
      <c r="J89" s="264">
        <f t="shared" si="22"/>
        <v>0.48586360432926767</v>
      </c>
      <c r="K89" s="264">
        <f t="shared" si="22"/>
        <v>0.48712544572481076</v>
      </c>
      <c r="L89" s="264">
        <f t="shared" si="22"/>
        <v>0.4883903910315186</v>
      </c>
      <c r="M89" s="264">
        <f t="shared" si="22"/>
        <v>0.48965844761767047</v>
      </c>
      <c r="N89" s="264">
        <f t="shared" si="22"/>
        <v>0.49092962286860287</v>
      </c>
      <c r="O89" s="264">
        <f t="shared" si="22"/>
        <v>0.49220392418674852</v>
      </c>
      <c r="P89" s="264">
        <f t="shared" si="22"/>
        <v>0.493481358991675</v>
      </c>
      <c r="Q89" s="264">
        <f t="shared" si="22"/>
        <v>0.49476193472012481</v>
      </c>
      <c r="R89" s="264">
        <f t="shared" si="22"/>
        <v>0.49604565882605228</v>
      </c>
      <c r="S89" s="264">
        <f t="shared" si="22"/>
        <v>0.49733253878066463</v>
      </c>
      <c r="T89" s="264">
        <f t="shared" si="22"/>
        <v>0.49862258207246002</v>
      </c>
      <c r="U89" s="264">
        <f t="shared" si="22"/>
        <v>0.4999157962072675</v>
      </c>
      <c r="V89" s="264">
        <f t="shared" si="22"/>
        <v>0.5012121887082861</v>
      </c>
      <c r="W89" s="264">
        <f t="shared" si="22"/>
        <v>0.50251176711612378</v>
      </c>
      <c r="X89" s="264">
        <f t="shared" si="22"/>
        <v>0.50381453898883799</v>
      </c>
      <c r="Y89" s="264">
        <f t="shared" si="22"/>
        <v>0.5051205119019746</v>
      </c>
      <c r="Z89" s="264">
        <f t="shared" si="22"/>
        <v>0.50642969344860778</v>
      </c>
      <c r="AA89" s="264">
        <f t="shared" si="22"/>
        <v>0.50774209123937997</v>
      </c>
      <c r="AB89" s="264">
        <f t="shared" si="22"/>
        <v>0.50905771290254132</v>
      </c>
      <c r="AC89" s="264">
        <f t="shared" si="22"/>
        <v>0.51037656608399051</v>
      </c>
      <c r="AD89" s="264">
        <f t="shared" si="22"/>
        <v>0.51169865844731377</v>
      </c>
      <c r="AE89" s="264">
        <f t="shared" si="22"/>
        <v>0.51302399767382623</v>
      </c>
    </row>
    <row r="90" spans="1:31" x14ac:dyDescent="0.35">
      <c r="A90" s="1" t="s">
        <v>729</v>
      </c>
    </row>
    <row r="91" spans="1:31" x14ac:dyDescent="0.35">
      <c r="A91" t="s">
        <v>730</v>
      </c>
      <c r="C91" s="146">
        <f>1-B85/C85</f>
        <v>1.9960079840319889E-3</v>
      </c>
      <c r="D91" s="146">
        <f t="shared" ref="D91:AE91" si="23">1-C85/D85</f>
        <v>1.9960079840318778E-3</v>
      </c>
      <c r="E91" s="146">
        <f t="shared" si="23"/>
        <v>1.9960079840319889E-3</v>
      </c>
      <c r="F91" s="146">
        <f t="shared" si="23"/>
        <v>1.9960079840318778E-3</v>
      </c>
      <c r="G91" s="146">
        <f t="shared" si="23"/>
        <v>1.9960079840319889E-3</v>
      </c>
      <c r="H91" s="146">
        <f t="shared" si="23"/>
        <v>1.9960079840316558E-3</v>
      </c>
      <c r="I91" s="146">
        <f t="shared" si="23"/>
        <v>1.9960079840319889E-3</v>
      </c>
      <c r="J91" s="146">
        <f t="shared" si="23"/>
        <v>1.9960079840320999E-3</v>
      </c>
      <c r="K91" s="146">
        <f t="shared" si="23"/>
        <v>1.9960079840319889E-3</v>
      </c>
      <c r="L91" s="146">
        <f t="shared" si="23"/>
        <v>1.9960079840317668E-3</v>
      </c>
      <c r="M91" s="146">
        <f t="shared" si="23"/>
        <v>1.9960079840319889E-3</v>
      </c>
      <c r="N91" s="146">
        <f t="shared" si="23"/>
        <v>1.9960079840319889E-3</v>
      </c>
      <c r="O91" s="146">
        <f t="shared" si="23"/>
        <v>1.9960079840320999E-3</v>
      </c>
      <c r="P91" s="146">
        <f t="shared" si="23"/>
        <v>1.9960079840315448E-3</v>
      </c>
      <c r="Q91" s="146">
        <f t="shared" si="23"/>
        <v>1.9960079840322109E-3</v>
      </c>
      <c r="R91" s="146">
        <f t="shared" si="23"/>
        <v>1.9960079840319889E-3</v>
      </c>
      <c r="S91" s="146">
        <f t="shared" si="23"/>
        <v>1.9960079840318778E-3</v>
      </c>
      <c r="T91" s="146">
        <f t="shared" si="23"/>
        <v>1.9960079840318778E-3</v>
      </c>
      <c r="U91" s="146">
        <f t="shared" si="23"/>
        <v>1.9960079840318778E-3</v>
      </c>
      <c r="V91" s="146">
        <f t="shared" si="23"/>
        <v>1.9960079840320999E-3</v>
      </c>
      <c r="W91" s="146">
        <f t="shared" si="23"/>
        <v>1.9960079840319889E-3</v>
      </c>
      <c r="X91" s="146">
        <f t="shared" si="23"/>
        <v>1.9960079840316558E-3</v>
      </c>
      <c r="Y91" s="146">
        <f t="shared" si="23"/>
        <v>1.9960079840318778E-3</v>
      </c>
      <c r="Z91" s="146">
        <f t="shared" si="23"/>
        <v>1.9960079840319889E-3</v>
      </c>
      <c r="AA91" s="146">
        <f t="shared" si="23"/>
        <v>1.9960079840322109E-3</v>
      </c>
      <c r="AB91" s="146">
        <f t="shared" si="23"/>
        <v>1.9960079840315448E-3</v>
      </c>
      <c r="AC91" s="146">
        <f t="shared" si="23"/>
        <v>1.9960079840320999E-3</v>
      </c>
      <c r="AD91" s="146">
        <f t="shared" si="23"/>
        <v>1.9960079840317668E-3</v>
      </c>
      <c r="AE91" s="146">
        <f t="shared" si="23"/>
        <v>1.9960079840320999E-3</v>
      </c>
    </row>
    <row r="92" spans="1:31" x14ac:dyDescent="0.35">
      <c r="A92" t="s">
        <v>731</v>
      </c>
      <c r="C92" s="146">
        <f t="shared" ref="C92:AE92" si="24">1-B86/C86</f>
        <v>1.9960079840318778E-3</v>
      </c>
      <c r="D92" s="146">
        <f t="shared" si="24"/>
        <v>1.9960079840318778E-3</v>
      </c>
      <c r="E92" s="146">
        <f t="shared" si="24"/>
        <v>1.9960079840319889E-3</v>
      </c>
      <c r="F92" s="146">
        <f t="shared" si="24"/>
        <v>1.9960079840318778E-3</v>
      </c>
      <c r="G92" s="146">
        <f t="shared" si="24"/>
        <v>1.9960079840319889E-3</v>
      </c>
      <c r="H92" s="146">
        <f t="shared" si="24"/>
        <v>1.9960079840316558E-3</v>
      </c>
      <c r="I92" s="146">
        <f t="shared" si="24"/>
        <v>1.9960079840319889E-3</v>
      </c>
      <c r="J92" s="146">
        <f t="shared" si="24"/>
        <v>1.9960079840320999E-3</v>
      </c>
      <c r="K92" s="146">
        <f t="shared" si="24"/>
        <v>1.9960079840318778E-3</v>
      </c>
      <c r="L92" s="146">
        <f t="shared" si="24"/>
        <v>1.9960079840317668E-3</v>
      </c>
      <c r="M92" s="146">
        <f t="shared" si="24"/>
        <v>1.9960079840319889E-3</v>
      </c>
      <c r="N92" s="146">
        <f t="shared" si="24"/>
        <v>1.9960079840319889E-3</v>
      </c>
      <c r="O92" s="146">
        <f t="shared" si="24"/>
        <v>1.9960079840320999E-3</v>
      </c>
      <c r="P92" s="146">
        <f t="shared" si="24"/>
        <v>1.9960079840314338E-3</v>
      </c>
      <c r="Q92" s="146">
        <f t="shared" si="24"/>
        <v>1.9960079840322109E-3</v>
      </c>
      <c r="R92" s="146">
        <f t="shared" si="24"/>
        <v>1.9960079840319889E-3</v>
      </c>
      <c r="S92" s="146">
        <f t="shared" si="24"/>
        <v>1.9960079840319889E-3</v>
      </c>
      <c r="T92" s="146">
        <f t="shared" si="24"/>
        <v>1.9960079840317668E-3</v>
      </c>
      <c r="U92" s="146">
        <f t="shared" si="24"/>
        <v>1.9960079840319889E-3</v>
      </c>
      <c r="V92" s="146">
        <f t="shared" si="24"/>
        <v>1.9960079840319889E-3</v>
      </c>
      <c r="W92" s="146">
        <f t="shared" si="24"/>
        <v>1.9960079840320999E-3</v>
      </c>
      <c r="X92" s="146">
        <f t="shared" si="24"/>
        <v>1.9960079840317668E-3</v>
      </c>
      <c r="Y92" s="146">
        <f t="shared" si="24"/>
        <v>1.9960079840318778E-3</v>
      </c>
      <c r="Z92" s="146">
        <f t="shared" si="24"/>
        <v>1.9960079840319889E-3</v>
      </c>
      <c r="AA92" s="146">
        <f t="shared" si="24"/>
        <v>1.9960079840320999E-3</v>
      </c>
      <c r="AB92" s="146">
        <f t="shared" si="24"/>
        <v>1.9960079840316558E-3</v>
      </c>
      <c r="AC92" s="146">
        <f t="shared" si="24"/>
        <v>1.9960079840319889E-3</v>
      </c>
      <c r="AD92" s="146">
        <f t="shared" si="24"/>
        <v>1.9960079840319889E-3</v>
      </c>
      <c r="AE92" s="146">
        <f t="shared" si="24"/>
        <v>1.9960079840320999E-3</v>
      </c>
    </row>
    <row r="93" spans="1:31" x14ac:dyDescent="0.35">
      <c r="A93" t="s">
        <v>732</v>
      </c>
      <c r="C93" s="146">
        <f t="shared" ref="C93:AE93" si="25">1-B87/C87</f>
        <v>2.0130695087682282E-3</v>
      </c>
      <c r="D93" s="146">
        <f t="shared" si="25"/>
        <v>2.0130692170952091E-3</v>
      </c>
      <c r="E93" s="146">
        <f t="shared" si="25"/>
        <v>2.0130689254324041E-3</v>
      </c>
      <c r="F93" s="146">
        <f t="shared" si="25"/>
        <v>2.0130686337793691E-3</v>
      </c>
      <c r="G93" s="146">
        <f t="shared" si="25"/>
        <v>2.0130683421367701E-3</v>
      </c>
      <c r="H93" s="146">
        <f t="shared" si="25"/>
        <v>2.013068050503497E-3</v>
      </c>
      <c r="I93" s="146">
        <f t="shared" si="25"/>
        <v>2.013067758880549E-3</v>
      </c>
      <c r="J93" s="146">
        <f t="shared" si="25"/>
        <v>2.013067467267815E-3</v>
      </c>
      <c r="K93" s="146">
        <f t="shared" si="25"/>
        <v>2.01306717566474E-3</v>
      </c>
      <c r="L93" s="146">
        <f t="shared" si="25"/>
        <v>2.0130668840713239E-3</v>
      </c>
      <c r="M93" s="146">
        <f t="shared" si="25"/>
        <v>2.013066592488455E-3</v>
      </c>
      <c r="N93" s="146">
        <f t="shared" si="25"/>
        <v>2.013066300915356E-3</v>
      </c>
      <c r="O93" s="146">
        <f t="shared" si="25"/>
        <v>2.01306600935236E-3</v>
      </c>
      <c r="P93" s="146">
        <f t="shared" si="25"/>
        <v>2.0130657177984679E-3</v>
      </c>
      <c r="Q93" s="146">
        <f t="shared" si="25"/>
        <v>2.0130654262559E-3</v>
      </c>
      <c r="R93" s="146">
        <f t="shared" si="25"/>
        <v>2.013065134722547E-3</v>
      </c>
      <c r="S93" s="146">
        <f t="shared" si="25"/>
        <v>2.013064843199186E-3</v>
      </c>
      <c r="T93" s="146">
        <f t="shared" si="25"/>
        <v>2.013064551685706E-3</v>
      </c>
      <c r="U93" s="146">
        <f t="shared" si="25"/>
        <v>2.01306426018244E-3</v>
      </c>
      <c r="V93" s="146">
        <f t="shared" si="25"/>
        <v>2.013063968689166E-3</v>
      </c>
      <c r="W93" s="146">
        <f t="shared" si="25"/>
        <v>2.013063677205551E-3</v>
      </c>
      <c r="X93" s="146">
        <f t="shared" si="25"/>
        <v>2.013063385731817E-3</v>
      </c>
      <c r="Y93" s="146">
        <f t="shared" si="25"/>
        <v>2.0130630942688521E-3</v>
      </c>
      <c r="Z93" s="146">
        <f t="shared" si="25"/>
        <v>2.01306280281488E-3</v>
      </c>
      <c r="AA93" s="146">
        <f t="shared" si="25"/>
        <v>2.0130625113715661E-3</v>
      </c>
      <c r="AB93" s="146">
        <f t="shared" si="25"/>
        <v>2.013062219937467E-3</v>
      </c>
      <c r="AC93" s="146">
        <f t="shared" si="25"/>
        <v>2.0130619285143592E-3</v>
      </c>
      <c r="AD93" s="146">
        <f t="shared" si="25"/>
        <v>2.0130616371003551E-3</v>
      </c>
      <c r="AE93" s="146">
        <f t="shared" si="25"/>
        <v>2.0130613456967872E-3</v>
      </c>
    </row>
    <row r="94" spans="1:31" x14ac:dyDescent="0.35">
      <c r="A94" t="s">
        <v>733</v>
      </c>
      <c r="C94" s="146">
        <f t="shared" ref="C94:AE94" si="26">1-B88/C88</f>
        <v>2.0410585394832204E-3</v>
      </c>
      <c r="D94" s="146">
        <f t="shared" si="26"/>
        <v>2.0410565059632013E-3</v>
      </c>
      <c r="E94" s="146">
        <f t="shared" si="26"/>
        <v>2.0410544726272573E-3</v>
      </c>
      <c r="F94" s="146">
        <f t="shared" si="26"/>
        <v>2.0410524394742779E-3</v>
      </c>
      <c r="G94" s="146">
        <f t="shared" si="26"/>
        <v>2.0410504065050405E-3</v>
      </c>
      <c r="H94" s="146">
        <f t="shared" si="26"/>
        <v>2.041048373719212E-3</v>
      </c>
      <c r="I94" s="146">
        <f t="shared" si="26"/>
        <v>2.0410463411173474E-3</v>
      </c>
      <c r="J94" s="146">
        <f t="shared" si="26"/>
        <v>2.0410443086983365E-3</v>
      </c>
      <c r="K94" s="146">
        <f t="shared" si="26"/>
        <v>2.0410422764631786E-3</v>
      </c>
      <c r="L94" s="146">
        <f t="shared" si="26"/>
        <v>2.0410402444108744E-3</v>
      </c>
      <c r="M94" s="146">
        <f t="shared" si="26"/>
        <v>2.0410382125424231E-3</v>
      </c>
      <c r="N94" s="146">
        <f t="shared" si="26"/>
        <v>2.0410361808571587E-3</v>
      </c>
      <c r="O94" s="146">
        <f t="shared" si="26"/>
        <v>2.0410341493554141E-3</v>
      </c>
      <c r="P94" s="146">
        <f t="shared" si="26"/>
        <v>2.0410321180364122E-3</v>
      </c>
      <c r="Q94" s="146">
        <f t="shared" si="26"/>
        <v>2.0410300869015963E-3</v>
      </c>
      <c r="R94" s="146">
        <f t="shared" si="26"/>
        <v>2.041028055949079E-3</v>
      </c>
      <c r="S94" s="146">
        <f t="shared" si="26"/>
        <v>2.0410260251801926E-3</v>
      </c>
      <c r="T94" s="146">
        <f t="shared" si="26"/>
        <v>2.041023994594493E-3</v>
      </c>
      <c r="U94" s="146">
        <f t="shared" si="26"/>
        <v>2.0410219641919802E-3</v>
      </c>
      <c r="V94" s="146">
        <f t="shared" si="26"/>
        <v>2.0410199339729873E-3</v>
      </c>
      <c r="W94" s="146">
        <f t="shared" si="26"/>
        <v>2.0410179039365151E-3</v>
      </c>
      <c r="X94" s="146">
        <f t="shared" si="26"/>
        <v>2.0410158740830076E-3</v>
      </c>
      <c r="Y94" s="146">
        <f t="shared" si="26"/>
        <v>2.041013844413353E-3</v>
      </c>
      <c r="Z94" s="146">
        <f t="shared" si="26"/>
        <v>2.0410118149264411E-3</v>
      </c>
      <c r="AA94" s="146">
        <f t="shared" si="26"/>
        <v>2.041009785622494E-3</v>
      </c>
      <c r="AB94" s="146">
        <f t="shared" si="26"/>
        <v>2.0410077565010676E-3</v>
      </c>
      <c r="AC94" s="146">
        <f t="shared" si="26"/>
        <v>2.0410057275636051E-3</v>
      </c>
      <c r="AD94" s="146">
        <f t="shared" si="26"/>
        <v>2.0410036988083302E-3</v>
      </c>
      <c r="AE94" s="146">
        <f t="shared" si="26"/>
        <v>2.0410016702363531E-3</v>
      </c>
    </row>
    <row r="95" spans="1:31" x14ac:dyDescent="0.35">
      <c r="A95" t="s">
        <v>734</v>
      </c>
      <c r="C95" s="146">
        <f t="shared" ref="C95:AE95" si="27">1-B89/C89</f>
        <v>2.5932283015062119E-3</v>
      </c>
      <c r="D95" s="146">
        <f t="shared" si="27"/>
        <v>2.5928711297912299E-3</v>
      </c>
      <c r="E95" s="146">
        <f t="shared" si="27"/>
        <v>2.5925143850388244E-3</v>
      </c>
      <c r="F95" s="146">
        <f t="shared" si="27"/>
        <v>2.5921580664841626E-3</v>
      </c>
      <c r="G95" s="146">
        <f t="shared" si="27"/>
        <v>2.5918021733634111E-3</v>
      </c>
      <c r="H95" s="146">
        <f t="shared" si="27"/>
        <v>2.5914467049154011E-3</v>
      </c>
      <c r="I95" s="146">
        <f t="shared" si="27"/>
        <v>2.591091660381073E-3</v>
      </c>
      <c r="J95" s="146">
        <f t="shared" si="27"/>
        <v>2.5907370390013673E-3</v>
      </c>
      <c r="K95" s="146">
        <f t="shared" si="27"/>
        <v>2.5903828400208884E-3</v>
      </c>
      <c r="L95" s="146">
        <f t="shared" si="27"/>
        <v>2.5900290626852396E-3</v>
      </c>
      <c r="M95" s="146">
        <f t="shared" si="27"/>
        <v>2.5896757062424669E-3</v>
      </c>
      <c r="N95" s="146">
        <f t="shared" si="27"/>
        <v>2.5893227699413934E-3</v>
      </c>
      <c r="O95" s="146">
        <f t="shared" si="27"/>
        <v>2.5889702530330627E-3</v>
      </c>
      <c r="P95" s="146">
        <f t="shared" si="27"/>
        <v>2.5886181547700726E-3</v>
      </c>
      <c r="Q95" s="146">
        <f t="shared" si="27"/>
        <v>2.5882664744089068E-3</v>
      </c>
      <c r="R95" s="146">
        <f t="shared" si="27"/>
        <v>2.5879152112036063E-3</v>
      </c>
      <c r="S95" s="146">
        <f t="shared" si="27"/>
        <v>2.5875643644138746E-3</v>
      </c>
      <c r="T95" s="146">
        <f t="shared" si="27"/>
        <v>2.5872139332989708E-3</v>
      </c>
      <c r="U95" s="146">
        <f t="shared" si="27"/>
        <v>2.5868639171211516E-3</v>
      </c>
      <c r="V95" s="146">
        <f t="shared" si="27"/>
        <v>2.5865143151438952E-3</v>
      </c>
      <c r="W95" s="146">
        <f t="shared" si="27"/>
        <v>2.5861651266314567E-3</v>
      </c>
      <c r="X95" s="146">
        <f t="shared" si="27"/>
        <v>2.5858163508518661E-3</v>
      </c>
      <c r="Y95" s="146">
        <f t="shared" si="27"/>
        <v>2.5854679870732644E-3</v>
      </c>
      <c r="Z95" s="146">
        <f t="shared" si="27"/>
        <v>2.585120034566124E-3</v>
      </c>
      <c r="AA95" s="146">
        <f t="shared" si="27"/>
        <v>2.5847724926028048E-3</v>
      </c>
      <c r="AB95" s="146">
        <f t="shared" si="27"/>
        <v>2.5844253604565548E-3</v>
      </c>
      <c r="AC95" s="146">
        <f t="shared" si="27"/>
        <v>2.5840786374038416E-3</v>
      </c>
      <c r="AD95" s="146">
        <f t="shared" si="27"/>
        <v>2.5837323227209108E-3</v>
      </c>
      <c r="AE95" s="146">
        <f t="shared" si="27"/>
        <v>2.5833864156878938E-3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29DF-0131-46D1-8AA0-A9B1CC92A7BA}">
  <dimension ref="B1:M29"/>
  <sheetViews>
    <sheetView topLeftCell="A22" workbookViewId="0">
      <selection activeCell="O28" sqref="O28"/>
    </sheetView>
  </sheetViews>
  <sheetFormatPr defaultRowHeight="14.5" x14ac:dyDescent="0.35"/>
  <cols>
    <col min="2" max="2" width="42.90625" bestFit="1" customWidth="1"/>
    <col min="3" max="3" width="21.36328125" customWidth="1"/>
  </cols>
  <sheetData>
    <row r="1" spans="2:13" ht="15" thickBot="1" x14ac:dyDescent="0.4"/>
    <row r="2" spans="2:13" ht="31" customHeight="1" x14ac:dyDescent="0.35">
      <c r="D2" s="256" t="s">
        <v>595</v>
      </c>
      <c r="E2" s="256"/>
      <c r="F2" s="256"/>
      <c r="G2" s="256"/>
      <c r="H2" s="256"/>
      <c r="I2" s="255" t="s">
        <v>594</v>
      </c>
      <c r="J2" s="254"/>
      <c r="K2" s="254"/>
      <c r="L2" s="254"/>
      <c r="M2" s="253"/>
    </row>
    <row r="3" spans="2:13" ht="29" x14ac:dyDescent="0.35">
      <c r="B3" t="s">
        <v>593</v>
      </c>
      <c r="C3" s="130" t="s">
        <v>592</v>
      </c>
      <c r="D3" s="252" t="s">
        <v>591</v>
      </c>
      <c r="E3" s="252" t="s">
        <v>590</v>
      </c>
      <c r="F3" s="252" t="s">
        <v>589</v>
      </c>
      <c r="G3" s="252" t="s">
        <v>588</v>
      </c>
      <c r="H3" s="251" t="s">
        <v>587</v>
      </c>
      <c r="I3" s="250" t="s">
        <v>591</v>
      </c>
      <c r="J3" s="130" t="s">
        <v>590</v>
      </c>
      <c r="K3" s="130" t="s">
        <v>589</v>
      </c>
      <c r="L3" s="130" t="s">
        <v>588</v>
      </c>
      <c r="M3" s="249" t="s">
        <v>587</v>
      </c>
    </row>
    <row r="4" spans="2:13" x14ac:dyDescent="0.35">
      <c r="B4" t="s">
        <v>586</v>
      </c>
      <c r="C4" s="244">
        <v>4.1094089371344421E-2</v>
      </c>
      <c r="D4" s="243">
        <v>1</v>
      </c>
      <c r="E4" s="243">
        <v>0</v>
      </c>
      <c r="F4" s="243">
        <v>0</v>
      </c>
      <c r="G4" s="243">
        <v>0</v>
      </c>
      <c r="H4" s="243">
        <v>0</v>
      </c>
      <c r="I4" s="247">
        <f>$C4*D4/SUMPRODUCT($C$4:$C$28,D$4:D$28)</f>
        <v>0.18630249015246081</v>
      </c>
      <c r="J4" s="246">
        <f>$C4*E4/SUMPRODUCT($C$4:$C$28,E$4:E$28)</f>
        <v>0</v>
      </c>
      <c r="K4" s="246">
        <f>$C4*F4/SUMPRODUCT($C$4:$C$28,F$4:F$28)</f>
        <v>0</v>
      </c>
      <c r="L4" s="246">
        <f>$C4*G4/SUMPRODUCT($C$4:$C$28,G$4:G$28)</f>
        <v>0</v>
      </c>
      <c r="M4" s="245">
        <f>$C4*H4/SUMPRODUCT($C$4:$C$28,H$4:H$28)</f>
        <v>0</v>
      </c>
    </row>
    <row r="5" spans="2:13" x14ac:dyDescent="0.35">
      <c r="B5" t="s">
        <v>585</v>
      </c>
      <c r="C5" s="244">
        <v>0</v>
      </c>
      <c r="D5" s="243">
        <v>1</v>
      </c>
      <c r="E5" s="243">
        <v>0</v>
      </c>
      <c r="F5" s="243">
        <v>0</v>
      </c>
      <c r="G5" s="243">
        <v>0</v>
      </c>
      <c r="H5" s="243">
        <v>0</v>
      </c>
      <c r="I5" s="247">
        <f>$C5*D5/SUMPRODUCT($C$4:$C$28,D$4:D$28)</f>
        <v>0</v>
      </c>
      <c r="J5" s="246">
        <f>$C5*E5/SUMPRODUCT($C$4:$C$28,E$4:E$28)</f>
        <v>0</v>
      </c>
      <c r="K5" s="246">
        <f>$C5*F5/SUMPRODUCT($C$4:$C$28,F$4:F$28)</f>
        <v>0</v>
      </c>
      <c r="L5" s="246">
        <f>$C5*G5/SUMPRODUCT($C$4:$C$28,G$4:G$28)</f>
        <v>0</v>
      </c>
      <c r="M5" s="245">
        <f>$C5*H5/SUMPRODUCT($C$4:$C$28,H$4:H$28)</f>
        <v>0</v>
      </c>
    </row>
    <row r="6" spans="2:13" x14ac:dyDescent="0.35">
      <c r="B6" t="s">
        <v>584</v>
      </c>
      <c r="C6" s="244">
        <v>4.0805825486475107E-2</v>
      </c>
      <c r="D6" s="248">
        <v>7.6923076923076913E-2</v>
      </c>
      <c r="E6" s="248">
        <v>0.25213675213675213</v>
      </c>
      <c r="F6" s="248">
        <v>0.53205128205128205</v>
      </c>
      <c r="G6" s="248">
        <v>0.1388888888888889</v>
      </c>
      <c r="H6" s="248">
        <v>0</v>
      </c>
      <c r="I6" s="247">
        <f>$C6*D6/SUMPRODUCT($C$4:$C$28,D$4:D$28)</f>
        <v>1.4230432980201132E-2</v>
      </c>
      <c r="J6" s="246">
        <f>$C6*E6/SUMPRODUCT($C$4:$C$28,E$4:E$28)</f>
        <v>5.4733820804804316E-2</v>
      </c>
      <c r="K6" s="246">
        <f>$C6*F6/SUMPRODUCT($C$4:$C$28,F$4:F$28)</f>
        <v>5.5371220194986928E-2</v>
      </c>
      <c r="L6" s="246">
        <f>$C6*G6/SUMPRODUCT($C$4:$C$28,G$4:G$28)</f>
        <v>7.0215430180409155E-2</v>
      </c>
      <c r="M6" s="245">
        <f>$C6*H6/SUMPRODUCT($C$4:$C$28,H$4:H$28)</f>
        <v>0</v>
      </c>
    </row>
    <row r="7" spans="2:13" x14ac:dyDescent="0.35">
      <c r="B7" t="s">
        <v>583</v>
      </c>
      <c r="C7" s="244">
        <v>2.3082653003295327E-2</v>
      </c>
      <c r="D7" s="243">
        <v>1</v>
      </c>
      <c r="E7" s="243">
        <v>0</v>
      </c>
      <c r="F7" s="243">
        <v>0</v>
      </c>
      <c r="G7" s="243">
        <v>0</v>
      </c>
      <c r="H7" s="243">
        <v>0</v>
      </c>
      <c r="I7" s="247">
        <f>$C7*D7/SUMPRODUCT($C$4:$C$28,D$4:D$28)</f>
        <v>0.10464657569070762</v>
      </c>
      <c r="J7" s="246">
        <f>$C7*E7/SUMPRODUCT($C$4:$C$28,E$4:E$28)</f>
        <v>0</v>
      </c>
      <c r="K7" s="246">
        <f>$C7*F7/SUMPRODUCT($C$4:$C$28,F$4:F$28)</f>
        <v>0</v>
      </c>
      <c r="L7" s="246">
        <f>$C7*G7/SUMPRODUCT($C$4:$C$28,G$4:G$28)</f>
        <v>0</v>
      </c>
      <c r="M7" s="245">
        <f>$C7*H7/SUMPRODUCT($C$4:$C$28,H$4:H$28)</f>
        <v>0</v>
      </c>
    </row>
    <row r="8" spans="2:13" x14ac:dyDescent="0.35">
      <c r="B8" t="s">
        <v>582</v>
      </c>
      <c r="C8" s="244">
        <v>9.7591784811817753E-2</v>
      </c>
      <c r="D8" s="248">
        <v>0.23333333333333336</v>
      </c>
      <c r="E8" s="248">
        <v>0.25555555555555554</v>
      </c>
      <c r="F8" s="248">
        <v>0.51111111111111107</v>
      </c>
      <c r="G8" s="248">
        <v>0</v>
      </c>
      <c r="H8" s="248">
        <v>0</v>
      </c>
      <c r="I8" s="247">
        <f>$C8*D8/SUMPRODUCT($C$4:$C$28,D$4:D$28)</f>
        <v>0.10323556635438472</v>
      </c>
      <c r="J8" s="246">
        <f>$C8*E8/SUMPRODUCT($C$4:$C$28,E$4:E$28)</f>
        <v>0.13267711857986475</v>
      </c>
      <c r="K8" s="246">
        <f>$C8*F8/SUMPRODUCT($C$4:$C$28,F$4:F$28)</f>
        <v>0.12721461707745318</v>
      </c>
      <c r="L8" s="246">
        <f>$C8*G8/SUMPRODUCT($C$4:$C$28,G$4:G$28)</f>
        <v>0</v>
      </c>
      <c r="M8" s="245">
        <f>$C8*H8/SUMPRODUCT($C$4:$C$28,H$4:H$28)</f>
        <v>0</v>
      </c>
    </row>
    <row r="9" spans="2:13" x14ac:dyDescent="0.35">
      <c r="B9" t="s">
        <v>581</v>
      </c>
      <c r="C9" s="244">
        <v>3.2056865699710202E-3</v>
      </c>
      <c r="D9" s="248">
        <v>0.47272727272727272</v>
      </c>
      <c r="E9" s="248">
        <v>0.17575757575757572</v>
      </c>
      <c r="F9" s="248">
        <v>0.35151515151515145</v>
      </c>
      <c r="G9" s="248">
        <v>0</v>
      </c>
      <c r="H9" s="248">
        <v>0</v>
      </c>
      <c r="I9" s="247">
        <f>$C9*D9/SUMPRODUCT($C$4:$C$28,D$4:D$28)</f>
        <v>6.8702258619523088E-3</v>
      </c>
      <c r="J9" s="246">
        <f>$C9*E9/SUMPRODUCT($C$4:$C$28,E$4:E$28)</f>
        <v>2.9973161609006555E-3</v>
      </c>
      <c r="K9" s="246">
        <f>$C9*F9/SUMPRODUCT($C$4:$C$28,F$4:F$28)</f>
        <v>2.8739124858180773E-3</v>
      </c>
      <c r="L9" s="246">
        <f>$C9*G9/SUMPRODUCT($C$4:$C$28,G$4:G$28)</f>
        <v>0</v>
      </c>
      <c r="M9" s="245">
        <f>$C9*H9/SUMPRODUCT($C$4:$C$28,H$4:H$28)</f>
        <v>0</v>
      </c>
    </row>
    <row r="10" spans="2:13" x14ac:dyDescent="0.35">
      <c r="B10" t="s">
        <v>580</v>
      </c>
      <c r="C10" s="244">
        <v>5.8503779901971122E-2</v>
      </c>
      <c r="D10" s="248">
        <v>0.11764705882352942</v>
      </c>
      <c r="E10" s="248">
        <v>0.29411764705882354</v>
      </c>
      <c r="F10" s="248">
        <v>0.58823529411764708</v>
      </c>
      <c r="G10" s="248">
        <v>0</v>
      </c>
      <c r="H10" s="248">
        <v>0</v>
      </c>
      <c r="I10" s="247">
        <f>$C10*D10/SUMPRODUCT($C$4:$C$28,D$4:D$28)</f>
        <v>3.1203571081152182E-2</v>
      </c>
      <c r="J10" s="246">
        <f>$C10*E10/SUMPRODUCT($C$4:$C$28,E$4:E$28)</f>
        <v>9.1538217946370196E-2</v>
      </c>
      <c r="K10" s="246">
        <f>$C10*F10/SUMPRODUCT($C$4:$C$28,F$4:F$28)</f>
        <v>8.7769462199996831E-2</v>
      </c>
      <c r="L10" s="246">
        <f>$C10*G10/SUMPRODUCT($C$4:$C$28,G$4:G$28)</f>
        <v>0</v>
      </c>
      <c r="M10" s="245">
        <f>$C10*H10/SUMPRODUCT($C$4:$C$28,H$4:H$28)</f>
        <v>0</v>
      </c>
    </row>
    <row r="11" spans="2:13" x14ac:dyDescent="0.35">
      <c r="B11" t="s">
        <v>579</v>
      </c>
      <c r="C11" s="244">
        <v>0.17093361928399475</v>
      </c>
      <c r="D11" s="248">
        <v>0.34666666666666668</v>
      </c>
      <c r="E11" s="248">
        <v>0.20444444444444443</v>
      </c>
      <c r="F11" s="248">
        <v>0.41555555555555551</v>
      </c>
      <c r="G11" s="248">
        <v>3.3333333333333333E-2</v>
      </c>
      <c r="H11" s="248">
        <v>0</v>
      </c>
      <c r="I11" s="247">
        <f>$C11*D11/SUMPRODUCT($C$4:$C$28,D$4:D$28)</f>
        <v>0.26864506783474879</v>
      </c>
      <c r="J11" s="246">
        <f>$C11*E11/SUMPRODUCT($C$4:$C$28,E$4:E$28)</f>
        <v>0.18590892763163602</v>
      </c>
      <c r="K11" s="246">
        <f>$C11*F11/SUMPRODUCT($C$4:$C$28,F$4:F$28)</f>
        <v>0.18116112675115184</v>
      </c>
      <c r="L11" s="246">
        <f>$C11*G11/SUMPRODUCT($C$4:$C$28,G$4:G$28)</f>
        <v>7.0590965680415618E-2</v>
      </c>
      <c r="M11" s="245">
        <f>$C11*H11/SUMPRODUCT($C$4:$C$28,H$4:H$28)</f>
        <v>0</v>
      </c>
    </row>
    <row r="12" spans="2:13" x14ac:dyDescent="0.35">
      <c r="B12" t="s">
        <v>578</v>
      </c>
      <c r="C12" s="244">
        <v>0.10696307521803304</v>
      </c>
      <c r="D12" s="248">
        <v>7.6923076923076913E-2</v>
      </c>
      <c r="E12" s="248">
        <v>0.25213675213675213</v>
      </c>
      <c r="F12" s="248">
        <v>0.53205128205128205</v>
      </c>
      <c r="G12" s="248">
        <v>0.1388888888888889</v>
      </c>
      <c r="H12" s="248">
        <v>0</v>
      </c>
      <c r="I12" s="247">
        <f>$C12*D12/SUMPRODUCT($C$4:$C$28,D$4:D$28)</f>
        <v>3.7301803237651317E-2</v>
      </c>
      <c r="J12" s="246">
        <f>$C12*E12/SUMPRODUCT($C$4:$C$28,E$4:E$28)</f>
        <v>0.143472107766943</v>
      </c>
      <c r="K12" s="246">
        <f>$C12*F12/SUMPRODUCT($C$4:$C$28,F$4:F$28)</f>
        <v>0.1451429034953281</v>
      </c>
      <c r="L12" s="246">
        <f>$C12*G12/SUMPRODUCT($C$4:$C$28,G$4:G$28)</f>
        <v>0.1840535818186782</v>
      </c>
      <c r="M12" s="245">
        <f>$C12*H12/SUMPRODUCT($C$4:$C$28,H$4:H$28)</f>
        <v>0</v>
      </c>
    </row>
    <row r="13" spans="2:13" x14ac:dyDescent="0.35">
      <c r="B13" t="s">
        <v>577</v>
      </c>
      <c r="C13" s="244">
        <v>0.24341846687979948</v>
      </c>
      <c r="D13" s="248">
        <v>7.6923076923076913E-2</v>
      </c>
      <c r="E13" s="248">
        <v>0.25213675213675213</v>
      </c>
      <c r="F13" s="248">
        <v>0.53205128205128205</v>
      </c>
      <c r="G13" s="248">
        <v>0.1388888888888889</v>
      </c>
      <c r="H13" s="248">
        <v>0</v>
      </c>
      <c r="I13" s="247">
        <f>$C13*D13/SUMPRODUCT($C$4:$C$28,D$4:D$28)</f>
        <v>8.4888619156213499E-2</v>
      </c>
      <c r="J13" s="246">
        <f>$C13*E13/SUMPRODUCT($C$4:$C$28,E$4:E$28)</f>
        <v>0.32650295853456163</v>
      </c>
      <c r="K13" s="246">
        <f>$C13*F13/SUMPRODUCT($C$4:$C$28,F$4:F$28)</f>
        <v>0.33030522893342401</v>
      </c>
      <c r="L13" s="246">
        <f>$C13*G13/SUMPRODUCT($C$4:$C$28,G$4:G$28)</f>
        <v>0.4188552041787702</v>
      </c>
      <c r="M13" s="245">
        <f>$C13*H13/SUMPRODUCT($C$4:$C$28,H$4:H$28)</f>
        <v>0</v>
      </c>
    </row>
    <row r="14" spans="2:13" x14ac:dyDescent="0.35">
      <c r="B14" t="s">
        <v>576</v>
      </c>
      <c r="C14" s="244">
        <v>1.0578765680904366E-2</v>
      </c>
      <c r="D14" s="248">
        <v>7.6923076923076913E-2</v>
      </c>
      <c r="E14" s="248">
        <v>0.25213675213675213</v>
      </c>
      <c r="F14" s="248">
        <v>0.53205128205128205</v>
      </c>
      <c r="G14" s="248">
        <v>0.1388888888888889</v>
      </c>
      <c r="H14" s="248">
        <v>0</v>
      </c>
      <c r="I14" s="247">
        <f>$C14*D14/SUMPRODUCT($C$4:$C$28,D$4:D$28)</f>
        <v>3.6891893311962842E-3</v>
      </c>
      <c r="J14" s="246">
        <f>$C14*E14/SUMPRODUCT($C$4:$C$28,E$4:E$28)</f>
        <v>1.4189549119807549E-2</v>
      </c>
      <c r="K14" s="246">
        <f>$C14*F14/SUMPRODUCT($C$4:$C$28,F$4:F$28)</f>
        <v>1.4354792653384097E-2</v>
      </c>
      <c r="L14" s="246">
        <f>$C14*G14/SUMPRODUCT($C$4:$C$28,G$4:G$28)</f>
        <v>1.8203101498550592E-2</v>
      </c>
      <c r="M14" s="245">
        <f>$C14*H14/SUMPRODUCT($C$4:$C$28,H$4:H$28)</f>
        <v>0</v>
      </c>
    </row>
    <row r="15" spans="2:13" x14ac:dyDescent="0.35">
      <c r="B15" t="s">
        <v>575</v>
      </c>
      <c r="C15" s="244">
        <v>1.4853014440865727E-2</v>
      </c>
      <c r="D15" s="248">
        <v>0</v>
      </c>
      <c r="E15" s="248">
        <v>0</v>
      </c>
      <c r="F15" s="248">
        <v>1.282051282051282E-2</v>
      </c>
      <c r="G15" s="248">
        <v>6.4102564102564111E-2</v>
      </c>
      <c r="H15" s="248">
        <v>0.92307692307692302</v>
      </c>
      <c r="I15" s="247">
        <f>$C15*D15/SUMPRODUCT($C$4:$C$28,D$4:D$28)</f>
        <v>0</v>
      </c>
      <c r="J15" s="246">
        <f>$C15*E15/SUMPRODUCT($C$4:$C$28,E$4:E$28)</f>
        <v>0</v>
      </c>
      <c r="K15" s="246">
        <f>$C15*F15/SUMPRODUCT($C$4:$C$28,F$4:F$28)</f>
        <v>4.8565563558972607E-4</v>
      </c>
      <c r="L15" s="246">
        <f>$C15*G15/SUMPRODUCT($C$4:$C$28,G$4:G$28)</f>
        <v>1.1795949222836982E-2</v>
      </c>
      <c r="M15" s="245">
        <f>$C15*H15/SUMPRODUCT($C$4:$C$28,H$4:H$28)</f>
        <v>0.11556765031642216</v>
      </c>
    </row>
    <row r="16" spans="2:13" x14ac:dyDescent="0.35">
      <c r="B16" t="s">
        <v>574</v>
      </c>
      <c r="C16" s="244">
        <v>4.5141623428579913E-2</v>
      </c>
      <c r="D16" s="248">
        <v>4.3956043956043953E-2</v>
      </c>
      <c r="E16" s="248">
        <v>0</v>
      </c>
      <c r="F16" s="248">
        <v>4.2124542124542121E-2</v>
      </c>
      <c r="G16" s="248">
        <v>0.21062271062271062</v>
      </c>
      <c r="H16" s="248">
        <v>0.70329670329670324</v>
      </c>
      <c r="I16" s="247">
        <f>$C16*D16/SUMPRODUCT($C$4:$C$28,D$4:D$28)</f>
        <v>8.9957022299713297E-3</v>
      </c>
      <c r="J16" s="246">
        <f>$C16*E16/SUMPRODUCT($C$4:$C$28,E$4:E$28)</f>
        <v>0</v>
      </c>
      <c r="K16" s="246">
        <f>$C16*F16/SUMPRODUCT($C$4:$C$28,F$4:F$28)</f>
        <v>4.8497661613786961E-3</v>
      </c>
      <c r="L16" s="246">
        <f>$C16*G16/SUMPRODUCT($C$4:$C$28,G$4:G$28)</f>
        <v>0.11779456715824907</v>
      </c>
      <c r="M16" s="245">
        <f>$C16*H16/SUMPRODUCT($C$4:$C$28,H$4:H$28)</f>
        <v>0.26760827687001398</v>
      </c>
    </row>
    <row r="17" spans="2:13" x14ac:dyDescent="0.35">
      <c r="B17" t="s">
        <v>573</v>
      </c>
      <c r="C17" s="244">
        <v>4.7764729892568206E-2</v>
      </c>
      <c r="D17" s="248">
        <v>5.6497175141242938E-3</v>
      </c>
      <c r="E17" s="248">
        <v>3.766478342749529E-3</v>
      </c>
      <c r="F17" s="248">
        <v>1.1299435028248586E-2</v>
      </c>
      <c r="G17" s="248">
        <v>1.8832391713747645E-2</v>
      </c>
      <c r="H17" s="248">
        <v>0.96045197740112986</v>
      </c>
      <c r="I17" s="247">
        <f>$C17*D17/SUMPRODUCT($C$4:$C$28,D$4:D$28)</f>
        <v>1.2234137535571314E-3</v>
      </c>
      <c r="J17" s="246">
        <f>$C17*E17/SUMPRODUCT($C$4:$C$28,E$4:E$28)</f>
        <v>9.5706237828096152E-4</v>
      </c>
      <c r="K17" s="246">
        <f>$C17*F17/SUMPRODUCT($C$4:$C$28,F$4:F$28)</f>
        <v>1.3764881835931705E-3</v>
      </c>
      <c r="L17" s="246">
        <f>$C17*G17/SUMPRODUCT($C$4:$C$28,G$4:G$28)</f>
        <v>1.1144374415137291E-2</v>
      </c>
      <c r="M17" s="245">
        <f>$C17*H17/SUMPRODUCT($C$4:$C$28,H$4:H$28)</f>
        <v>0.38669340703059241</v>
      </c>
    </row>
    <row r="18" spans="2:13" x14ac:dyDescent="0.35">
      <c r="B18" t="s">
        <v>572</v>
      </c>
      <c r="C18" s="244">
        <v>2.7782616939748844E-2</v>
      </c>
      <c r="D18" s="248">
        <v>0</v>
      </c>
      <c r="E18" s="248">
        <v>0.19791666666666666</v>
      </c>
      <c r="F18" s="248">
        <v>0.41666666666666663</v>
      </c>
      <c r="G18" s="248">
        <v>0.10416666666666669</v>
      </c>
      <c r="H18" s="248">
        <v>0.28125000000000006</v>
      </c>
      <c r="I18" s="247">
        <f>$C18*D18/SUMPRODUCT($C$4:$C$28,D$4:D$28)</f>
        <v>0</v>
      </c>
      <c r="J18" s="246">
        <f>$C18*E18/SUMPRODUCT($C$4:$C$28,E$4:E$28)</f>
        <v>2.925182474557142E-2</v>
      </c>
      <c r="K18" s="246">
        <f>$C18*F18/SUMPRODUCT($C$4:$C$28,F$4:F$28)</f>
        <v>2.9523669933332271E-2</v>
      </c>
      <c r="L18" s="246">
        <f>$C18*G18/SUMPRODUCT($C$4:$C$28,G$4:G$28)</f>
        <v>3.5854593860781478E-2</v>
      </c>
      <c r="M18" s="245">
        <f>$C18*H18/SUMPRODUCT($C$4:$C$28,H$4:H$28)</f>
        <v>6.5864207183482529E-2</v>
      </c>
    </row>
    <row r="19" spans="2:13" x14ac:dyDescent="0.35">
      <c r="B19" t="s">
        <v>571</v>
      </c>
      <c r="C19" s="244">
        <v>2.660719853075947E-2</v>
      </c>
      <c r="D19" s="248">
        <v>9.9999999999999992E-2</v>
      </c>
      <c r="E19" s="248">
        <v>6.6666666666666652E-2</v>
      </c>
      <c r="F19" s="248">
        <v>0.15416666666666665</v>
      </c>
      <c r="G19" s="248">
        <v>0.10416666666666667</v>
      </c>
      <c r="H19" s="248">
        <v>0.57499999999999996</v>
      </c>
      <c r="I19" s="247">
        <f>$C19*D19/SUMPRODUCT($C$4:$C$28,D$4:D$28)</f>
        <v>1.2062531176850882E-2</v>
      </c>
      <c r="J19" s="246">
        <f>$C19*E19/SUMPRODUCT($C$4:$C$28,E$4:E$28)</f>
        <v>9.4363781203527543E-3</v>
      </c>
      <c r="K19" s="246">
        <f>$C19*F19/SUMPRODUCT($C$4:$C$28,F$4:F$28)</f>
        <v>1.0461598888299622E-2</v>
      </c>
      <c r="L19" s="246">
        <f>$C19*G19/SUMPRODUCT($C$4:$C$28,G$4:G$28)</f>
        <v>3.4337668735902258E-2</v>
      </c>
      <c r="M19" s="245">
        <f>$C19*H19/SUMPRODUCT($C$4:$C$28,H$4:H$28)</f>
        <v>0.12895874001360833</v>
      </c>
    </row>
    <row r="20" spans="2:13" x14ac:dyDescent="0.35">
      <c r="B20" t="s">
        <v>570</v>
      </c>
      <c r="C20" s="244">
        <v>2.030268160981646E-3</v>
      </c>
      <c r="D20" s="248">
        <v>0.32558139534883723</v>
      </c>
      <c r="E20" s="248">
        <v>6.9767441860465115E-2</v>
      </c>
      <c r="F20" s="248">
        <v>0.1744186046511628</v>
      </c>
      <c r="G20" s="248">
        <v>0.1744186046511628</v>
      </c>
      <c r="H20" s="248">
        <v>0.2558139534883721</v>
      </c>
      <c r="I20" s="247">
        <f>$C20*D20/SUMPRODUCT($C$4:$C$28,D$4:D$28)</f>
        <v>2.9967622051390069E-3</v>
      </c>
      <c r="J20" s="246">
        <f>$C20*E20/SUMPRODUCT($C$4:$C$28,E$4:E$28)</f>
        <v>7.5353537806123146E-4</v>
      </c>
      <c r="K20" s="246">
        <f>$C20*F20/SUMPRODUCT($C$4:$C$28,F$4:F$28)</f>
        <v>9.0313909813950234E-4</v>
      </c>
      <c r="L20" s="246">
        <f>$C20*G20/SUMPRODUCT($C$4:$C$28,G$4:G$28)</f>
        <v>4.387216851659128E-3</v>
      </c>
      <c r="M20" s="245">
        <f>$C20*H20/SUMPRODUCT($C$4:$C$28,H$4:H$28)</f>
        <v>4.3778554725017989E-3</v>
      </c>
    </row>
    <row r="21" spans="2:13" x14ac:dyDescent="0.35">
      <c r="B21" t="s">
        <v>569</v>
      </c>
      <c r="C21" s="244">
        <v>2.7782616939748843E-3</v>
      </c>
      <c r="D21" s="248">
        <v>0.32558139534883723</v>
      </c>
      <c r="E21" s="248">
        <v>6.9767441860465115E-2</v>
      </c>
      <c r="F21" s="248">
        <v>0.1744186046511628</v>
      </c>
      <c r="G21" s="248">
        <v>0.1744186046511628</v>
      </c>
      <c r="H21" s="248">
        <v>0.2558139534883721</v>
      </c>
      <c r="I21" s="247">
        <f>$C21*D21/SUMPRODUCT($C$4:$C$28,D$4:D$28)</f>
        <v>4.1008324912428515E-3</v>
      </c>
      <c r="J21" s="246">
        <f>$C21*E21/SUMPRODUCT($C$4:$C$28,E$4:E$28)</f>
        <v>1.0311536752416852E-3</v>
      </c>
      <c r="K21" s="246">
        <f>$C21*F21/SUMPRODUCT($C$4:$C$28,F$4:F$28)</f>
        <v>1.2358745553487926E-3</v>
      </c>
      <c r="L21" s="246">
        <f>$C21*G21/SUMPRODUCT($C$4:$C$28,G$4:G$28)</f>
        <v>6.0035599022703855E-3</v>
      </c>
      <c r="M21" s="245">
        <f>$C21*H21/SUMPRODUCT($C$4:$C$28,H$4:H$28)</f>
        <v>5.9907495939498312E-3</v>
      </c>
    </row>
    <row r="22" spans="2:13" x14ac:dyDescent="0.35">
      <c r="B22" t="s">
        <v>568</v>
      </c>
      <c r="C22" s="244">
        <v>3.3125427889700541E-3</v>
      </c>
      <c r="D22" s="248">
        <v>0.32558139534883723</v>
      </c>
      <c r="E22" s="248">
        <v>6.9767441860465115E-2</v>
      </c>
      <c r="F22" s="248">
        <v>0.1744186046511628</v>
      </c>
      <c r="G22" s="248">
        <v>0.1744186046511628</v>
      </c>
      <c r="H22" s="248">
        <v>0.2558139534883721</v>
      </c>
      <c r="I22" s="247">
        <f>$C22*D22/SUMPRODUCT($C$4:$C$28,D$4:D$28)</f>
        <v>4.8894541241741689E-3</v>
      </c>
      <c r="J22" s="246">
        <f>$C22*E22/SUMPRODUCT($C$4:$C$28,E$4:E$28)</f>
        <v>1.2294524589420094E-3</v>
      </c>
      <c r="K22" s="246">
        <f>$C22*F22/SUMPRODUCT($C$4:$C$28,F$4:F$28)</f>
        <v>1.4735427390697143E-3</v>
      </c>
      <c r="L22" s="246">
        <f>$C22*G22/SUMPRODUCT($C$4:$C$28,G$4:G$28)</f>
        <v>7.1580906527069976E-3</v>
      </c>
      <c r="M22" s="245">
        <f>$C22*H22/SUMPRODUCT($C$4:$C$28,H$4:H$28)</f>
        <v>7.1428168235555664E-3</v>
      </c>
    </row>
    <row r="23" spans="2:13" x14ac:dyDescent="0.35">
      <c r="B23" t="s">
        <v>567</v>
      </c>
      <c r="C23" s="244">
        <v>3.2056865699710202E-3</v>
      </c>
      <c r="D23" s="248">
        <v>0.41860465116279066</v>
      </c>
      <c r="E23" s="248">
        <v>0.13178294573643412</v>
      </c>
      <c r="F23" s="248">
        <v>0.26356589147286824</v>
      </c>
      <c r="G23" s="248">
        <v>0</v>
      </c>
      <c r="H23" s="248">
        <v>0.18604651162790697</v>
      </c>
      <c r="I23" s="247">
        <f>$C23*D23/SUMPRODUCT($C$4:$C$28,D$4:D$28)</f>
        <v>6.0836525968987355E-3</v>
      </c>
      <c r="J23" s="246">
        <f>$C23*E23/SUMPRODUCT($C$4:$C$28,E$4:E$28)</f>
        <v>2.2473862152703398E-3</v>
      </c>
      <c r="K23" s="246">
        <f>$C23*F23/SUMPRODUCT($C$4:$C$28,F$4:F$28)</f>
        <v>2.1548581990696899E-3</v>
      </c>
      <c r="L23" s="246">
        <f>$C23*G23/SUMPRODUCT($C$4:$C$28,G$4:G$28)</f>
        <v>0</v>
      </c>
      <c r="M23" s="245">
        <f>$C23*H23/SUMPRODUCT($C$4:$C$28,H$4:H$28)</f>
        <v>5.0272024564613962E-3</v>
      </c>
    </row>
    <row r="24" spans="2:13" x14ac:dyDescent="0.35">
      <c r="B24" t="s">
        <v>566</v>
      </c>
      <c r="C24" s="244">
        <v>2.030268160981646E-3</v>
      </c>
      <c r="D24" s="248">
        <v>0.41860465116279066</v>
      </c>
      <c r="E24" s="248">
        <v>0.13178294573643412</v>
      </c>
      <c r="F24" s="248">
        <v>0.26356589147286824</v>
      </c>
      <c r="G24" s="248">
        <v>0</v>
      </c>
      <c r="H24" s="248">
        <v>0.18604651162790697</v>
      </c>
      <c r="I24" s="247">
        <f>$C24*D24/SUMPRODUCT($C$4:$C$28,D$4:D$28)</f>
        <v>3.8529799780358653E-3</v>
      </c>
      <c r="J24" s="246">
        <f>$C24*E24/SUMPRODUCT($C$4:$C$28,E$4:E$28)</f>
        <v>1.4233446030045486E-3</v>
      </c>
      <c r="K24" s="246">
        <f>$C24*F24/SUMPRODUCT($C$4:$C$28,F$4:F$28)</f>
        <v>1.3647435260774703E-3</v>
      </c>
      <c r="L24" s="246">
        <f>$C24*G24/SUMPRODUCT($C$4:$C$28,G$4:G$28)</f>
        <v>0</v>
      </c>
      <c r="M24" s="245">
        <f>$C24*H24/SUMPRODUCT($C$4:$C$28,H$4:H$28)</f>
        <v>3.183894889092217E-3</v>
      </c>
    </row>
    <row r="25" spans="2:13" x14ac:dyDescent="0.35">
      <c r="B25" t="s">
        <v>565</v>
      </c>
      <c r="C25" s="244">
        <v>4.4452187103598152E-3</v>
      </c>
      <c r="D25" s="248">
        <v>0.32558139534883723</v>
      </c>
      <c r="E25" s="248">
        <v>6.9767441860465115E-2</v>
      </c>
      <c r="F25" s="248">
        <v>0.1744186046511628</v>
      </c>
      <c r="G25" s="248">
        <v>0.1744186046511628</v>
      </c>
      <c r="H25" s="248">
        <v>0.2558139534883721</v>
      </c>
      <c r="I25" s="247">
        <f>$C25*D25/SUMPRODUCT($C$4:$C$28,D$4:D$28)</f>
        <v>6.5613319859885635E-3</v>
      </c>
      <c r="J25" s="246">
        <f>$C25*E25/SUMPRODUCT($C$4:$C$28,E$4:E$28)</f>
        <v>1.6498458803866965E-3</v>
      </c>
      <c r="K25" s="246">
        <f>$C25*F25/SUMPRODUCT($C$4:$C$28,F$4:F$28)</f>
        <v>1.9773992885580684E-3</v>
      </c>
      <c r="L25" s="246">
        <f>$C25*G25/SUMPRODUCT($C$4:$C$28,G$4:G$28)</f>
        <v>9.6056958436326178E-3</v>
      </c>
      <c r="M25" s="245">
        <f>$C25*H25/SUMPRODUCT($C$4:$C$28,H$4:H$28)</f>
        <v>9.5851993503197307E-3</v>
      </c>
    </row>
    <row r="26" spans="2:13" x14ac:dyDescent="0.35">
      <c r="B26" t="s">
        <v>564</v>
      </c>
      <c r="C26" s="244">
        <v>0</v>
      </c>
      <c r="D26" s="243">
        <v>1</v>
      </c>
      <c r="E26" s="243">
        <v>0</v>
      </c>
      <c r="F26" s="243">
        <v>0</v>
      </c>
      <c r="G26" s="243">
        <v>0</v>
      </c>
      <c r="H26" s="243">
        <v>0</v>
      </c>
      <c r="I26" s="247">
        <f>$C26*D26/SUMPRODUCT($C$4:$C$28,D$4:D$28)</f>
        <v>0</v>
      </c>
      <c r="J26" s="246">
        <f>$C26*E26/SUMPRODUCT($C$4:$C$28,E$4:E$28)</f>
        <v>0</v>
      </c>
      <c r="K26" s="246">
        <f>$C26*F26/SUMPRODUCT($C$4:$C$28,F$4:F$28)</f>
        <v>0</v>
      </c>
      <c r="L26" s="246">
        <f>$C26*G26/SUMPRODUCT($C$4:$C$28,G$4:G$28)</f>
        <v>0</v>
      </c>
      <c r="M26" s="245">
        <f>$C26*H26/SUMPRODUCT($C$4:$C$28,H$4:H$28)</f>
        <v>0</v>
      </c>
    </row>
    <row r="27" spans="2:13" x14ac:dyDescent="0.35">
      <c r="B27" t="s">
        <v>563</v>
      </c>
      <c r="C27" s="244">
        <v>6.4113731399420408E-4</v>
      </c>
      <c r="D27" s="243">
        <v>1</v>
      </c>
      <c r="E27" s="243">
        <v>0</v>
      </c>
      <c r="F27" s="243">
        <v>0</v>
      </c>
      <c r="G27" s="243">
        <v>0</v>
      </c>
      <c r="H27" s="243">
        <v>0</v>
      </c>
      <c r="I27" s="247">
        <f>$C27*D27/SUMPRODUCT($C$4:$C$28,D$4:D$28)</f>
        <v>2.9066340185182849E-3</v>
      </c>
      <c r="J27" s="246">
        <f>$C27*E27/SUMPRODUCT($C$4:$C$28,E$4:E$28)</f>
        <v>0</v>
      </c>
      <c r="K27" s="246">
        <f>$C27*F27/SUMPRODUCT($C$4:$C$28,F$4:F$28)</f>
        <v>0</v>
      </c>
      <c r="L27" s="246">
        <f>$C27*G27/SUMPRODUCT($C$4:$C$28,G$4:G$28)</f>
        <v>0</v>
      </c>
      <c r="M27" s="245">
        <f>$C27*H27/SUMPRODUCT($C$4:$C$28,H$4:H$28)</f>
        <v>0</v>
      </c>
    </row>
    <row r="28" spans="2:13" ht="15" thickBot="1" x14ac:dyDescent="0.4">
      <c r="B28" t="s">
        <v>562</v>
      </c>
      <c r="C28" s="244">
        <v>2.3229687160638002E-2</v>
      </c>
      <c r="D28" s="243">
        <v>1</v>
      </c>
      <c r="E28" s="243">
        <v>0</v>
      </c>
      <c r="F28" s="243">
        <v>0</v>
      </c>
      <c r="G28" s="243">
        <v>0</v>
      </c>
      <c r="H28" s="243">
        <v>0</v>
      </c>
      <c r="I28" s="242">
        <f>$C28*D28/SUMPRODUCT($C$4:$C$28,D$4:D$28)</f>
        <v>0.1053131637589545</v>
      </c>
      <c r="J28" s="241">
        <f>$C28*E28/SUMPRODUCT($C$4:$C$28,E$4:E$28)</f>
        <v>0</v>
      </c>
      <c r="K28" s="241">
        <f>$C28*F28/SUMPRODUCT($C$4:$C$28,F$4:F$28)</f>
        <v>0</v>
      </c>
      <c r="L28" s="241">
        <f>$C28*G28/SUMPRODUCT($C$4:$C$28,G$4:G$28)</f>
        <v>0</v>
      </c>
      <c r="M28" s="240">
        <f>$C28*H28/SUMPRODUCT($C$4:$C$28,H$4:H$28)</f>
        <v>0</v>
      </c>
    </row>
    <row r="29" spans="2:13" x14ac:dyDescent="0.35">
      <c r="C29" s="133" t="s">
        <v>561</v>
      </c>
    </row>
  </sheetData>
  <mergeCells count="1">
    <mergeCell ref="I2:M2"/>
  </mergeCells>
  <conditionalFormatting sqref="I4:M28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CE49-72CD-4B64-864C-B85F213A5E8B}">
  <dimension ref="A1:K175"/>
  <sheetViews>
    <sheetView topLeftCell="A39" zoomScale="85" zoomScaleNormal="85" workbookViewId="0">
      <selection activeCell="E45" sqref="C45:E45"/>
    </sheetView>
  </sheetViews>
  <sheetFormatPr defaultRowHeight="14.5" x14ac:dyDescent="0.35"/>
  <cols>
    <col min="1" max="1" width="23.453125" customWidth="1"/>
    <col min="2" max="2" width="41.1796875" customWidth="1"/>
    <col min="3" max="11" width="12.54296875" customWidth="1"/>
  </cols>
  <sheetData>
    <row r="1" spans="1:11" x14ac:dyDescent="0.35">
      <c r="A1" s="154" t="s">
        <v>399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1" x14ac:dyDescent="0.35">
      <c r="A2" t="s">
        <v>400</v>
      </c>
      <c r="B2" s="155" t="s">
        <v>401</v>
      </c>
    </row>
    <row r="3" spans="1:11" ht="17.5" x14ac:dyDescent="0.45">
      <c r="A3" t="s">
        <v>402</v>
      </c>
    </row>
    <row r="4" spans="1:11" x14ac:dyDescent="0.35">
      <c r="A4" t="s">
        <v>403</v>
      </c>
    </row>
    <row r="5" spans="1:11" x14ac:dyDescent="0.35">
      <c r="A5" t="s">
        <v>404</v>
      </c>
    </row>
    <row r="6" spans="1:11" ht="15" thickBot="1" x14ac:dyDescent="0.4"/>
    <row r="7" spans="1:11" ht="15" thickBot="1" x14ac:dyDescent="0.4">
      <c r="A7" s="156" t="s">
        <v>405</v>
      </c>
      <c r="B7" s="157"/>
      <c r="C7" s="157"/>
      <c r="D7" s="157"/>
      <c r="E7" s="157"/>
      <c r="F7" s="157"/>
      <c r="G7" s="157"/>
      <c r="H7" s="157"/>
      <c r="I7" s="157"/>
      <c r="J7" s="157"/>
      <c r="K7" s="158"/>
    </row>
    <row r="8" spans="1:11" ht="24.5" thickBot="1" x14ac:dyDescent="0.4">
      <c r="A8" t="s">
        <v>406</v>
      </c>
      <c r="B8" s="159" t="s">
        <v>407</v>
      </c>
      <c r="C8" s="159" t="s">
        <v>408</v>
      </c>
      <c r="D8" s="159" t="s">
        <v>409</v>
      </c>
      <c r="E8" s="159" t="s">
        <v>410</v>
      </c>
      <c r="F8" s="159" t="s">
        <v>411</v>
      </c>
      <c r="G8" s="159" t="s">
        <v>412</v>
      </c>
      <c r="H8" s="159" t="s">
        <v>413</v>
      </c>
      <c r="I8" s="160" t="s">
        <v>414</v>
      </c>
      <c r="J8" s="160" t="s">
        <v>415</v>
      </c>
      <c r="K8" s="160" t="s">
        <v>416</v>
      </c>
    </row>
    <row r="9" spans="1:11" ht="15" thickBot="1" x14ac:dyDescent="0.4">
      <c r="A9" s="161" t="s">
        <v>417</v>
      </c>
      <c r="B9" s="161" t="s">
        <v>418</v>
      </c>
      <c r="C9" s="162">
        <v>0.9</v>
      </c>
      <c r="D9" s="162">
        <v>0.1</v>
      </c>
      <c r="E9" s="162">
        <v>0.1</v>
      </c>
      <c r="F9" s="163">
        <v>0</v>
      </c>
      <c r="G9" s="163">
        <v>2.8</v>
      </c>
      <c r="H9" s="163">
        <v>0</v>
      </c>
      <c r="I9" s="164">
        <v>2340</v>
      </c>
      <c r="J9" s="163">
        <v>20</v>
      </c>
      <c r="K9" s="163">
        <v>0</v>
      </c>
    </row>
    <row r="10" spans="1:11" ht="15" thickBot="1" x14ac:dyDescent="0.4">
      <c r="A10" s="165" t="s">
        <v>417</v>
      </c>
      <c r="B10" s="165" t="s">
        <v>419</v>
      </c>
      <c r="C10" s="166">
        <v>0.55000000000000004</v>
      </c>
      <c r="D10" s="166">
        <v>0.35</v>
      </c>
      <c r="E10" s="166">
        <v>0.45</v>
      </c>
      <c r="F10" s="167">
        <v>0</v>
      </c>
      <c r="G10" s="167">
        <v>3.6</v>
      </c>
      <c r="H10" s="167">
        <v>0</v>
      </c>
      <c r="I10" s="167">
        <v>188</v>
      </c>
      <c r="J10" s="167">
        <v>5</v>
      </c>
      <c r="K10" s="167">
        <v>-65</v>
      </c>
    </row>
    <row r="11" spans="1:11" ht="15" thickBot="1" x14ac:dyDescent="0.4">
      <c r="A11" s="168" t="s">
        <v>417</v>
      </c>
      <c r="B11" s="168" t="s">
        <v>420</v>
      </c>
      <c r="C11" s="169">
        <v>0.55000000000000004</v>
      </c>
      <c r="D11" s="169">
        <v>0.35</v>
      </c>
      <c r="E11" s="169">
        <v>0.45</v>
      </c>
      <c r="F11" s="170">
        <v>0</v>
      </c>
      <c r="G11" s="170">
        <v>2.5</v>
      </c>
      <c r="H11" s="170">
        <v>0</v>
      </c>
      <c r="I11" s="170">
        <v>236</v>
      </c>
      <c r="J11" s="170">
        <v>6</v>
      </c>
      <c r="K11" s="170">
        <v>0</v>
      </c>
    </row>
    <row r="12" spans="1:11" ht="15" thickBot="1" x14ac:dyDescent="0.4">
      <c r="A12" s="171" t="s">
        <v>421</v>
      </c>
      <c r="B12" s="171" t="s">
        <v>422</v>
      </c>
      <c r="C12" s="172">
        <v>0.3</v>
      </c>
      <c r="D12" s="173">
        <v>0.25</v>
      </c>
      <c r="E12" s="173">
        <v>0.5</v>
      </c>
      <c r="F12" s="174">
        <v>2</v>
      </c>
      <c r="G12" s="174">
        <v>0</v>
      </c>
      <c r="H12" s="174">
        <v>0</v>
      </c>
      <c r="I12" s="174">
        <v>14</v>
      </c>
      <c r="J12" s="174">
        <v>20</v>
      </c>
      <c r="K12" s="174">
        <v>0.4</v>
      </c>
    </row>
    <row r="13" spans="1:11" ht="15" thickBot="1" x14ac:dyDescent="0.4">
      <c r="A13" s="168" t="s">
        <v>421</v>
      </c>
      <c r="B13" s="168" t="s">
        <v>423</v>
      </c>
      <c r="C13" s="169">
        <v>0</v>
      </c>
      <c r="D13" s="169">
        <v>0.15</v>
      </c>
      <c r="E13" s="169">
        <v>0.6</v>
      </c>
      <c r="F13" s="170">
        <v>0.4</v>
      </c>
      <c r="G13" s="170">
        <v>0</v>
      </c>
      <c r="H13" s="170">
        <v>0</v>
      </c>
      <c r="I13" s="170">
        <v>40</v>
      </c>
      <c r="J13" s="170">
        <v>10</v>
      </c>
      <c r="K13" s="170">
        <v>40</v>
      </c>
    </row>
    <row r="14" spans="1:11" ht="15" thickBot="1" x14ac:dyDescent="0.4">
      <c r="A14" s="175" t="s">
        <v>424</v>
      </c>
      <c r="B14" s="175" t="s">
        <v>425</v>
      </c>
      <c r="C14" s="173">
        <v>0.6</v>
      </c>
      <c r="D14" s="173">
        <v>0.39</v>
      </c>
      <c r="E14" s="173">
        <v>0.4</v>
      </c>
      <c r="F14" s="174">
        <v>1.8</v>
      </c>
      <c r="G14" s="174">
        <v>0</v>
      </c>
      <c r="H14" s="174">
        <v>0</v>
      </c>
      <c r="I14" s="174">
        <v>25</v>
      </c>
      <c r="J14" s="174">
        <v>20</v>
      </c>
      <c r="K14" s="174">
        <v>0</v>
      </c>
    </row>
    <row r="15" spans="1:11" ht="15" thickBot="1" x14ac:dyDescent="0.4">
      <c r="A15" s="176" t="s">
        <v>424</v>
      </c>
      <c r="B15" s="176" t="s">
        <v>426</v>
      </c>
      <c r="C15" s="177">
        <v>0.5</v>
      </c>
      <c r="D15" s="178">
        <v>0.05</v>
      </c>
      <c r="E15" s="178">
        <v>0.3</v>
      </c>
      <c r="F15" s="179">
        <v>4.8</v>
      </c>
      <c r="G15" s="179">
        <v>0</v>
      </c>
      <c r="H15" s="179">
        <v>0</v>
      </c>
      <c r="I15" s="179">
        <v>10</v>
      </c>
      <c r="J15" s="179">
        <v>20</v>
      </c>
      <c r="K15" s="179">
        <v>0.7</v>
      </c>
    </row>
    <row r="16" spans="1:11" ht="15" thickBot="1" x14ac:dyDescent="0.4">
      <c r="A16" s="180" t="s">
        <v>424</v>
      </c>
      <c r="B16" s="180" t="s">
        <v>427</v>
      </c>
      <c r="C16" s="181">
        <v>0.05</v>
      </c>
      <c r="D16" s="182">
        <v>0.2</v>
      </c>
      <c r="E16" s="182">
        <v>0.45</v>
      </c>
      <c r="F16" s="183">
        <v>8.6999999999999993</v>
      </c>
      <c r="G16" s="183">
        <v>0</v>
      </c>
      <c r="H16" s="183">
        <v>0</v>
      </c>
      <c r="I16" s="183">
        <v>25</v>
      </c>
      <c r="J16" s="183">
        <v>20</v>
      </c>
      <c r="K16" s="183">
        <v>0</v>
      </c>
    </row>
    <row r="17" spans="1:11" ht="15.5" thickTop="1" thickBot="1" x14ac:dyDescent="0.4">
      <c r="A17" s="175" t="s">
        <v>428</v>
      </c>
      <c r="B17" s="175" t="s">
        <v>429</v>
      </c>
      <c r="C17" s="173">
        <v>0.3</v>
      </c>
      <c r="D17" s="173">
        <v>0.5</v>
      </c>
      <c r="E17" s="173">
        <v>0.7</v>
      </c>
      <c r="F17" s="174">
        <v>0.2</v>
      </c>
      <c r="G17" s="174">
        <v>0</v>
      </c>
      <c r="H17" s="174">
        <v>0</v>
      </c>
      <c r="I17" s="174">
        <v>0.2</v>
      </c>
      <c r="J17" s="174">
        <v>10</v>
      </c>
      <c r="K17" s="174">
        <v>0</v>
      </c>
    </row>
    <row r="18" spans="1:11" ht="15" thickBot="1" x14ac:dyDescent="0.4">
      <c r="A18" s="165" t="s">
        <v>428</v>
      </c>
      <c r="B18" s="165" t="s">
        <v>430</v>
      </c>
      <c r="C18" s="166">
        <v>0.3</v>
      </c>
      <c r="D18" s="166">
        <v>0.5</v>
      </c>
      <c r="E18" s="166">
        <v>0.7</v>
      </c>
      <c r="F18" s="167">
        <v>0</v>
      </c>
      <c r="G18" s="167">
        <v>0</v>
      </c>
      <c r="H18" s="167">
        <v>0</v>
      </c>
      <c r="I18" s="167">
        <v>0.3</v>
      </c>
      <c r="J18" s="167">
        <v>15</v>
      </c>
      <c r="K18" s="167">
        <v>0</v>
      </c>
    </row>
    <row r="19" spans="1:11" ht="15" thickBot="1" x14ac:dyDescent="0.4">
      <c r="A19" s="168" t="s">
        <v>428</v>
      </c>
      <c r="B19" s="168" t="s">
        <v>431</v>
      </c>
      <c r="C19" s="169">
        <v>0.3</v>
      </c>
      <c r="D19" s="169">
        <v>0.5</v>
      </c>
      <c r="E19" s="169">
        <v>0.7</v>
      </c>
      <c r="F19" s="170">
        <v>0.3</v>
      </c>
      <c r="G19" s="170">
        <v>0</v>
      </c>
      <c r="H19" s="170">
        <v>0</v>
      </c>
      <c r="I19" s="170">
        <v>6.5</v>
      </c>
      <c r="J19" s="170">
        <v>10</v>
      </c>
      <c r="K19" s="170">
        <v>0</v>
      </c>
    </row>
    <row r="20" spans="1:11" ht="15" thickBot="1" x14ac:dyDescent="0.4">
      <c r="A20" s="175" t="s">
        <v>432</v>
      </c>
      <c r="B20" s="175" t="s">
        <v>433</v>
      </c>
      <c r="C20" s="173">
        <v>0</v>
      </c>
      <c r="D20" s="173">
        <v>0.43</v>
      </c>
      <c r="E20" s="173">
        <v>0.8</v>
      </c>
      <c r="F20" s="174">
        <v>0.4</v>
      </c>
      <c r="G20" s="174">
        <v>0</v>
      </c>
      <c r="H20" s="174">
        <v>0</v>
      </c>
      <c r="I20" s="174">
        <v>54.5</v>
      </c>
      <c r="J20" s="174">
        <v>20</v>
      </c>
      <c r="K20" s="174">
        <v>0</v>
      </c>
    </row>
    <row r="21" spans="1:11" ht="15" thickBot="1" x14ac:dyDescent="0.4">
      <c r="A21" s="165" t="s">
        <v>432</v>
      </c>
      <c r="B21" s="165" t="s">
        <v>434</v>
      </c>
      <c r="C21" s="166">
        <v>0.7</v>
      </c>
      <c r="D21" s="166">
        <v>0.21</v>
      </c>
      <c r="E21" s="166">
        <v>0.28999999999999998</v>
      </c>
      <c r="F21" s="167">
        <v>0</v>
      </c>
      <c r="G21" s="167">
        <v>0.1</v>
      </c>
      <c r="H21" s="167">
        <v>0</v>
      </c>
      <c r="I21" s="167">
        <v>3.3</v>
      </c>
      <c r="J21" s="167">
        <v>15</v>
      </c>
      <c r="K21" s="167">
        <v>0.5</v>
      </c>
    </row>
    <row r="22" spans="1:11" ht="15" thickBot="1" x14ac:dyDescent="0.4">
      <c r="A22" s="184" t="s">
        <v>432</v>
      </c>
      <c r="B22" s="184" t="s">
        <v>435</v>
      </c>
      <c r="C22" s="178">
        <v>0.05</v>
      </c>
      <c r="D22" s="178">
        <v>0.65</v>
      </c>
      <c r="E22" s="178">
        <v>0.75</v>
      </c>
      <c r="F22" s="179">
        <v>0.2</v>
      </c>
      <c r="G22" s="179">
        <v>0</v>
      </c>
      <c r="H22" s="179">
        <v>0</v>
      </c>
      <c r="I22" s="179">
        <v>2</v>
      </c>
      <c r="J22" s="179">
        <v>15</v>
      </c>
      <c r="K22" s="179">
        <v>0</v>
      </c>
    </row>
    <row r="23" spans="1:11" ht="15" thickBot="1" x14ac:dyDescent="0.4">
      <c r="A23" s="165" t="s">
        <v>432</v>
      </c>
      <c r="B23" s="165" t="s">
        <v>436</v>
      </c>
      <c r="C23" s="166">
        <v>0.05</v>
      </c>
      <c r="D23" s="166">
        <v>0.45</v>
      </c>
      <c r="E23" s="166">
        <v>0.95</v>
      </c>
      <c r="F23" s="167">
        <v>0.6</v>
      </c>
      <c r="G23" s="167">
        <v>0</v>
      </c>
      <c r="H23" s="167">
        <v>0</v>
      </c>
      <c r="I23" s="167">
        <v>5.4</v>
      </c>
      <c r="J23" s="167">
        <v>20</v>
      </c>
      <c r="K23" s="167">
        <v>1.6</v>
      </c>
    </row>
    <row r="24" spans="1:11" ht="15" thickBot="1" x14ac:dyDescent="0.4">
      <c r="A24" s="184" t="s">
        <v>432</v>
      </c>
      <c r="B24" s="184" t="s">
        <v>437</v>
      </c>
      <c r="C24" s="178">
        <v>0.05</v>
      </c>
      <c r="D24" s="178">
        <v>0.2</v>
      </c>
      <c r="E24" s="178">
        <v>0.5</v>
      </c>
      <c r="F24" s="179">
        <v>0.2</v>
      </c>
      <c r="G24" s="179">
        <v>0</v>
      </c>
      <c r="H24" s="179">
        <v>0</v>
      </c>
      <c r="I24" s="179">
        <v>2.8</v>
      </c>
      <c r="J24" s="179">
        <v>20</v>
      </c>
      <c r="K24" s="179">
        <v>0</v>
      </c>
    </row>
    <row r="25" spans="1:11" ht="15" thickBot="1" x14ac:dyDescent="0.4">
      <c r="A25" s="165" t="s">
        <v>432</v>
      </c>
      <c r="B25" s="165" t="s">
        <v>438</v>
      </c>
      <c r="C25" s="166">
        <v>0.05</v>
      </c>
      <c r="D25" s="166">
        <v>0.03</v>
      </c>
      <c r="E25" s="166">
        <v>0.05</v>
      </c>
      <c r="F25" s="167">
        <v>0.1</v>
      </c>
      <c r="G25" s="167">
        <v>0</v>
      </c>
      <c r="H25" s="167">
        <v>0</v>
      </c>
      <c r="I25" s="167">
        <v>1.3</v>
      </c>
      <c r="J25" s="167">
        <v>15</v>
      </c>
      <c r="K25" s="167">
        <v>0</v>
      </c>
    </row>
    <row r="26" spans="1:11" ht="15" thickBot="1" x14ac:dyDescent="0.4">
      <c r="A26" s="184" t="s">
        <v>432</v>
      </c>
      <c r="B26" s="184" t="s">
        <v>439</v>
      </c>
      <c r="C26" s="178">
        <v>0.25</v>
      </c>
      <c r="D26" s="178">
        <v>0.3</v>
      </c>
      <c r="E26" s="178">
        <v>0.45</v>
      </c>
      <c r="F26" s="179">
        <v>0.3</v>
      </c>
      <c r="G26" s="179">
        <v>0</v>
      </c>
      <c r="H26" s="179">
        <v>0</v>
      </c>
      <c r="I26" s="179">
        <v>0.3</v>
      </c>
      <c r="J26" s="179">
        <v>5</v>
      </c>
      <c r="K26" s="179">
        <v>0</v>
      </c>
    </row>
    <row r="27" spans="1:11" ht="15" thickBot="1" x14ac:dyDescent="0.4">
      <c r="A27" s="185" t="s">
        <v>432</v>
      </c>
      <c r="B27" s="185" t="s">
        <v>440</v>
      </c>
      <c r="C27" s="186">
        <v>0.5</v>
      </c>
      <c r="D27" s="186">
        <v>0.25</v>
      </c>
      <c r="E27" s="186">
        <v>0.5</v>
      </c>
      <c r="F27" s="187">
        <v>0.3</v>
      </c>
      <c r="G27" s="187">
        <v>0</v>
      </c>
      <c r="H27" s="187">
        <v>0</v>
      </c>
      <c r="I27" s="187">
        <v>0.6</v>
      </c>
      <c r="J27" s="187">
        <v>5</v>
      </c>
      <c r="K27" s="187">
        <v>0</v>
      </c>
    </row>
    <row r="28" spans="1:11" ht="15" thickBot="1" x14ac:dyDescent="0.4">
      <c r="A28" s="165" t="s">
        <v>441</v>
      </c>
      <c r="B28" s="165" t="s">
        <v>442</v>
      </c>
      <c r="C28" s="166">
        <v>0.7</v>
      </c>
      <c r="D28" s="166">
        <v>0.1</v>
      </c>
      <c r="E28" s="166">
        <v>0.2</v>
      </c>
      <c r="F28" s="167">
        <v>0.6</v>
      </c>
      <c r="G28" s="167">
        <v>0</v>
      </c>
      <c r="H28" s="167">
        <v>0</v>
      </c>
      <c r="I28" s="167">
        <v>25.6</v>
      </c>
      <c r="J28" s="167">
        <v>10</v>
      </c>
      <c r="K28" s="167">
        <v>0</v>
      </c>
    </row>
    <row r="29" spans="1:11" ht="15" thickBot="1" x14ac:dyDescent="0.4">
      <c r="A29" s="184" t="s">
        <v>441</v>
      </c>
      <c r="B29" s="184" t="s">
        <v>443</v>
      </c>
      <c r="C29" s="177">
        <v>0.3</v>
      </c>
      <c r="D29" s="178">
        <v>0.25</v>
      </c>
      <c r="E29" s="178">
        <v>0.7</v>
      </c>
      <c r="F29" s="179">
        <v>0.2</v>
      </c>
      <c r="G29" s="179">
        <v>0.4</v>
      </c>
      <c r="H29" s="179">
        <v>0</v>
      </c>
      <c r="I29" s="179">
        <v>17.399999999999999</v>
      </c>
      <c r="J29" s="179">
        <v>30</v>
      </c>
      <c r="K29" s="179">
        <v>0</v>
      </c>
    </row>
    <row r="30" spans="1:11" ht="15" thickBot="1" x14ac:dyDescent="0.4">
      <c r="A30" s="165" t="s">
        <v>441</v>
      </c>
      <c r="B30" s="165" t="s">
        <v>444</v>
      </c>
      <c r="C30" s="166">
        <v>0.85</v>
      </c>
      <c r="D30" s="166">
        <v>0.15</v>
      </c>
      <c r="E30" s="166">
        <v>0.15</v>
      </c>
      <c r="F30" s="167">
        <v>0</v>
      </c>
      <c r="G30" s="167">
        <v>0.03</v>
      </c>
      <c r="H30" s="167">
        <v>0</v>
      </c>
      <c r="I30" s="167">
        <v>1.5</v>
      </c>
      <c r="J30" s="167">
        <v>10</v>
      </c>
      <c r="K30" s="167">
        <v>0</v>
      </c>
    </row>
    <row r="31" spans="1:11" ht="15" thickBot="1" x14ac:dyDescent="0.4">
      <c r="A31" s="168" t="s">
        <v>441</v>
      </c>
      <c r="B31" s="168" t="s">
        <v>445</v>
      </c>
      <c r="C31" s="169">
        <v>0.5</v>
      </c>
      <c r="D31" s="169">
        <v>0.25</v>
      </c>
      <c r="E31" s="169">
        <v>0.5</v>
      </c>
      <c r="F31" s="170">
        <v>0.1</v>
      </c>
      <c r="G31" s="170">
        <v>0.01</v>
      </c>
      <c r="H31" s="170">
        <v>0</v>
      </c>
      <c r="I31" s="170">
        <v>0.2</v>
      </c>
      <c r="J31" s="170">
        <v>5</v>
      </c>
      <c r="K31" s="170">
        <v>0</v>
      </c>
    </row>
    <row r="32" spans="1:11" ht="15" thickBot="1" x14ac:dyDescent="0.4">
      <c r="A32" s="175" t="s">
        <v>446</v>
      </c>
      <c r="B32" s="175" t="s">
        <v>447</v>
      </c>
      <c r="C32" s="173">
        <v>0.3</v>
      </c>
      <c r="D32" s="173">
        <v>0.45</v>
      </c>
      <c r="E32" s="173">
        <v>0.7</v>
      </c>
      <c r="F32" s="174">
        <v>0.1</v>
      </c>
      <c r="G32" s="174">
        <v>0</v>
      </c>
      <c r="H32" s="174">
        <v>0</v>
      </c>
      <c r="I32" s="174">
        <v>9.6999999999999993</v>
      </c>
      <c r="J32" s="174">
        <v>15</v>
      </c>
      <c r="K32" s="174">
        <v>0</v>
      </c>
    </row>
    <row r="33" spans="1:11" ht="15" thickBot="1" x14ac:dyDescent="0.4">
      <c r="A33" s="185" t="s">
        <v>446</v>
      </c>
      <c r="B33" s="185" t="s">
        <v>448</v>
      </c>
      <c r="C33" s="186">
        <v>0.5</v>
      </c>
      <c r="D33" s="186">
        <v>0.4</v>
      </c>
      <c r="E33" s="186">
        <v>0.5</v>
      </c>
      <c r="F33" s="187">
        <v>0.2</v>
      </c>
      <c r="G33" s="187">
        <v>0.1</v>
      </c>
      <c r="H33" s="187">
        <v>0</v>
      </c>
      <c r="I33" s="187">
        <v>1.4</v>
      </c>
      <c r="J33" s="187">
        <v>10</v>
      </c>
      <c r="K33" s="187">
        <v>-0.9</v>
      </c>
    </row>
    <row r="34" spans="1:11" ht="15" thickBot="1" x14ac:dyDescent="0.4">
      <c r="A34" s="165" t="s">
        <v>449</v>
      </c>
      <c r="B34" s="165" t="s">
        <v>450</v>
      </c>
      <c r="C34" s="166">
        <v>0.4</v>
      </c>
      <c r="D34" s="166">
        <v>0.5</v>
      </c>
      <c r="E34" s="166">
        <v>0.6</v>
      </c>
      <c r="F34" s="167">
        <v>0.6</v>
      </c>
      <c r="G34" s="167">
        <v>0</v>
      </c>
      <c r="H34" s="167">
        <v>0</v>
      </c>
      <c r="I34" s="167">
        <v>2.9</v>
      </c>
      <c r="J34" s="167">
        <v>10</v>
      </c>
      <c r="K34" s="167">
        <v>0</v>
      </c>
    </row>
    <row r="35" spans="1:11" ht="15" thickBot="1" x14ac:dyDescent="0.4">
      <c r="A35" s="184" t="s">
        <v>449</v>
      </c>
      <c r="B35" s="184" t="s">
        <v>451</v>
      </c>
      <c r="C35" s="178">
        <v>0.01</v>
      </c>
      <c r="D35" s="178">
        <v>0.14000000000000001</v>
      </c>
      <c r="E35" s="178">
        <v>0.19</v>
      </c>
      <c r="F35" s="179">
        <v>0.4</v>
      </c>
      <c r="G35" s="179">
        <v>0</v>
      </c>
      <c r="H35" s="179">
        <v>0</v>
      </c>
      <c r="I35" s="179">
        <v>7.3</v>
      </c>
      <c r="J35" s="179">
        <v>20</v>
      </c>
      <c r="K35" s="179">
        <v>0</v>
      </c>
    </row>
    <row r="36" spans="1:11" ht="15" thickBot="1" x14ac:dyDescent="0.4">
      <c r="A36" s="188" t="s">
        <v>449</v>
      </c>
      <c r="B36" s="188" t="s">
        <v>452</v>
      </c>
      <c r="C36" s="182">
        <v>0.3</v>
      </c>
      <c r="D36" s="182">
        <v>0.5</v>
      </c>
      <c r="E36" s="182">
        <v>0.7</v>
      </c>
      <c r="F36" s="183">
        <v>0.3</v>
      </c>
      <c r="G36" s="183">
        <v>0</v>
      </c>
      <c r="H36" s="183">
        <v>0</v>
      </c>
      <c r="I36" s="183">
        <v>0.8</v>
      </c>
      <c r="J36" s="183">
        <v>10</v>
      </c>
      <c r="K36" s="183">
        <v>0</v>
      </c>
    </row>
    <row r="37" spans="1:11" ht="15.5" thickTop="1" thickBot="1" x14ac:dyDescent="0.4">
      <c r="A37" s="175" t="s">
        <v>453</v>
      </c>
      <c r="B37" s="175" t="s">
        <v>454</v>
      </c>
      <c r="C37" s="173">
        <v>0.4</v>
      </c>
      <c r="D37" s="173">
        <v>0.2</v>
      </c>
      <c r="E37" s="173">
        <v>0.38</v>
      </c>
      <c r="F37" s="174">
        <v>0.7</v>
      </c>
      <c r="G37" s="174">
        <v>0</v>
      </c>
      <c r="H37" s="174">
        <v>0</v>
      </c>
      <c r="I37" s="174">
        <v>20</v>
      </c>
      <c r="J37" s="174">
        <v>20</v>
      </c>
      <c r="K37" s="174">
        <v>0</v>
      </c>
    </row>
    <row r="38" spans="1:11" ht="15" thickBot="1" x14ac:dyDescent="0.4">
      <c r="A38" s="165" t="s">
        <v>453</v>
      </c>
      <c r="B38" s="165" t="s">
        <v>455</v>
      </c>
      <c r="C38" s="166">
        <v>0.55000000000000004</v>
      </c>
      <c r="D38" s="166">
        <v>0.27</v>
      </c>
      <c r="E38" s="166">
        <v>0.3</v>
      </c>
      <c r="F38" s="167">
        <v>1.2</v>
      </c>
      <c r="G38" s="167">
        <v>0</v>
      </c>
      <c r="H38" s="167">
        <v>0</v>
      </c>
      <c r="I38" s="167">
        <v>28</v>
      </c>
      <c r="J38" s="167">
        <v>20</v>
      </c>
      <c r="K38" s="167">
        <v>0.8</v>
      </c>
    </row>
    <row r="39" spans="1:11" ht="15" thickBot="1" x14ac:dyDescent="0.4">
      <c r="A39" s="184" t="s">
        <v>453</v>
      </c>
      <c r="B39" s="184" t="s">
        <v>456</v>
      </c>
      <c r="C39" s="178">
        <v>0.25</v>
      </c>
      <c r="D39" s="178">
        <v>0.21</v>
      </c>
      <c r="E39" s="178">
        <v>0.37</v>
      </c>
      <c r="F39" s="179">
        <v>0.3</v>
      </c>
      <c r="G39" s="179">
        <v>0</v>
      </c>
      <c r="H39" s="179">
        <v>0</v>
      </c>
      <c r="I39" s="179">
        <v>3</v>
      </c>
      <c r="J39" s="179">
        <v>20</v>
      </c>
      <c r="K39" s="179">
        <v>0</v>
      </c>
    </row>
    <row r="40" spans="1:11" ht="15" thickBot="1" x14ac:dyDescent="0.4">
      <c r="A40" s="165" t="s">
        <v>453</v>
      </c>
      <c r="B40" s="165" t="s">
        <v>457</v>
      </c>
      <c r="C40" s="166">
        <v>0.3</v>
      </c>
      <c r="D40" s="166">
        <v>0.39</v>
      </c>
      <c r="E40" s="166">
        <v>0.65</v>
      </c>
      <c r="F40" s="167">
        <v>0.5</v>
      </c>
      <c r="G40" s="167">
        <v>0</v>
      </c>
      <c r="H40" s="167">
        <v>0</v>
      </c>
      <c r="I40" s="167">
        <v>10</v>
      </c>
      <c r="J40" s="167">
        <v>20</v>
      </c>
      <c r="K40" s="167">
        <v>0</v>
      </c>
    </row>
    <row r="41" spans="1:11" ht="15" thickBot="1" x14ac:dyDescent="0.4">
      <c r="A41" s="168" t="s">
        <v>453</v>
      </c>
      <c r="B41" s="168" t="s">
        <v>458</v>
      </c>
      <c r="C41" s="169">
        <v>0.5</v>
      </c>
      <c r="D41" s="169">
        <v>0.3</v>
      </c>
      <c r="E41" s="169">
        <v>0.5</v>
      </c>
      <c r="F41" s="170">
        <v>0.2</v>
      </c>
      <c r="G41" s="170">
        <v>0</v>
      </c>
      <c r="H41" s="170">
        <v>0</v>
      </c>
      <c r="I41" s="170">
        <v>3</v>
      </c>
      <c r="J41" s="170">
        <v>10</v>
      </c>
      <c r="K41" s="170">
        <v>0</v>
      </c>
    </row>
    <row r="42" spans="1:11" ht="15" thickBot="1" x14ac:dyDescent="0.4">
      <c r="A42" s="175" t="s">
        <v>459</v>
      </c>
      <c r="B42" s="175" t="s">
        <v>460</v>
      </c>
      <c r="C42" s="173">
        <v>0.7</v>
      </c>
      <c r="D42" s="173">
        <v>0.05</v>
      </c>
      <c r="E42" s="173">
        <v>0.25</v>
      </c>
      <c r="F42" s="174">
        <v>0</v>
      </c>
      <c r="G42" s="174">
        <v>0.3</v>
      </c>
      <c r="H42" s="174">
        <v>0</v>
      </c>
      <c r="I42" s="174">
        <v>10</v>
      </c>
      <c r="J42" s="174">
        <v>20</v>
      </c>
      <c r="K42" s="174">
        <v>0</v>
      </c>
    </row>
    <row r="43" spans="1:11" ht="15" thickBot="1" x14ac:dyDescent="0.4">
      <c r="A43" s="165" t="s">
        <v>459</v>
      </c>
      <c r="B43" s="165" t="s">
        <v>461</v>
      </c>
      <c r="C43" s="166">
        <v>0</v>
      </c>
      <c r="D43" s="166">
        <v>0.2</v>
      </c>
      <c r="E43" s="166">
        <v>0.5</v>
      </c>
      <c r="F43" s="167">
        <v>1.1000000000000001</v>
      </c>
      <c r="G43" s="167">
        <v>0</v>
      </c>
      <c r="H43" s="167">
        <v>0</v>
      </c>
      <c r="I43" s="167">
        <v>20</v>
      </c>
      <c r="J43" s="167">
        <v>20</v>
      </c>
      <c r="K43" s="167">
        <v>0</v>
      </c>
    </row>
    <row r="44" spans="1:11" ht="15" thickBot="1" x14ac:dyDescent="0.4">
      <c r="A44" s="184" t="s">
        <v>459</v>
      </c>
      <c r="B44" s="184" t="s">
        <v>456</v>
      </c>
      <c r="C44" s="178">
        <v>0.25</v>
      </c>
      <c r="D44" s="178">
        <v>0.21</v>
      </c>
      <c r="E44" s="178">
        <v>0.37</v>
      </c>
      <c r="F44" s="179">
        <v>0.4</v>
      </c>
      <c r="G44" s="179">
        <v>0</v>
      </c>
      <c r="H44" s="179">
        <v>0</v>
      </c>
      <c r="I44" s="179">
        <v>3</v>
      </c>
      <c r="J44" s="179">
        <v>20</v>
      </c>
      <c r="K44" s="179">
        <v>0</v>
      </c>
    </row>
    <row r="45" spans="1:11" ht="15" thickBot="1" x14ac:dyDescent="0.4">
      <c r="A45" s="165" t="s">
        <v>459</v>
      </c>
      <c r="B45" s="165" t="s">
        <v>457</v>
      </c>
      <c r="C45" s="166">
        <v>0.3</v>
      </c>
      <c r="D45" s="166">
        <v>0.41</v>
      </c>
      <c r="E45" s="166">
        <v>0.66</v>
      </c>
      <c r="F45" s="167">
        <v>1</v>
      </c>
      <c r="G45" s="167">
        <v>0</v>
      </c>
      <c r="H45" s="167">
        <v>0</v>
      </c>
      <c r="I45" s="167">
        <v>10</v>
      </c>
      <c r="J45" s="167">
        <v>20</v>
      </c>
      <c r="K45" s="167">
        <v>0</v>
      </c>
    </row>
    <row r="46" spans="1:11" ht="15" thickBot="1" x14ac:dyDescent="0.4">
      <c r="A46" s="189" t="s">
        <v>459</v>
      </c>
      <c r="B46" s="189" t="s">
        <v>458</v>
      </c>
      <c r="C46" s="190">
        <v>0.5</v>
      </c>
      <c r="D46" s="190">
        <v>0.3</v>
      </c>
      <c r="E46" s="190">
        <v>0.5</v>
      </c>
      <c r="F46" s="191">
        <v>0.4</v>
      </c>
      <c r="G46" s="191">
        <v>0</v>
      </c>
      <c r="H46" s="191">
        <v>0</v>
      </c>
      <c r="I46" s="191">
        <v>3</v>
      </c>
      <c r="J46" s="191">
        <v>10</v>
      </c>
      <c r="K46" s="191">
        <v>0</v>
      </c>
    </row>
    <row r="47" spans="1:11" ht="15.5" thickTop="1" thickBot="1" x14ac:dyDescent="0.4">
      <c r="A47" s="171" t="s">
        <v>462</v>
      </c>
      <c r="B47" s="171" t="s">
        <v>463</v>
      </c>
      <c r="C47" s="173">
        <v>0.95</v>
      </c>
      <c r="D47" s="173">
        <v>0.05</v>
      </c>
      <c r="E47" s="173">
        <v>0.05</v>
      </c>
      <c r="F47" s="174">
        <v>3.5</v>
      </c>
      <c r="G47" s="174">
        <v>0</v>
      </c>
      <c r="H47" s="174">
        <v>0</v>
      </c>
      <c r="I47" s="174">
        <v>41</v>
      </c>
      <c r="J47" s="174">
        <v>20</v>
      </c>
      <c r="K47" s="174">
        <v>0</v>
      </c>
    </row>
    <row r="48" spans="1:11" ht="15" thickBot="1" x14ac:dyDescent="0.4">
      <c r="A48" s="192" t="s">
        <v>462</v>
      </c>
      <c r="B48" s="192" t="s">
        <v>464</v>
      </c>
      <c r="C48" s="186">
        <v>0.15</v>
      </c>
      <c r="D48" s="186">
        <v>0.13</v>
      </c>
      <c r="E48" s="186">
        <v>0.65</v>
      </c>
      <c r="F48" s="187">
        <v>0</v>
      </c>
      <c r="G48" s="187">
        <v>1.6</v>
      </c>
      <c r="H48" s="187">
        <v>0</v>
      </c>
      <c r="I48" s="187">
        <v>122</v>
      </c>
      <c r="J48" s="187">
        <v>20</v>
      </c>
      <c r="K48" s="187">
        <v>0</v>
      </c>
    </row>
    <row r="49" spans="1:11" ht="15" thickBot="1" x14ac:dyDescent="0.4">
      <c r="A49" s="193" t="s">
        <v>465</v>
      </c>
      <c r="B49" s="193" t="s">
        <v>466</v>
      </c>
      <c r="C49" s="166">
        <v>0.6</v>
      </c>
      <c r="D49" s="166">
        <v>0.25</v>
      </c>
      <c r="E49" s="166">
        <v>0.4</v>
      </c>
      <c r="F49" s="167">
        <v>0</v>
      </c>
      <c r="G49" s="167">
        <v>0</v>
      </c>
      <c r="H49" s="167">
        <v>0</v>
      </c>
      <c r="I49" s="167">
        <v>3</v>
      </c>
      <c r="J49" s="167">
        <v>20</v>
      </c>
      <c r="K49" s="167">
        <v>0</v>
      </c>
    </row>
    <row r="50" spans="1:11" ht="15" thickBot="1" x14ac:dyDescent="0.4">
      <c r="A50" s="176" t="s">
        <v>465</v>
      </c>
      <c r="B50" s="176" t="s">
        <v>467</v>
      </c>
      <c r="C50" s="178">
        <v>0.7</v>
      </c>
      <c r="D50" s="178">
        <v>0.08</v>
      </c>
      <c r="E50" s="178">
        <v>0.3</v>
      </c>
      <c r="F50" s="179">
        <v>0</v>
      </c>
      <c r="G50" s="179">
        <v>0.1</v>
      </c>
      <c r="H50" s="179">
        <v>0</v>
      </c>
      <c r="I50" s="179">
        <v>6</v>
      </c>
      <c r="J50" s="179">
        <v>20</v>
      </c>
      <c r="K50" s="179">
        <v>0</v>
      </c>
    </row>
    <row r="51" spans="1:11" ht="15" thickBot="1" x14ac:dyDescent="0.4">
      <c r="A51" s="193" t="s">
        <v>465</v>
      </c>
      <c r="B51" s="193" t="s">
        <v>468</v>
      </c>
      <c r="C51" s="166">
        <v>0.7</v>
      </c>
      <c r="D51" s="166">
        <v>0.08</v>
      </c>
      <c r="E51" s="166">
        <v>0.3</v>
      </c>
      <c r="F51" s="167">
        <v>0</v>
      </c>
      <c r="G51" s="167">
        <v>0</v>
      </c>
      <c r="H51" s="167">
        <v>0</v>
      </c>
      <c r="I51" s="167">
        <v>2</v>
      </c>
      <c r="J51" s="167">
        <v>20</v>
      </c>
      <c r="K51" s="167">
        <v>0</v>
      </c>
    </row>
    <row r="52" spans="1:11" ht="15" thickBot="1" x14ac:dyDescent="0.4">
      <c r="A52" s="194" t="s">
        <v>465</v>
      </c>
      <c r="B52" s="194" t="s">
        <v>469</v>
      </c>
      <c r="C52" s="169">
        <v>0.7</v>
      </c>
      <c r="D52" s="169">
        <v>0.22</v>
      </c>
      <c r="E52" s="169">
        <v>0.3</v>
      </c>
      <c r="F52" s="170">
        <v>0</v>
      </c>
      <c r="G52" s="170">
        <v>0</v>
      </c>
      <c r="H52" s="170">
        <v>0</v>
      </c>
      <c r="I52" s="170">
        <v>1</v>
      </c>
      <c r="J52" s="170">
        <v>15</v>
      </c>
      <c r="K52" s="170">
        <v>0</v>
      </c>
    </row>
    <row r="53" spans="1:11" ht="15" thickBot="1" x14ac:dyDescent="0.4">
      <c r="A53" s="171" t="s">
        <v>470</v>
      </c>
      <c r="B53" s="171" t="s">
        <v>471</v>
      </c>
      <c r="C53" s="173">
        <v>0.1</v>
      </c>
      <c r="D53" s="173">
        <v>0.18</v>
      </c>
      <c r="E53" s="173">
        <v>0.23</v>
      </c>
      <c r="F53" s="174">
        <v>0</v>
      </c>
      <c r="G53" s="174">
        <v>0.1</v>
      </c>
      <c r="H53" s="174">
        <v>0</v>
      </c>
      <c r="I53" s="174">
        <v>16</v>
      </c>
      <c r="J53" s="174">
        <v>20</v>
      </c>
      <c r="K53" s="174">
        <v>0</v>
      </c>
    </row>
    <row r="54" spans="1:11" ht="15" thickBot="1" x14ac:dyDescent="0.4">
      <c r="A54" s="193" t="s">
        <v>470</v>
      </c>
      <c r="B54" s="193" t="s">
        <v>472</v>
      </c>
      <c r="C54" s="166">
        <v>0.4</v>
      </c>
      <c r="D54" s="166">
        <v>0.5</v>
      </c>
      <c r="E54" s="166">
        <v>0.6</v>
      </c>
      <c r="F54" s="167">
        <v>0</v>
      </c>
      <c r="G54" s="167">
        <v>0.1</v>
      </c>
      <c r="H54" s="167">
        <v>0</v>
      </c>
      <c r="I54" s="167">
        <v>1</v>
      </c>
      <c r="J54" s="167">
        <v>20</v>
      </c>
      <c r="K54" s="167">
        <v>0</v>
      </c>
    </row>
    <row r="55" spans="1:11" ht="15" thickBot="1" x14ac:dyDescent="0.4">
      <c r="A55" s="176" t="s">
        <v>470</v>
      </c>
      <c r="B55" s="176" t="s">
        <v>473</v>
      </c>
      <c r="C55" s="178">
        <v>0.75</v>
      </c>
      <c r="D55" s="178">
        <v>0.02</v>
      </c>
      <c r="E55" s="178">
        <v>0.05</v>
      </c>
      <c r="F55" s="179">
        <v>0.2</v>
      </c>
      <c r="G55" s="179">
        <v>0</v>
      </c>
      <c r="H55" s="179">
        <v>0</v>
      </c>
      <c r="I55" s="179">
        <v>5</v>
      </c>
      <c r="J55" s="179">
        <v>15</v>
      </c>
      <c r="K55" s="179">
        <v>0</v>
      </c>
    </row>
    <row r="56" spans="1:11" ht="15" thickBot="1" x14ac:dyDescent="0.4">
      <c r="A56" s="193" t="s">
        <v>470</v>
      </c>
      <c r="B56" s="193" t="s">
        <v>474</v>
      </c>
      <c r="C56" s="166">
        <v>0.7</v>
      </c>
      <c r="D56" s="166">
        <v>0.06</v>
      </c>
      <c r="E56" s="166">
        <v>0.1</v>
      </c>
      <c r="F56" s="167">
        <v>0.5</v>
      </c>
      <c r="G56" s="167">
        <v>0</v>
      </c>
      <c r="H56" s="167">
        <v>0</v>
      </c>
      <c r="I56" s="167">
        <v>32</v>
      </c>
      <c r="J56" s="167">
        <v>20</v>
      </c>
      <c r="K56" s="167">
        <v>0</v>
      </c>
    </row>
    <row r="57" spans="1:11" ht="15" thickBot="1" x14ac:dyDescent="0.4">
      <c r="A57" s="194" t="s">
        <v>470</v>
      </c>
      <c r="B57" s="194" t="s">
        <v>475</v>
      </c>
      <c r="C57" s="169">
        <v>0.65</v>
      </c>
      <c r="D57" s="169">
        <v>0.18</v>
      </c>
      <c r="E57" s="169">
        <v>0.32</v>
      </c>
      <c r="F57" s="170">
        <v>0</v>
      </c>
      <c r="G57" s="170">
        <v>1.1000000000000001</v>
      </c>
      <c r="H57" s="170">
        <v>0</v>
      </c>
      <c r="I57" s="170">
        <v>16</v>
      </c>
      <c r="J57" s="170">
        <v>20</v>
      </c>
      <c r="K57" s="170">
        <v>0</v>
      </c>
    </row>
    <row r="58" spans="1:11" ht="15" thickBot="1" x14ac:dyDescent="0.4">
      <c r="A58" s="171" t="s">
        <v>476</v>
      </c>
      <c r="B58" s="171" t="s">
        <v>471</v>
      </c>
      <c r="C58" s="173">
        <v>0.1</v>
      </c>
      <c r="D58" s="173">
        <v>0.18</v>
      </c>
      <c r="E58" s="173">
        <v>0.23</v>
      </c>
      <c r="F58" s="174">
        <v>0</v>
      </c>
      <c r="G58" s="174">
        <v>0.1</v>
      </c>
      <c r="H58" s="174">
        <v>0</v>
      </c>
      <c r="I58" s="174">
        <v>16</v>
      </c>
      <c r="J58" s="174">
        <v>20</v>
      </c>
      <c r="K58" s="174">
        <v>0</v>
      </c>
    </row>
    <row r="59" spans="1:11" ht="15" thickBot="1" x14ac:dyDescent="0.4">
      <c r="A59" s="193" t="s">
        <v>476</v>
      </c>
      <c r="B59" s="193" t="s">
        <v>477</v>
      </c>
      <c r="C59" s="166">
        <v>0.4</v>
      </c>
      <c r="D59" s="166">
        <v>0.5</v>
      </c>
      <c r="E59" s="166">
        <v>0.6</v>
      </c>
      <c r="F59" s="167">
        <v>0</v>
      </c>
      <c r="G59" s="167">
        <v>0.1</v>
      </c>
      <c r="H59" s="167">
        <v>0</v>
      </c>
      <c r="I59" s="167">
        <v>1</v>
      </c>
      <c r="J59" s="167">
        <v>20</v>
      </c>
      <c r="K59" s="167">
        <v>0</v>
      </c>
    </row>
    <row r="60" spans="1:11" ht="15" thickBot="1" x14ac:dyDescent="0.4">
      <c r="A60" s="176" t="s">
        <v>476</v>
      </c>
      <c r="B60" s="176" t="s">
        <v>473</v>
      </c>
      <c r="C60" s="178">
        <v>0.75</v>
      </c>
      <c r="D60" s="178">
        <v>0.02</v>
      </c>
      <c r="E60" s="178">
        <v>0.05</v>
      </c>
      <c r="F60" s="179">
        <v>0.2</v>
      </c>
      <c r="G60" s="179">
        <v>0</v>
      </c>
      <c r="H60" s="179">
        <v>0</v>
      </c>
      <c r="I60" s="179">
        <v>5</v>
      </c>
      <c r="J60" s="179">
        <v>15</v>
      </c>
      <c r="K60" s="179">
        <v>0</v>
      </c>
    </row>
    <row r="61" spans="1:11" ht="15" thickBot="1" x14ac:dyDescent="0.4">
      <c r="A61" s="193" t="s">
        <v>476</v>
      </c>
      <c r="B61" s="193" t="s">
        <v>474</v>
      </c>
      <c r="C61" s="166">
        <v>0.7</v>
      </c>
      <c r="D61" s="166">
        <v>0.06</v>
      </c>
      <c r="E61" s="166">
        <v>0.1</v>
      </c>
      <c r="F61" s="167">
        <v>0.5</v>
      </c>
      <c r="G61" s="167">
        <v>0</v>
      </c>
      <c r="H61" s="167">
        <v>0</v>
      </c>
      <c r="I61" s="167">
        <v>32</v>
      </c>
      <c r="J61" s="167">
        <v>20</v>
      </c>
      <c r="K61" s="167">
        <v>0</v>
      </c>
    </row>
    <row r="62" spans="1:11" ht="15" thickBot="1" x14ac:dyDescent="0.4">
      <c r="A62" s="194" t="s">
        <v>476</v>
      </c>
      <c r="B62" s="194" t="s">
        <v>475</v>
      </c>
      <c r="C62" s="169">
        <v>0.65</v>
      </c>
      <c r="D62" s="169">
        <v>0.18</v>
      </c>
      <c r="E62" s="169">
        <v>0.32</v>
      </c>
      <c r="F62" s="170">
        <v>0</v>
      </c>
      <c r="G62" s="170">
        <v>1.1000000000000001</v>
      </c>
      <c r="H62" s="170">
        <v>0</v>
      </c>
      <c r="I62" s="170">
        <v>16</v>
      </c>
      <c r="J62" s="170">
        <v>20</v>
      </c>
      <c r="K62" s="170">
        <v>0</v>
      </c>
    </row>
    <row r="63" spans="1:11" ht="15" thickBot="1" x14ac:dyDescent="0.4">
      <c r="A63" s="171" t="s">
        <v>478</v>
      </c>
      <c r="B63" s="171" t="s">
        <v>471</v>
      </c>
      <c r="C63" s="173">
        <v>0.1</v>
      </c>
      <c r="D63" s="173">
        <v>0.18</v>
      </c>
      <c r="E63" s="173">
        <v>0.23</v>
      </c>
      <c r="F63" s="174">
        <v>0</v>
      </c>
      <c r="G63" s="174">
        <v>0.1</v>
      </c>
      <c r="H63" s="174">
        <v>0</v>
      </c>
      <c r="I63" s="174">
        <v>16</v>
      </c>
      <c r="J63" s="174">
        <v>20</v>
      </c>
      <c r="K63" s="174">
        <v>0</v>
      </c>
    </row>
    <row r="64" spans="1:11" ht="15" thickBot="1" x14ac:dyDescent="0.4">
      <c r="A64" s="193" t="s">
        <v>478</v>
      </c>
      <c r="B64" s="193" t="s">
        <v>472</v>
      </c>
      <c r="C64" s="166">
        <v>0.4</v>
      </c>
      <c r="D64" s="166">
        <v>0.5</v>
      </c>
      <c r="E64" s="166">
        <v>0.6</v>
      </c>
      <c r="F64" s="167">
        <v>0</v>
      </c>
      <c r="G64" s="167">
        <v>0.1</v>
      </c>
      <c r="H64" s="167">
        <v>0</v>
      </c>
      <c r="I64" s="167">
        <v>1</v>
      </c>
      <c r="J64" s="167">
        <v>20</v>
      </c>
      <c r="K64" s="167">
        <v>0</v>
      </c>
    </row>
    <row r="65" spans="1:11" ht="15" thickBot="1" x14ac:dyDescent="0.4">
      <c r="A65" s="176" t="s">
        <v>478</v>
      </c>
      <c r="B65" s="176" t="s">
        <v>473</v>
      </c>
      <c r="C65" s="178">
        <v>0.75</v>
      </c>
      <c r="D65" s="178">
        <v>0.02</v>
      </c>
      <c r="E65" s="178">
        <v>0.05</v>
      </c>
      <c r="F65" s="179">
        <v>0.2</v>
      </c>
      <c r="G65" s="179">
        <v>0</v>
      </c>
      <c r="H65" s="179">
        <v>0</v>
      </c>
      <c r="I65" s="179">
        <v>5</v>
      </c>
      <c r="J65" s="179">
        <v>15</v>
      </c>
      <c r="K65" s="179">
        <v>0</v>
      </c>
    </row>
    <row r="66" spans="1:11" ht="15" thickBot="1" x14ac:dyDescent="0.4">
      <c r="A66" s="193" t="s">
        <v>478</v>
      </c>
      <c r="B66" s="193" t="s">
        <v>474</v>
      </c>
      <c r="C66" s="166">
        <v>0.7</v>
      </c>
      <c r="D66" s="166">
        <v>0.06</v>
      </c>
      <c r="E66" s="166">
        <v>0.1</v>
      </c>
      <c r="F66" s="167">
        <v>0.5</v>
      </c>
      <c r="G66" s="167">
        <v>0</v>
      </c>
      <c r="H66" s="167">
        <v>0</v>
      </c>
      <c r="I66" s="167">
        <v>32</v>
      </c>
      <c r="J66" s="167">
        <v>20</v>
      </c>
      <c r="K66" s="167">
        <v>0</v>
      </c>
    </row>
    <row r="67" spans="1:11" ht="15" thickBot="1" x14ac:dyDescent="0.4">
      <c r="A67" s="195" t="s">
        <v>478</v>
      </c>
      <c r="B67" s="195" t="s">
        <v>475</v>
      </c>
      <c r="C67" s="190">
        <v>0.65</v>
      </c>
      <c r="D67" s="190">
        <v>0.18</v>
      </c>
      <c r="E67" s="190">
        <v>0.32</v>
      </c>
      <c r="F67" s="191">
        <v>0</v>
      </c>
      <c r="G67" s="191">
        <v>1.1000000000000001</v>
      </c>
      <c r="H67" s="191">
        <v>0</v>
      </c>
      <c r="I67" s="191">
        <v>16</v>
      </c>
      <c r="J67" s="191">
        <v>20</v>
      </c>
      <c r="K67" s="191">
        <v>0</v>
      </c>
    </row>
    <row r="68" spans="1:11" ht="15.5" thickTop="1" thickBot="1" x14ac:dyDescent="0.4">
      <c r="A68" s="175" t="s">
        <v>479</v>
      </c>
      <c r="B68" s="175" t="s">
        <v>480</v>
      </c>
      <c r="C68" s="173">
        <v>0.2</v>
      </c>
      <c r="D68" s="173">
        <v>0.3</v>
      </c>
      <c r="E68" s="173">
        <v>0.55000000000000004</v>
      </c>
      <c r="F68" s="174">
        <v>1.7</v>
      </c>
      <c r="G68" s="174">
        <v>0</v>
      </c>
      <c r="H68" s="174">
        <v>0</v>
      </c>
      <c r="I68" s="196">
        <v>2</v>
      </c>
      <c r="J68" s="197">
        <v>20</v>
      </c>
      <c r="K68" s="197">
        <v>0</v>
      </c>
    </row>
    <row r="69" spans="1:11" ht="15" thickBot="1" x14ac:dyDescent="0.4">
      <c r="A69" s="198" t="s">
        <v>479</v>
      </c>
      <c r="B69" s="198" t="s">
        <v>481</v>
      </c>
      <c r="C69" s="199">
        <v>0.2</v>
      </c>
      <c r="D69" s="199">
        <v>0.18</v>
      </c>
      <c r="E69" s="199">
        <v>0.28000000000000003</v>
      </c>
      <c r="F69" s="200">
        <v>1</v>
      </c>
      <c r="G69" s="200">
        <v>0</v>
      </c>
      <c r="H69" s="200">
        <v>0</v>
      </c>
      <c r="I69" s="201">
        <v>1</v>
      </c>
      <c r="J69" s="202">
        <v>20</v>
      </c>
      <c r="K69" s="202">
        <v>0</v>
      </c>
    </row>
    <row r="70" spans="1:11" ht="15" thickBot="1" x14ac:dyDescent="0.4">
      <c r="A70" s="184" t="s">
        <v>479</v>
      </c>
      <c r="B70" s="184" t="s">
        <v>482</v>
      </c>
      <c r="C70" s="178">
        <v>0.05</v>
      </c>
      <c r="D70" s="178">
        <v>0.12</v>
      </c>
      <c r="E70" s="178">
        <v>0.15</v>
      </c>
      <c r="F70" s="179">
        <v>2.6</v>
      </c>
      <c r="G70" s="179">
        <v>0</v>
      </c>
      <c r="H70" s="179">
        <v>0</v>
      </c>
      <c r="I70" s="203">
        <v>58</v>
      </c>
      <c r="J70" s="204">
        <v>20</v>
      </c>
      <c r="K70" s="204">
        <v>0</v>
      </c>
    </row>
    <row r="71" spans="1:11" ht="15" thickBot="1" x14ac:dyDescent="0.4">
      <c r="A71" s="165" t="s">
        <v>479</v>
      </c>
      <c r="B71" s="165" t="s">
        <v>483</v>
      </c>
      <c r="C71" s="166">
        <v>0.85</v>
      </c>
      <c r="D71" s="166">
        <v>0.08</v>
      </c>
      <c r="E71" s="166">
        <v>0.1</v>
      </c>
      <c r="F71" s="167">
        <v>0.8</v>
      </c>
      <c r="G71" s="167">
        <v>0</v>
      </c>
      <c r="H71" s="167">
        <v>0</v>
      </c>
      <c r="I71" s="167">
        <v>22</v>
      </c>
      <c r="J71" s="160">
        <v>20</v>
      </c>
      <c r="K71" s="160">
        <v>0</v>
      </c>
    </row>
    <row r="72" spans="1:11" ht="15" thickBot="1" x14ac:dyDescent="0.4">
      <c r="A72" s="184" t="s">
        <v>479</v>
      </c>
      <c r="B72" s="184" t="s">
        <v>484</v>
      </c>
      <c r="C72" s="178">
        <v>0.85</v>
      </c>
      <c r="D72" s="178">
        <v>0.09</v>
      </c>
      <c r="E72" s="178">
        <v>0.1</v>
      </c>
      <c r="F72" s="179">
        <v>2</v>
      </c>
      <c r="G72" s="179">
        <v>0</v>
      </c>
      <c r="H72" s="179">
        <v>0</v>
      </c>
      <c r="I72" s="179">
        <v>60</v>
      </c>
      <c r="J72" s="205">
        <v>20</v>
      </c>
      <c r="K72" s="205">
        <v>0</v>
      </c>
    </row>
    <row r="73" spans="1:11" ht="15" thickBot="1" x14ac:dyDescent="0.4">
      <c r="A73" s="185" t="s">
        <v>479</v>
      </c>
      <c r="B73" s="185" t="s">
        <v>485</v>
      </c>
      <c r="C73" s="186">
        <v>0.85</v>
      </c>
      <c r="D73" s="186">
        <v>0.09</v>
      </c>
      <c r="E73" s="186">
        <v>0.1</v>
      </c>
      <c r="F73" s="187">
        <v>1.5</v>
      </c>
      <c r="G73" s="187">
        <v>0</v>
      </c>
      <c r="H73" s="187">
        <v>0</v>
      </c>
      <c r="I73" s="187">
        <v>29</v>
      </c>
      <c r="J73" s="206">
        <v>20</v>
      </c>
      <c r="K73" s="206">
        <v>0</v>
      </c>
    </row>
    <row r="74" spans="1:11" ht="15" thickBot="1" x14ac:dyDescent="0.4">
      <c r="A74" s="165" t="s">
        <v>486</v>
      </c>
      <c r="B74" s="165" t="s">
        <v>487</v>
      </c>
      <c r="C74" s="166">
        <v>0.5</v>
      </c>
      <c r="D74" s="166">
        <v>0.25</v>
      </c>
      <c r="E74" s="166">
        <v>0.4</v>
      </c>
      <c r="F74" s="167">
        <v>2</v>
      </c>
      <c r="G74" s="167">
        <v>0.1</v>
      </c>
      <c r="H74" s="167">
        <v>0</v>
      </c>
      <c r="I74" s="167">
        <v>40</v>
      </c>
      <c r="J74" s="160">
        <v>20</v>
      </c>
      <c r="K74" s="160">
        <v>0</v>
      </c>
    </row>
    <row r="75" spans="1:11" ht="15" thickBot="1" x14ac:dyDescent="0.4">
      <c r="A75" s="184" t="s">
        <v>486</v>
      </c>
      <c r="B75" s="184" t="s">
        <v>488</v>
      </c>
      <c r="C75" s="178">
        <v>0.7</v>
      </c>
      <c r="D75" s="178">
        <v>0.2</v>
      </c>
      <c r="E75" s="178">
        <v>0.3</v>
      </c>
      <c r="F75" s="179">
        <v>0.3</v>
      </c>
      <c r="G75" s="179">
        <v>0</v>
      </c>
      <c r="H75" s="179">
        <v>0</v>
      </c>
      <c r="I75" s="179">
        <v>16</v>
      </c>
      <c r="J75" s="205">
        <v>20</v>
      </c>
      <c r="K75" s="205">
        <v>0</v>
      </c>
    </row>
    <row r="76" spans="1:11" ht="15" thickBot="1" x14ac:dyDescent="0.4">
      <c r="A76" s="165" t="s">
        <v>486</v>
      </c>
      <c r="B76" s="165" t="s">
        <v>489</v>
      </c>
      <c r="C76" s="166">
        <v>0.65</v>
      </c>
      <c r="D76" s="166">
        <v>0.15</v>
      </c>
      <c r="E76" s="166">
        <v>0.19</v>
      </c>
      <c r="F76" s="167">
        <v>1</v>
      </c>
      <c r="G76" s="167">
        <v>0</v>
      </c>
      <c r="H76" s="167">
        <v>0</v>
      </c>
      <c r="I76" s="167">
        <v>20</v>
      </c>
      <c r="J76" s="160">
        <v>20</v>
      </c>
      <c r="K76" s="160">
        <v>0</v>
      </c>
    </row>
    <row r="77" spans="1:11" ht="15" thickBot="1" x14ac:dyDescent="0.4">
      <c r="A77" s="184" t="s">
        <v>486</v>
      </c>
      <c r="B77" s="184" t="s">
        <v>485</v>
      </c>
      <c r="C77" s="178">
        <v>0.65</v>
      </c>
      <c r="D77" s="178">
        <v>0.16</v>
      </c>
      <c r="E77" s="178">
        <v>0.19</v>
      </c>
      <c r="F77" s="179">
        <v>0.4</v>
      </c>
      <c r="G77" s="179">
        <v>0</v>
      </c>
      <c r="H77" s="179">
        <v>0</v>
      </c>
      <c r="I77" s="179">
        <v>10</v>
      </c>
      <c r="J77" s="205">
        <v>20</v>
      </c>
      <c r="K77" s="205">
        <v>0</v>
      </c>
    </row>
    <row r="78" spans="1:11" ht="15" thickBot="1" x14ac:dyDescent="0.4">
      <c r="A78" s="165" t="s">
        <v>486</v>
      </c>
      <c r="B78" s="165" t="s">
        <v>490</v>
      </c>
      <c r="C78" s="166">
        <v>0.7</v>
      </c>
      <c r="D78" s="166">
        <v>0.27</v>
      </c>
      <c r="E78" s="166">
        <v>0.3</v>
      </c>
      <c r="F78" s="167">
        <v>1.8</v>
      </c>
      <c r="G78" s="167">
        <v>0</v>
      </c>
      <c r="H78" s="167">
        <v>0</v>
      </c>
      <c r="I78" s="167">
        <v>36</v>
      </c>
      <c r="J78" s="160">
        <v>30</v>
      </c>
      <c r="K78" s="160">
        <v>0</v>
      </c>
    </row>
    <row r="79" spans="1:11" ht="15" thickBot="1" x14ac:dyDescent="0.4">
      <c r="A79" s="184" t="s">
        <v>486</v>
      </c>
      <c r="B79" s="184" t="s">
        <v>491</v>
      </c>
      <c r="C79" s="178">
        <v>0.55000000000000004</v>
      </c>
      <c r="D79" s="178">
        <v>0.23</v>
      </c>
      <c r="E79" s="178">
        <v>0.28999999999999998</v>
      </c>
      <c r="F79" s="179">
        <v>1</v>
      </c>
      <c r="G79" s="179">
        <v>0</v>
      </c>
      <c r="H79" s="179">
        <v>0</v>
      </c>
      <c r="I79" s="179">
        <v>22</v>
      </c>
      <c r="J79" s="205">
        <v>20</v>
      </c>
      <c r="K79" s="205">
        <v>0</v>
      </c>
    </row>
    <row r="80" spans="1:11" ht="15" thickBot="1" x14ac:dyDescent="0.4">
      <c r="A80" s="185" t="s">
        <v>486</v>
      </c>
      <c r="B80" s="185" t="s">
        <v>492</v>
      </c>
      <c r="C80" s="186">
        <v>0.55000000000000004</v>
      </c>
      <c r="D80" s="186">
        <v>0.27</v>
      </c>
      <c r="E80" s="186">
        <v>0.3</v>
      </c>
      <c r="F80" s="187">
        <v>0.3</v>
      </c>
      <c r="G80" s="187">
        <v>0</v>
      </c>
      <c r="H80" s="187">
        <v>0</v>
      </c>
      <c r="I80" s="187">
        <v>1</v>
      </c>
      <c r="J80" s="206">
        <v>10</v>
      </c>
      <c r="K80" s="206">
        <v>0</v>
      </c>
    </row>
    <row r="81" spans="1:11" ht="15" thickBot="1" x14ac:dyDescent="0.4">
      <c r="A81" s="165" t="s">
        <v>493</v>
      </c>
      <c r="B81" s="165" t="s">
        <v>490</v>
      </c>
      <c r="C81" s="166">
        <v>0.9</v>
      </c>
      <c r="D81" s="166">
        <v>0.1</v>
      </c>
      <c r="E81" s="166">
        <v>0.1</v>
      </c>
      <c r="F81" s="167">
        <v>6.5</v>
      </c>
      <c r="G81" s="167">
        <v>0</v>
      </c>
      <c r="H81" s="167">
        <v>0</v>
      </c>
      <c r="I81" s="167">
        <v>130</v>
      </c>
      <c r="J81" s="160">
        <v>20</v>
      </c>
      <c r="K81" s="160">
        <v>0</v>
      </c>
    </row>
    <row r="82" spans="1:11" ht="15" thickBot="1" x14ac:dyDescent="0.4">
      <c r="A82" s="184" t="s">
        <v>493</v>
      </c>
      <c r="B82" s="184" t="s">
        <v>485</v>
      </c>
      <c r="C82" s="178">
        <v>0.8</v>
      </c>
      <c r="D82" s="178">
        <v>0.08</v>
      </c>
      <c r="E82" s="178">
        <v>0.14000000000000001</v>
      </c>
      <c r="F82" s="179">
        <v>6.5</v>
      </c>
      <c r="G82" s="179">
        <v>0.2</v>
      </c>
      <c r="H82" s="179">
        <v>0</v>
      </c>
      <c r="I82" s="179">
        <v>139</v>
      </c>
      <c r="J82" s="205">
        <v>10</v>
      </c>
      <c r="K82" s="205">
        <v>0</v>
      </c>
    </row>
    <row r="83" spans="1:11" ht="15" thickBot="1" x14ac:dyDescent="0.4">
      <c r="A83" s="185" t="s">
        <v>493</v>
      </c>
      <c r="B83" s="185" t="s">
        <v>494</v>
      </c>
      <c r="C83" s="186">
        <v>0.7</v>
      </c>
      <c r="D83" s="186">
        <v>0.14000000000000001</v>
      </c>
      <c r="E83" s="186">
        <v>0.23</v>
      </c>
      <c r="F83" s="187">
        <v>6.5</v>
      </c>
      <c r="G83" s="187">
        <v>0.3</v>
      </c>
      <c r="H83" s="187">
        <v>0</v>
      </c>
      <c r="I83" s="187">
        <v>142</v>
      </c>
      <c r="J83" s="206">
        <v>20</v>
      </c>
      <c r="K83" s="206">
        <v>0</v>
      </c>
    </row>
    <row r="84" spans="1:11" ht="15" thickBot="1" x14ac:dyDescent="0.4">
      <c r="A84" s="165" t="s">
        <v>495</v>
      </c>
      <c r="B84" s="165" t="s">
        <v>496</v>
      </c>
      <c r="C84" s="166">
        <v>0.5</v>
      </c>
      <c r="D84" s="166">
        <v>0.21</v>
      </c>
      <c r="E84" s="166">
        <v>0.3</v>
      </c>
      <c r="F84" s="167">
        <v>1.8</v>
      </c>
      <c r="G84" s="167">
        <v>0.1</v>
      </c>
      <c r="H84" s="167">
        <v>0</v>
      </c>
      <c r="I84" s="167">
        <v>39</v>
      </c>
      <c r="J84" s="160">
        <v>20</v>
      </c>
      <c r="K84" s="160">
        <v>0</v>
      </c>
    </row>
    <row r="85" spans="1:11" ht="15" thickBot="1" x14ac:dyDescent="0.4">
      <c r="A85" s="168" t="s">
        <v>495</v>
      </c>
      <c r="B85" s="168" t="s">
        <v>497</v>
      </c>
      <c r="C85" s="169">
        <v>0.5</v>
      </c>
      <c r="D85" s="169">
        <v>0.27</v>
      </c>
      <c r="E85" s="169">
        <v>0.37</v>
      </c>
      <c r="F85" s="170">
        <v>1.1000000000000001</v>
      </c>
      <c r="G85" s="170">
        <v>0</v>
      </c>
      <c r="H85" s="170">
        <v>0</v>
      </c>
      <c r="I85" s="170">
        <v>24</v>
      </c>
      <c r="J85" s="207">
        <v>20</v>
      </c>
      <c r="K85" s="207">
        <v>0</v>
      </c>
    </row>
    <row r="86" spans="1:11" ht="15" thickBot="1" x14ac:dyDescent="0.4">
      <c r="A86" s="175" t="s">
        <v>498</v>
      </c>
      <c r="B86" s="175" t="s">
        <v>499</v>
      </c>
      <c r="C86" s="173">
        <v>0.55000000000000004</v>
      </c>
      <c r="D86" s="173">
        <v>0.2</v>
      </c>
      <c r="E86" s="173">
        <v>0.31</v>
      </c>
      <c r="F86" s="174">
        <v>1</v>
      </c>
      <c r="G86" s="174">
        <v>0</v>
      </c>
      <c r="H86" s="174">
        <v>0</v>
      </c>
      <c r="I86" s="174">
        <v>15</v>
      </c>
      <c r="J86" s="159">
        <v>20</v>
      </c>
      <c r="K86" s="159">
        <v>0</v>
      </c>
    </row>
    <row r="87" spans="1:11" ht="15" thickBot="1" x14ac:dyDescent="0.4">
      <c r="A87" s="165" t="s">
        <v>498</v>
      </c>
      <c r="B87" s="165" t="s">
        <v>500</v>
      </c>
      <c r="C87" s="166">
        <v>0.55000000000000004</v>
      </c>
      <c r="D87" s="166">
        <v>0.2</v>
      </c>
      <c r="E87" s="166">
        <v>0.31</v>
      </c>
      <c r="F87" s="167">
        <v>0.6</v>
      </c>
      <c r="G87" s="167">
        <v>0</v>
      </c>
      <c r="H87" s="167">
        <v>0</v>
      </c>
      <c r="I87" s="167">
        <v>7</v>
      </c>
      <c r="J87" s="160">
        <v>20</v>
      </c>
      <c r="K87" s="160">
        <v>0</v>
      </c>
    </row>
    <row r="88" spans="1:11" ht="15" thickBot="1" x14ac:dyDescent="0.4">
      <c r="A88" s="184" t="s">
        <v>498</v>
      </c>
      <c r="B88" s="184" t="s">
        <v>501</v>
      </c>
      <c r="C88" s="178">
        <v>0.55000000000000004</v>
      </c>
      <c r="D88" s="178">
        <v>0.2</v>
      </c>
      <c r="E88" s="178">
        <v>0.31</v>
      </c>
      <c r="F88" s="179">
        <v>0.9</v>
      </c>
      <c r="G88" s="179">
        <v>0</v>
      </c>
      <c r="H88" s="179">
        <v>0</v>
      </c>
      <c r="I88" s="179">
        <v>7</v>
      </c>
      <c r="J88" s="205">
        <v>20</v>
      </c>
      <c r="K88" s="205">
        <v>0</v>
      </c>
    </row>
    <row r="89" spans="1:11" ht="15" thickBot="1" x14ac:dyDescent="0.4">
      <c r="A89" s="165" t="s">
        <v>498</v>
      </c>
      <c r="B89" s="165" t="s">
        <v>502</v>
      </c>
      <c r="C89" s="166">
        <v>0.55000000000000004</v>
      </c>
      <c r="D89" s="166">
        <v>0.2</v>
      </c>
      <c r="E89" s="166">
        <v>0.31</v>
      </c>
      <c r="F89" s="167">
        <v>0.8</v>
      </c>
      <c r="G89" s="167">
        <v>0</v>
      </c>
      <c r="H89" s="167">
        <v>0</v>
      </c>
      <c r="I89" s="167">
        <v>2</v>
      </c>
      <c r="J89" s="160">
        <v>20</v>
      </c>
      <c r="K89" s="160">
        <v>0</v>
      </c>
    </row>
    <row r="90" spans="1:11" ht="15" thickBot="1" x14ac:dyDescent="0.4">
      <c r="A90" s="184" t="s">
        <v>498</v>
      </c>
      <c r="B90" s="184" t="s">
        <v>503</v>
      </c>
      <c r="C90" s="178">
        <v>0.55000000000000004</v>
      </c>
      <c r="D90" s="178">
        <v>0.2</v>
      </c>
      <c r="E90" s="178">
        <v>0.31</v>
      </c>
      <c r="F90" s="179">
        <v>2.2999999999999998</v>
      </c>
      <c r="G90" s="179">
        <v>0</v>
      </c>
      <c r="H90" s="179">
        <v>0</v>
      </c>
      <c r="I90" s="179">
        <v>16</v>
      </c>
      <c r="J90" s="205">
        <v>20</v>
      </c>
      <c r="K90" s="205">
        <v>0</v>
      </c>
    </row>
    <row r="91" spans="1:11" ht="15" thickBot="1" x14ac:dyDescent="0.4">
      <c r="A91" s="188" t="s">
        <v>498</v>
      </c>
      <c r="B91" s="188" t="s">
        <v>504</v>
      </c>
      <c r="C91" s="182">
        <v>0.3</v>
      </c>
      <c r="D91" s="182">
        <v>0.3</v>
      </c>
      <c r="E91" s="182">
        <v>0.55000000000000004</v>
      </c>
      <c r="F91" s="183">
        <v>0.7</v>
      </c>
      <c r="G91" s="183">
        <v>0</v>
      </c>
      <c r="H91" s="183">
        <v>0</v>
      </c>
      <c r="I91" s="183">
        <v>6</v>
      </c>
      <c r="J91" s="208">
        <v>10</v>
      </c>
      <c r="K91" s="208">
        <v>0</v>
      </c>
    </row>
    <row r="92" spans="1:11" ht="15.5" thickTop="1" thickBot="1" x14ac:dyDescent="0.4">
      <c r="A92" s="171" t="s">
        <v>505</v>
      </c>
      <c r="B92" s="171" t="s">
        <v>506</v>
      </c>
      <c r="C92" s="173">
        <v>0.3</v>
      </c>
      <c r="D92" s="173">
        <v>0.4</v>
      </c>
      <c r="E92" s="173">
        <v>0.7</v>
      </c>
      <c r="F92" s="174">
        <v>0</v>
      </c>
      <c r="G92" s="174">
        <v>0</v>
      </c>
      <c r="H92" s="174">
        <v>0</v>
      </c>
      <c r="I92" s="196">
        <v>4</v>
      </c>
      <c r="J92" s="174">
        <v>20</v>
      </c>
      <c r="K92" s="174">
        <v>0</v>
      </c>
    </row>
    <row r="93" spans="1:11" ht="15" thickBot="1" x14ac:dyDescent="0.4">
      <c r="A93" s="193" t="s">
        <v>505</v>
      </c>
      <c r="B93" s="193" t="s">
        <v>507</v>
      </c>
      <c r="C93" s="166">
        <v>0.3</v>
      </c>
      <c r="D93" s="166">
        <v>0.4</v>
      </c>
      <c r="E93" s="166">
        <v>0.7</v>
      </c>
      <c r="F93" s="167">
        <v>0</v>
      </c>
      <c r="G93" s="167">
        <v>0.1</v>
      </c>
      <c r="H93" s="167">
        <v>0</v>
      </c>
      <c r="I93" s="209">
        <v>11</v>
      </c>
      <c r="J93" s="167">
        <v>20</v>
      </c>
      <c r="K93" s="167">
        <v>0</v>
      </c>
    </row>
    <row r="94" spans="1:11" ht="15" thickBot="1" x14ac:dyDescent="0.4">
      <c r="A94" s="176" t="s">
        <v>505</v>
      </c>
      <c r="B94" s="176" t="s">
        <v>508</v>
      </c>
      <c r="C94" s="178">
        <v>0.5</v>
      </c>
      <c r="D94" s="178">
        <v>0.3</v>
      </c>
      <c r="E94" s="178">
        <v>0.5</v>
      </c>
      <c r="F94" s="179">
        <v>0</v>
      </c>
      <c r="G94" s="203">
        <v>0</v>
      </c>
      <c r="H94" s="203">
        <v>0</v>
      </c>
      <c r="I94" s="203">
        <v>4</v>
      </c>
      <c r="J94" s="179">
        <v>20</v>
      </c>
      <c r="K94" s="179">
        <v>0</v>
      </c>
    </row>
    <row r="95" spans="1:11" ht="15" thickBot="1" x14ac:dyDescent="0.4">
      <c r="A95" s="193" t="s">
        <v>505</v>
      </c>
      <c r="B95" s="193" t="s">
        <v>509</v>
      </c>
      <c r="C95" s="166">
        <v>0.5</v>
      </c>
      <c r="D95" s="166">
        <v>0.3</v>
      </c>
      <c r="E95" s="166">
        <v>0.5</v>
      </c>
      <c r="F95" s="167">
        <v>0</v>
      </c>
      <c r="G95" s="209">
        <v>0</v>
      </c>
      <c r="H95" s="209">
        <v>0</v>
      </c>
      <c r="I95" s="209">
        <v>0</v>
      </c>
      <c r="J95" s="167">
        <v>20</v>
      </c>
      <c r="K95" s="167">
        <v>0.1</v>
      </c>
    </row>
    <row r="96" spans="1:11" ht="15" thickBot="1" x14ac:dyDescent="0.4">
      <c r="A96" s="176" t="s">
        <v>505</v>
      </c>
      <c r="B96" s="176" t="s">
        <v>510</v>
      </c>
      <c r="C96" s="178">
        <v>0.8</v>
      </c>
      <c r="D96" s="178">
        <v>0.15</v>
      </c>
      <c r="E96" s="178">
        <v>0.2</v>
      </c>
      <c r="F96" s="179">
        <v>0.2</v>
      </c>
      <c r="G96" s="179">
        <v>0</v>
      </c>
      <c r="H96" s="179">
        <v>0</v>
      </c>
      <c r="I96" s="203">
        <v>0</v>
      </c>
      <c r="J96" s="179">
        <v>10</v>
      </c>
      <c r="K96" s="179">
        <v>0</v>
      </c>
    </row>
    <row r="97" spans="1:11" ht="15" thickBot="1" x14ac:dyDescent="0.4">
      <c r="A97" s="193" t="s">
        <v>505</v>
      </c>
      <c r="B97" s="193" t="s">
        <v>511</v>
      </c>
      <c r="C97" s="166">
        <v>0.95</v>
      </c>
      <c r="D97" s="166">
        <v>0.05</v>
      </c>
      <c r="E97" s="166">
        <v>0.05</v>
      </c>
      <c r="F97" s="167">
        <v>0.4</v>
      </c>
      <c r="G97" s="167">
        <v>0</v>
      </c>
      <c r="H97" s="167">
        <v>0</v>
      </c>
      <c r="I97" s="209">
        <v>0</v>
      </c>
      <c r="J97" s="167">
        <v>30</v>
      </c>
      <c r="K97" s="167">
        <v>0</v>
      </c>
    </row>
    <row r="98" spans="1:11" ht="15" thickBot="1" x14ac:dyDescent="0.4">
      <c r="A98" s="176" t="s">
        <v>505</v>
      </c>
      <c r="B98" s="176" t="s">
        <v>512</v>
      </c>
      <c r="C98" s="178">
        <v>0.95</v>
      </c>
      <c r="D98" s="178">
        <v>0.05</v>
      </c>
      <c r="E98" s="178">
        <v>0.05</v>
      </c>
      <c r="F98" s="179">
        <v>0.2</v>
      </c>
      <c r="G98" s="179">
        <v>0</v>
      </c>
      <c r="H98" s="179">
        <v>0</v>
      </c>
      <c r="I98" s="203">
        <v>10</v>
      </c>
      <c r="J98" s="179">
        <v>20</v>
      </c>
      <c r="K98" s="179">
        <v>0</v>
      </c>
    </row>
    <row r="99" spans="1:11" ht="15" thickBot="1" x14ac:dyDescent="0.4">
      <c r="A99" s="193" t="s">
        <v>505</v>
      </c>
      <c r="B99" s="193" t="s">
        <v>513</v>
      </c>
      <c r="C99" s="166">
        <v>0.95</v>
      </c>
      <c r="D99" s="166">
        <v>0.05</v>
      </c>
      <c r="E99" s="166">
        <v>0.05</v>
      </c>
      <c r="F99" s="167">
        <v>0.2</v>
      </c>
      <c r="G99" s="167">
        <v>-0.1</v>
      </c>
      <c r="H99" s="167">
        <v>0</v>
      </c>
      <c r="I99" s="209">
        <v>6</v>
      </c>
      <c r="J99" s="167">
        <v>20</v>
      </c>
      <c r="K99" s="167">
        <v>0</v>
      </c>
    </row>
    <row r="100" spans="1:11" ht="15" thickBot="1" x14ac:dyDescent="0.4">
      <c r="A100" s="176" t="s">
        <v>505</v>
      </c>
      <c r="B100" s="176" t="s">
        <v>514</v>
      </c>
      <c r="C100" s="178">
        <v>0.95</v>
      </c>
      <c r="D100" s="178">
        <v>0.05</v>
      </c>
      <c r="E100" s="178">
        <v>0.05</v>
      </c>
      <c r="F100" s="179">
        <v>0.4</v>
      </c>
      <c r="G100" s="179">
        <v>0</v>
      </c>
      <c r="H100" s="179">
        <v>0</v>
      </c>
      <c r="I100" s="203">
        <v>0</v>
      </c>
      <c r="J100" s="179">
        <v>5</v>
      </c>
      <c r="K100" s="179">
        <v>0</v>
      </c>
    </row>
    <row r="101" spans="1:11" ht="15" thickBot="1" x14ac:dyDescent="0.4">
      <c r="A101" s="193" t="s">
        <v>505</v>
      </c>
      <c r="B101" s="193" t="s">
        <v>515</v>
      </c>
      <c r="C101" s="166">
        <v>0.8</v>
      </c>
      <c r="D101" s="166">
        <v>0.15</v>
      </c>
      <c r="E101" s="166">
        <v>0.2</v>
      </c>
      <c r="F101" s="167">
        <v>0.3</v>
      </c>
      <c r="G101" s="167">
        <v>0</v>
      </c>
      <c r="H101" s="167">
        <v>0</v>
      </c>
      <c r="I101" s="209">
        <v>15</v>
      </c>
      <c r="J101" s="167">
        <v>30</v>
      </c>
      <c r="K101" s="167">
        <v>0.1</v>
      </c>
    </row>
    <row r="102" spans="1:11" ht="15" thickBot="1" x14ac:dyDescent="0.4">
      <c r="A102" s="176" t="s">
        <v>505</v>
      </c>
      <c r="B102" s="176" t="s">
        <v>516</v>
      </c>
      <c r="C102" s="178">
        <v>0.7</v>
      </c>
      <c r="D102" s="178">
        <v>0.3</v>
      </c>
      <c r="E102" s="178">
        <v>0.3</v>
      </c>
      <c r="F102" s="179">
        <v>0.1</v>
      </c>
      <c r="G102" s="179">
        <v>0</v>
      </c>
      <c r="H102" s="179">
        <v>0</v>
      </c>
      <c r="I102" s="203">
        <v>2</v>
      </c>
      <c r="J102" s="179">
        <v>30</v>
      </c>
      <c r="K102" s="179">
        <v>0.1</v>
      </c>
    </row>
    <row r="103" spans="1:11" ht="15" thickBot="1" x14ac:dyDescent="0.4">
      <c r="A103" s="193" t="s">
        <v>505</v>
      </c>
      <c r="B103" s="193" t="s">
        <v>517</v>
      </c>
      <c r="C103" s="166">
        <v>0.75</v>
      </c>
      <c r="D103" s="166">
        <v>0.2</v>
      </c>
      <c r="E103" s="166">
        <v>0.25</v>
      </c>
      <c r="F103" s="167">
        <v>0</v>
      </c>
      <c r="G103" s="167">
        <v>0</v>
      </c>
      <c r="H103" s="167">
        <v>0</v>
      </c>
      <c r="I103" s="209">
        <v>6</v>
      </c>
      <c r="J103" s="167">
        <v>30</v>
      </c>
      <c r="K103" s="167">
        <v>0</v>
      </c>
    </row>
    <row r="104" spans="1:11" ht="15" thickBot="1" x14ac:dyDescent="0.4">
      <c r="A104" s="176" t="s">
        <v>505</v>
      </c>
      <c r="B104" s="176" t="s">
        <v>518</v>
      </c>
      <c r="C104" s="178">
        <v>0</v>
      </c>
      <c r="D104" s="178">
        <v>0.57999999999999996</v>
      </c>
      <c r="E104" s="178">
        <v>1</v>
      </c>
      <c r="F104" s="179">
        <v>0</v>
      </c>
      <c r="G104" s="179">
        <v>0.1</v>
      </c>
      <c r="H104" s="179">
        <v>0</v>
      </c>
      <c r="I104" s="203">
        <v>20</v>
      </c>
      <c r="J104" s="179">
        <v>20</v>
      </c>
      <c r="K104" s="179">
        <v>1</v>
      </c>
    </row>
    <row r="105" spans="1:11" ht="15" thickBot="1" x14ac:dyDescent="0.4">
      <c r="A105" s="193" t="s">
        <v>505</v>
      </c>
      <c r="B105" s="193" t="s">
        <v>519</v>
      </c>
      <c r="C105" s="166">
        <v>0.9</v>
      </c>
      <c r="D105" s="166">
        <v>0.08</v>
      </c>
      <c r="E105" s="166">
        <v>0.1</v>
      </c>
      <c r="F105" s="167">
        <v>0.1</v>
      </c>
      <c r="G105" s="167">
        <v>0</v>
      </c>
      <c r="H105" s="167">
        <v>0</v>
      </c>
      <c r="I105" s="209">
        <v>11</v>
      </c>
      <c r="J105" s="167">
        <v>30</v>
      </c>
      <c r="K105" s="167">
        <v>0</v>
      </c>
    </row>
    <row r="106" spans="1:11" ht="15" thickBot="1" x14ac:dyDescent="0.4">
      <c r="A106" s="176" t="s">
        <v>505</v>
      </c>
      <c r="B106" s="176" t="s">
        <v>520</v>
      </c>
      <c r="C106" s="178">
        <v>0.49</v>
      </c>
      <c r="D106" s="178">
        <v>0.17</v>
      </c>
      <c r="E106" s="178">
        <v>0.33</v>
      </c>
      <c r="F106" s="179">
        <v>0.6</v>
      </c>
      <c r="G106" s="179">
        <v>0</v>
      </c>
      <c r="H106" s="179">
        <v>0</v>
      </c>
      <c r="I106" s="203">
        <v>93</v>
      </c>
      <c r="J106" s="179">
        <v>40</v>
      </c>
      <c r="K106" s="179">
        <v>-1.2</v>
      </c>
    </row>
    <row r="107" spans="1:11" ht="15" thickBot="1" x14ac:dyDescent="0.4">
      <c r="A107" s="193" t="s">
        <v>505</v>
      </c>
      <c r="B107" s="193" t="s">
        <v>521</v>
      </c>
      <c r="C107" s="166">
        <v>0</v>
      </c>
      <c r="D107" s="166">
        <v>0.03</v>
      </c>
      <c r="E107" s="166">
        <v>0.05</v>
      </c>
      <c r="F107" s="167">
        <v>1.2</v>
      </c>
      <c r="G107" s="167">
        <v>0</v>
      </c>
      <c r="H107" s="167">
        <v>0</v>
      </c>
      <c r="I107" s="209">
        <v>93</v>
      </c>
      <c r="J107" s="167">
        <v>40</v>
      </c>
      <c r="K107" s="167">
        <v>0</v>
      </c>
    </row>
    <row r="108" spans="1:11" ht="15" thickBot="1" x14ac:dyDescent="0.4">
      <c r="A108" s="194" t="s">
        <v>505</v>
      </c>
      <c r="B108" s="194" t="s">
        <v>522</v>
      </c>
      <c r="C108" s="169">
        <v>0.03</v>
      </c>
      <c r="D108" s="169">
        <v>0.02</v>
      </c>
      <c r="E108" s="169">
        <v>0.92</v>
      </c>
      <c r="F108" s="170">
        <v>0.3</v>
      </c>
      <c r="G108" s="170">
        <v>0</v>
      </c>
      <c r="H108" s="170">
        <v>0</v>
      </c>
      <c r="I108" s="210">
        <v>3</v>
      </c>
      <c r="J108" s="170">
        <v>30</v>
      </c>
      <c r="K108" s="170">
        <v>0</v>
      </c>
    </row>
    <row r="109" spans="1:11" ht="15" thickBot="1" x14ac:dyDescent="0.4">
      <c r="A109" s="171" t="s">
        <v>523</v>
      </c>
      <c r="B109" s="171" t="s">
        <v>524</v>
      </c>
      <c r="C109" s="173">
        <v>0.43</v>
      </c>
      <c r="D109" s="173">
        <v>0.11</v>
      </c>
      <c r="E109" s="173">
        <v>0.22</v>
      </c>
      <c r="F109" s="174">
        <v>-0.2</v>
      </c>
      <c r="G109" s="174">
        <v>0</v>
      </c>
      <c r="H109" s="174">
        <v>0</v>
      </c>
      <c r="I109" s="196">
        <v>4</v>
      </c>
      <c r="J109" s="174">
        <v>30</v>
      </c>
      <c r="K109" s="174">
        <v>0</v>
      </c>
    </row>
    <row r="110" spans="1:11" ht="15" thickBot="1" x14ac:dyDescent="0.4">
      <c r="A110" s="193" t="s">
        <v>523</v>
      </c>
      <c r="B110" s="193" t="s">
        <v>525</v>
      </c>
      <c r="C110" s="166">
        <v>0.8</v>
      </c>
      <c r="D110" s="166">
        <v>0.2</v>
      </c>
      <c r="E110" s="166">
        <v>0.2</v>
      </c>
      <c r="F110" s="167">
        <v>0</v>
      </c>
      <c r="G110" s="167">
        <v>0</v>
      </c>
      <c r="H110" s="167">
        <v>0</v>
      </c>
      <c r="I110" s="209">
        <v>1</v>
      </c>
      <c r="J110" s="167">
        <v>10</v>
      </c>
      <c r="K110" s="167">
        <v>0</v>
      </c>
    </row>
    <row r="111" spans="1:11" ht="15" thickBot="1" x14ac:dyDescent="0.4">
      <c r="A111" s="176" t="s">
        <v>523</v>
      </c>
      <c r="B111" s="176" t="s">
        <v>526</v>
      </c>
      <c r="C111" s="178">
        <v>0.3</v>
      </c>
      <c r="D111" s="178">
        <v>0.35</v>
      </c>
      <c r="E111" s="178">
        <v>0.68</v>
      </c>
      <c r="F111" s="179">
        <v>0</v>
      </c>
      <c r="G111" s="179">
        <v>0.1</v>
      </c>
      <c r="H111" s="179">
        <v>0</v>
      </c>
      <c r="I111" s="203">
        <v>17</v>
      </c>
      <c r="J111" s="179">
        <v>20</v>
      </c>
      <c r="K111" s="179">
        <v>0.2</v>
      </c>
    </row>
    <row r="112" spans="1:11" ht="15" thickBot="1" x14ac:dyDescent="0.4">
      <c r="A112" s="193" t="s">
        <v>523</v>
      </c>
      <c r="B112" s="193" t="s">
        <v>527</v>
      </c>
      <c r="C112" s="211">
        <v>0.7</v>
      </c>
      <c r="D112" s="166">
        <v>0.3</v>
      </c>
      <c r="E112" s="166">
        <v>0.3</v>
      </c>
      <c r="F112" s="167">
        <v>0</v>
      </c>
      <c r="G112" s="167">
        <v>0</v>
      </c>
      <c r="H112" s="167">
        <v>0</v>
      </c>
      <c r="I112" s="209">
        <v>3</v>
      </c>
      <c r="J112" s="167">
        <v>20</v>
      </c>
      <c r="K112" s="167">
        <v>0</v>
      </c>
    </row>
    <row r="113" spans="1:11" ht="15" thickBot="1" x14ac:dyDescent="0.4">
      <c r="A113" s="176" t="s">
        <v>523</v>
      </c>
      <c r="B113" s="176" t="s">
        <v>528</v>
      </c>
      <c r="C113" s="178">
        <v>0.5</v>
      </c>
      <c r="D113" s="178">
        <v>0.3</v>
      </c>
      <c r="E113" s="178">
        <v>0.5</v>
      </c>
      <c r="F113" s="179">
        <v>0</v>
      </c>
      <c r="G113" s="179">
        <v>0</v>
      </c>
      <c r="H113" s="179">
        <v>0</v>
      </c>
      <c r="I113" s="203">
        <v>0</v>
      </c>
      <c r="J113" s="179">
        <v>10</v>
      </c>
      <c r="K113" s="179">
        <v>0</v>
      </c>
    </row>
    <row r="114" spans="1:11" ht="15" thickBot="1" x14ac:dyDescent="0.4">
      <c r="A114" s="212" t="s">
        <v>523</v>
      </c>
      <c r="B114" s="212" t="s">
        <v>529</v>
      </c>
      <c r="C114" s="213">
        <v>0.4</v>
      </c>
      <c r="D114" s="213">
        <v>0.4</v>
      </c>
      <c r="E114" s="213">
        <v>0.6</v>
      </c>
      <c r="F114" s="214">
        <v>0</v>
      </c>
      <c r="G114" s="214">
        <v>0</v>
      </c>
      <c r="H114" s="214">
        <v>0</v>
      </c>
      <c r="I114" s="214">
        <v>0</v>
      </c>
      <c r="J114" s="214">
        <v>10</v>
      </c>
      <c r="K114" s="214">
        <v>0</v>
      </c>
    </row>
    <row r="115" spans="1:11" ht="15.5" thickTop="1" thickBot="1" x14ac:dyDescent="0.4">
      <c r="A115" s="185" t="s">
        <v>421</v>
      </c>
      <c r="B115" s="185" t="s">
        <v>530</v>
      </c>
      <c r="C115" s="186">
        <v>0.1</v>
      </c>
      <c r="D115" s="186">
        <v>0.2</v>
      </c>
      <c r="E115" s="186">
        <v>0.9</v>
      </c>
      <c r="F115" s="187">
        <v>3.3</v>
      </c>
      <c r="G115" s="187">
        <v>-2.1</v>
      </c>
      <c r="H115" s="187">
        <v>0</v>
      </c>
      <c r="I115" s="187">
        <v>165</v>
      </c>
      <c r="J115" s="187">
        <v>20</v>
      </c>
      <c r="K115" s="187">
        <v>0</v>
      </c>
    </row>
    <row r="116" spans="1:11" ht="15" thickBot="1" x14ac:dyDescent="0.4">
      <c r="A116" s="185" t="s">
        <v>424</v>
      </c>
      <c r="B116" s="185" t="s">
        <v>531</v>
      </c>
      <c r="C116" s="186">
        <v>0.1</v>
      </c>
      <c r="D116" s="186">
        <v>0.2</v>
      </c>
      <c r="E116" s="186">
        <v>0.9</v>
      </c>
      <c r="F116" s="187">
        <v>5.7</v>
      </c>
      <c r="G116" s="187">
        <v>-3.6</v>
      </c>
      <c r="H116" s="187">
        <v>0</v>
      </c>
      <c r="I116" s="187">
        <v>165</v>
      </c>
      <c r="J116" s="187">
        <v>20</v>
      </c>
      <c r="K116" s="187">
        <v>0</v>
      </c>
    </row>
    <row r="117" spans="1:11" ht="15" thickBot="1" x14ac:dyDescent="0.4">
      <c r="A117" s="175" t="s">
        <v>417</v>
      </c>
      <c r="B117" s="175" t="s">
        <v>532</v>
      </c>
      <c r="C117" s="173">
        <v>0</v>
      </c>
      <c r="D117" s="173">
        <v>0.05</v>
      </c>
      <c r="E117" s="173">
        <v>0.9</v>
      </c>
      <c r="F117" s="174">
        <v>0</v>
      </c>
      <c r="G117" s="174">
        <v>3.6</v>
      </c>
      <c r="H117" s="174">
        <v>0</v>
      </c>
      <c r="I117" s="174">
        <v>86</v>
      </c>
      <c r="J117" s="174">
        <v>20</v>
      </c>
      <c r="K117" s="174">
        <v>0</v>
      </c>
    </row>
    <row r="118" spans="1:11" ht="15" thickBot="1" x14ac:dyDescent="0.4">
      <c r="A118" s="165" t="s">
        <v>417</v>
      </c>
      <c r="B118" s="165" t="s">
        <v>533</v>
      </c>
      <c r="C118" s="166">
        <v>0</v>
      </c>
      <c r="D118" s="166">
        <v>0.05</v>
      </c>
      <c r="E118" s="166">
        <v>0.9</v>
      </c>
      <c r="F118" s="167">
        <v>0</v>
      </c>
      <c r="G118" s="167">
        <v>7.3</v>
      </c>
      <c r="H118" s="167">
        <v>0</v>
      </c>
      <c r="I118" s="167">
        <v>524</v>
      </c>
      <c r="J118" s="167">
        <v>20</v>
      </c>
      <c r="K118" s="167">
        <v>0</v>
      </c>
    </row>
    <row r="119" spans="1:11" ht="15" thickBot="1" x14ac:dyDescent="0.4">
      <c r="A119" s="189" t="s">
        <v>417</v>
      </c>
      <c r="B119" s="189" t="s">
        <v>534</v>
      </c>
      <c r="C119" s="190">
        <v>0</v>
      </c>
      <c r="D119" s="190">
        <v>0.05</v>
      </c>
      <c r="E119" s="190">
        <v>1</v>
      </c>
      <c r="F119" s="191">
        <v>0</v>
      </c>
      <c r="G119" s="191">
        <v>4.5</v>
      </c>
      <c r="H119" s="191">
        <v>0</v>
      </c>
      <c r="I119" s="191">
        <v>0</v>
      </c>
      <c r="J119" s="191">
        <v>10</v>
      </c>
      <c r="K119" s="191">
        <v>75</v>
      </c>
    </row>
    <row r="120" spans="1:11" ht="15.5" thickTop="1" thickBot="1" x14ac:dyDescent="0.4">
      <c r="A120" s="185" t="s">
        <v>449</v>
      </c>
      <c r="B120" s="185" t="s">
        <v>535</v>
      </c>
      <c r="C120" s="186">
        <v>0.15</v>
      </c>
      <c r="D120" s="186">
        <v>0.65</v>
      </c>
      <c r="E120" s="186">
        <v>0.75</v>
      </c>
      <c r="F120" s="187">
        <v>0.7</v>
      </c>
      <c r="G120" s="187">
        <v>0</v>
      </c>
      <c r="H120" s="187">
        <v>0</v>
      </c>
      <c r="I120" s="187">
        <v>7</v>
      </c>
      <c r="J120" s="187">
        <v>20</v>
      </c>
      <c r="K120" s="187">
        <v>0</v>
      </c>
    </row>
    <row r="121" spans="1:11" x14ac:dyDescent="0.35">
      <c r="A121" s="165" t="s">
        <v>441</v>
      </c>
      <c r="B121" s="215" t="s">
        <v>536</v>
      </c>
      <c r="C121" s="166">
        <v>0</v>
      </c>
      <c r="D121" s="166">
        <v>0</v>
      </c>
      <c r="E121" s="166">
        <v>1</v>
      </c>
      <c r="F121" s="167">
        <v>18.899999999999999</v>
      </c>
      <c r="G121" s="167">
        <v>-12.7</v>
      </c>
      <c r="H121" s="167">
        <v>0</v>
      </c>
      <c r="I121" s="167">
        <v>464</v>
      </c>
      <c r="J121" s="167">
        <v>20</v>
      </c>
      <c r="K121" s="167">
        <v>0</v>
      </c>
    </row>
    <row r="122" spans="1:11" ht="15" thickBot="1" x14ac:dyDescent="0.4">
      <c r="A122" s="185" t="s">
        <v>441</v>
      </c>
      <c r="B122" s="216" t="s">
        <v>537</v>
      </c>
      <c r="C122" s="186">
        <v>0</v>
      </c>
      <c r="D122" s="186">
        <v>0</v>
      </c>
      <c r="E122" s="186">
        <v>1</v>
      </c>
      <c r="F122" s="187">
        <v>15.2</v>
      </c>
      <c r="G122" s="187">
        <v>0.8</v>
      </c>
      <c r="H122" s="187">
        <v>-6.9</v>
      </c>
      <c r="I122" s="187">
        <v>266</v>
      </c>
      <c r="J122" s="187">
        <v>20</v>
      </c>
      <c r="K122" s="187">
        <v>0</v>
      </c>
    </row>
    <row r="123" spans="1:11" ht="15" thickBot="1" x14ac:dyDescent="0.4">
      <c r="A123" s="185" t="s">
        <v>428</v>
      </c>
      <c r="B123" s="185" t="s">
        <v>538</v>
      </c>
      <c r="C123" s="186">
        <v>0</v>
      </c>
      <c r="D123" s="186">
        <v>0.03</v>
      </c>
      <c r="E123" s="186">
        <v>1</v>
      </c>
      <c r="F123" s="187">
        <v>1.4</v>
      </c>
      <c r="G123" s="187">
        <v>0</v>
      </c>
      <c r="H123" s="187">
        <v>0</v>
      </c>
      <c r="I123" s="187">
        <v>44</v>
      </c>
      <c r="J123" s="187">
        <v>18</v>
      </c>
      <c r="K123" s="187">
        <v>0</v>
      </c>
    </row>
    <row r="124" spans="1:11" ht="15" thickBot="1" x14ac:dyDescent="0.4">
      <c r="A124" s="188" t="s">
        <v>432</v>
      </c>
      <c r="B124" s="188" t="s">
        <v>539</v>
      </c>
      <c r="C124" s="182">
        <v>0</v>
      </c>
      <c r="D124" s="182">
        <v>0.09</v>
      </c>
      <c r="E124" s="182">
        <v>0.99</v>
      </c>
      <c r="F124" s="183">
        <v>1.2</v>
      </c>
      <c r="G124" s="183">
        <v>0</v>
      </c>
      <c r="H124" s="183">
        <v>0</v>
      </c>
      <c r="I124" s="183">
        <v>87</v>
      </c>
      <c r="J124" s="183">
        <v>20</v>
      </c>
      <c r="K124" s="183">
        <v>0</v>
      </c>
    </row>
    <row r="125" spans="1:11" ht="15" thickTop="1" x14ac:dyDescent="0.35">
      <c r="A125" s="217" t="s">
        <v>453</v>
      </c>
      <c r="B125" s="217" t="s">
        <v>540</v>
      </c>
      <c r="C125" s="218">
        <v>0.01</v>
      </c>
      <c r="D125" s="218">
        <v>0.09</v>
      </c>
      <c r="E125" s="218">
        <v>0.79</v>
      </c>
      <c r="F125" s="219">
        <v>5.2</v>
      </c>
      <c r="G125" s="219">
        <v>-2.9</v>
      </c>
      <c r="H125" s="219">
        <v>0</v>
      </c>
      <c r="I125" s="219">
        <v>300</v>
      </c>
      <c r="J125" s="219">
        <v>20</v>
      </c>
      <c r="K125" s="219">
        <v>0</v>
      </c>
    </row>
    <row r="126" spans="1:11" ht="15" thickBot="1" x14ac:dyDescent="0.4">
      <c r="A126" s="220" t="s">
        <v>453</v>
      </c>
      <c r="B126" s="220" t="s">
        <v>541</v>
      </c>
      <c r="C126" s="221">
        <v>0</v>
      </c>
      <c r="D126" s="221">
        <v>0.18</v>
      </c>
      <c r="E126" s="221">
        <v>0.48</v>
      </c>
      <c r="F126" s="222">
        <v>0.45</v>
      </c>
      <c r="G126" s="222">
        <v>0.1</v>
      </c>
      <c r="H126" s="222">
        <v>0</v>
      </c>
      <c r="I126" s="222">
        <v>10</v>
      </c>
      <c r="J126" s="222">
        <v>10</v>
      </c>
      <c r="K126" s="222">
        <v>0</v>
      </c>
    </row>
    <row r="127" spans="1:11" x14ac:dyDescent="0.35">
      <c r="A127" s="223" t="s">
        <v>459</v>
      </c>
      <c r="B127" s="223" t="s">
        <v>540</v>
      </c>
      <c r="C127" s="224">
        <v>0.01</v>
      </c>
      <c r="D127" s="224">
        <v>0.09</v>
      </c>
      <c r="E127" s="224">
        <v>0.79</v>
      </c>
      <c r="F127" s="225">
        <v>7.5</v>
      </c>
      <c r="G127" s="225">
        <v>-2.9</v>
      </c>
      <c r="H127" s="225">
        <v>0</v>
      </c>
      <c r="I127" s="225">
        <v>300</v>
      </c>
      <c r="J127" s="225">
        <v>20</v>
      </c>
      <c r="K127" s="225">
        <v>0</v>
      </c>
    </row>
    <row r="128" spans="1:11" ht="15" thickBot="1" x14ac:dyDescent="0.4">
      <c r="A128" s="226" t="s">
        <v>459</v>
      </c>
      <c r="B128" s="226" t="s">
        <v>541</v>
      </c>
      <c r="C128" s="227">
        <v>0</v>
      </c>
      <c r="D128" s="227">
        <v>0.18</v>
      </c>
      <c r="E128" s="227">
        <v>0.48</v>
      </c>
      <c r="F128" s="228">
        <v>0.86</v>
      </c>
      <c r="G128" s="228">
        <v>-0.1</v>
      </c>
      <c r="H128" s="228">
        <v>0</v>
      </c>
      <c r="I128" s="228">
        <v>10</v>
      </c>
      <c r="J128" s="228">
        <v>10</v>
      </c>
      <c r="K128" s="228">
        <v>0</v>
      </c>
    </row>
    <row r="129" spans="1:11" ht="15" thickTop="1" x14ac:dyDescent="0.35">
      <c r="A129" s="193" t="s">
        <v>542</v>
      </c>
      <c r="B129" s="193" t="s">
        <v>543</v>
      </c>
      <c r="C129" s="211">
        <v>0</v>
      </c>
      <c r="D129" s="211">
        <v>0.09</v>
      </c>
      <c r="E129" s="211">
        <v>0.79</v>
      </c>
      <c r="F129" s="209">
        <v>0</v>
      </c>
      <c r="G129" s="167">
        <v>2</v>
      </c>
      <c r="H129" s="167">
        <v>0</v>
      </c>
      <c r="I129" s="167">
        <v>508</v>
      </c>
      <c r="J129" s="167">
        <v>20</v>
      </c>
      <c r="K129" s="167">
        <v>5.4</v>
      </c>
    </row>
    <row r="130" spans="1:11" x14ac:dyDescent="0.35">
      <c r="A130" s="193" t="s">
        <v>542</v>
      </c>
      <c r="B130" s="229" t="s">
        <v>544</v>
      </c>
      <c r="C130" s="211">
        <v>0</v>
      </c>
      <c r="D130" s="211">
        <v>0.1</v>
      </c>
      <c r="E130" s="211">
        <v>1</v>
      </c>
      <c r="F130" s="209">
        <v>10.9</v>
      </c>
      <c r="G130" s="167">
        <v>0</v>
      </c>
      <c r="H130" s="167">
        <v>-8.6</v>
      </c>
      <c r="I130" s="167">
        <v>54</v>
      </c>
      <c r="J130" s="167">
        <v>25</v>
      </c>
      <c r="K130" s="167">
        <v>1.2</v>
      </c>
    </row>
    <row r="131" spans="1:11" ht="15" thickBot="1" x14ac:dyDescent="0.4">
      <c r="A131" s="192" t="s">
        <v>542</v>
      </c>
      <c r="B131" s="230" t="s">
        <v>545</v>
      </c>
      <c r="C131" s="231">
        <v>0</v>
      </c>
      <c r="D131" s="231">
        <v>0.1</v>
      </c>
      <c r="E131" s="231">
        <v>1</v>
      </c>
      <c r="F131" s="232">
        <v>10.9</v>
      </c>
      <c r="G131" s="187">
        <v>-2</v>
      </c>
      <c r="H131" s="187">
        <v>0</v>
      </c>
      <c r="I131" s="187">
        <v>722</v>
      </c>
      <c r="J131" s="187">
        <v>15</v>
      </c>
      <c r="K131" s="187">
        <v>0</v>
      </c>
    </row>
    <row r="132" spans="1:11" x14ac:dyDescent="0.35">
      <c r="A132" s="193" t="s">
        <v>462</v>
      </c>
      <c r="B132" s="193" t="s">
        <v>546</v>
      </c>
      <c r="C132" s="211">
        <v>0</v>
      </c>
      <c r="D132" s="211">
        <v>0.14000000000000001</v>
      </c>
      <c r="E132" s="211">
        <v>0.8</v>
      </c>
      <c r="F132" s="209">
        <v>0</v>
      </c>
      <c r="G132" s="167">
        <v>1.9</v>
      </c>
      <c r="H132" s="167">
        <v>0</v>
      </c>
      <c r="I132" s="167">
        <v>501</v>
      </c>
      <c r="J132" s="167">
        <v>15</v>
      </c>
      <c r="K132" s="167">
        <v>3.2</v>
      </c>
    </row>
    <row r="133" spans="1:11" x14ac:dyDescent="0.35">
      <c r="A133" s="193" t="s">
        <v>462</v>
      </c>
      <c r="B133" s="193" t="s">
        <v>547</v>
      </c>
      <c r="C133" s="211">
        <v>0</v>
      </c>
      <c r="D133" s="211">
        <v>0.46</v>
      </c>
      <c r="E133" s="211">
        <v>1</v>
      </c>
      <c r="F133" s="209">
        <v>0</v>
      </c>
      <c r="G133" s="167">
        <v>2.6</v>
      </c>
      <c r="H133" s="167">
        <v>0</v>
      </c>
      <c r="I133" s="167">
        <v>407</v>
      </c>
      <c r="J133" s="167">
        <v>5</v>
      </c>
      <c r="K133" s="167">
        <v>0</v>
      </c>
    </row>
    <row r="134" spans="1:11" x14ac:dyDescent="0.35">
      <c r="A134" s="193" t="s">
        <v>462</v>
      </c>
      <c r="B134" s="229" t="s">
        <v>544</v>
      </c>
      <c r="C134" s="211">
        <v>0</v>
      </c>
      <c r="D134" s="211">
        <v>0.1</v>
      </c>
      <c r="E134" s="211">
        <v>1</v>
      </c>
      <c r="F134" s="209">
        <v>2</v>
      </c>
      <c r="G134" s="167">
        <v>0</v>
      </c>
      <c r="H134" s="167">
        <v>-1.6</v>
      </c>
      <c r="I134" s="167">
        <v>10</v>
      </c>
      <c r="J134" s="167">
        <v>25</v>
      </c>
      <c r="K134" s="167">
        <v>0.2</v>
      </c>
    </row>
    <row r="135" spans="1:11" ht="15" thickBot="1" x14ac:dyDescent="0.4">
      <c r="A135" s="192" t="s">
        <v>462</v>
      </c>
      <c r="B135" s="230" t="s">
        <v>545</v>
      </c>
      <c r="C135" s="231">
        <v>0</v>
      </c>
      <c r="D135" s="231">
        <v>0.1</v>
      </c>
      <c r="E135" s="231">
        <v>1</v>
      </c>
      <c r="F135" s="232">
        <v>2</v>
      </c>
      <c r="G135" s="187">
        <v>-0.4</v>
      </c>
      <c r="H135" s="187">
        <v>0</v>
      </c>
      <c r="I135" s="187">
        <v>132</v>
      </c>
      <c r="J135" s="187">
        <v>15</v>
      </c>
      <c r="K135" s="187">
        <v>0</v>
      </c>
    </row>
    <row r="136" spans="1:11" x14ac:dyDescent="0.35">
      <c r="A136" s="193" t="s">
        <v>465</v>
      </c>
      <c r="B136" s="193" t="s">
        <v>548</v>
      </c>
      <c r="C136" s="211">
        <v>0</v>
      </c>
      <c r="D136" s="211">
        <v>0.7</v>
      </c>
      <c r="E136" s="211">
        <v>1</v>
      </c>
      <c r="F136" s="209">
        <v>0</v>
      </c>
      <c r="G136" s="167">
        <v>0.1</v>
      </c>
      <c r="H136" s="167">
        <v>0</v>
      </c>
      <c r="I136" s="167">
        <v>1</v>
      </c>
      <c r="J136" s="167">
        <v>15</v>
      </c>
      <c r="K136" s="167">
        <v>0</v>
      </c>
    </row>
    <row r="137" spans="1:11" x14ac:dyDescent="0.35">
      <c r="A137" s="193" t="s">
        <v>465</v>
      </c>
      <c r="B137" s="229" t="s">
        <v>544</v>
      </c>
      <c r="C137" s="211">
        <v>0</v>
      </c>
      <c r="D137" s="211">
        <v>0.1</v>
      </c>
      <c r="E137" s="211">
        <v>1</v>
      </c>
      <c r="F137" s="209">
        <v>0.5</v>
      </c>
      <c r="G137" s="167">
        <v>0</v>
      </c>
      <c r="H137" s="167">
        <v>-0.4</v>
      </c>
      <c r="I137" s="167">
        <v>2.6</v>
      </c>
      <c r="J137" s="167">
        <v>25</v>
      </c>
      <c r="K137" s="167">
        <v>0.1</v>
      </c>
    </row>
    <row r="138" spans="1:11" ht="15" thickBot="1" x14ac:dyDescent="0.4">
      <c r="A138" s="192" t="s">
        <v>465</v>
      </c>
      <c r="B138" s="230" t="s">
        <v>545</v>
      </c>
      <c r="C138" s="231">
        <v>0</v>
      </c>
      <c r="D138" s="231">
        <v>0.1</v>
      </c>
      <c r="E138" s="231">
        <v>1</v>
      </c>
      <c r="F138" s="232">
        <v>0.5</v>
      </c>
      <c r="G138" s="187">
        <v>-0.1</v>
      </c>
      <c r="H138" s="187">
        <v>0</v>
      </c>
      <c r="I138" s="187">
        <v>35</v>
      </c>
      <c r="J138" s="187">
        <v>15</v>
      </c>
      <c r="K138" s="187">
        <v>0</v>
      </c>
    </row>
    <row r="139" spans="1:11" x14ac:dyDescent="0.35">
      <c r="A139" s="193" t="s">
        <v>470</v>
      </c>
      <c r="B139" s="193" t="s">
        <v>549</v>
      </c>
      <c r="C139" s="211">
        <v>0</v>
      </c>
      <c r="D139" s="211">
        <v>0.09</v>
      </c>
      <c r="E139" s="211">
        <v>0.8</v>
      </c>
      <c r="F139" s="209">
        <v>0.2</v>
      </c>
      <c r="G139" s="167">
        <v>0.16</v>
      </c>
      <c r="H139" s="167">
        <v>0</v>
      </c>
      <c r="I139" s="167">
        <v>17</v>
      </c>
      <c r="J139" s="167">
        <v>20</v>
      </c>
      <c r="K139" s="167">
        <v>3.5</v>
      </c>
    </row>
    <row r="140" spans="1:11" x14ac:dyDescent="0.35">
      <c r="A140" s="193" t="s">
        <v>470</v>
      </c>
      <c r="B140" s="193" t="s">
        <v>550</v>
      </c>
      <c r="C140" s="211">
        <v>0</v>
      </c>
      <c r="D140" s="211">
        <v>0.06</v>
      </c>
      <c r="E140" s="211">
        <v>0.96</v>
      </c>
      <c r="F140" s="209">
        <v>0.7</v>
      </c>
      <c r="G140" s="167">
        <v>0</v>
      </c>
      <c r="H140" s="167">
        <v>0</v>
      </c>
      <c r="I140" s="167">
        <v>91</v>
      </c>
      <c r="J140" s="167">
        <v>20</v>
      </c>
      <c r="K140" s="167">
        <v>0</v>
      </c>
    </row>
    <row r="141" spans="1:11" x14ac:dyDescent="0.35">
      <c r="A141" s="193" t="s">
        <v>470</v>
      </c>
      <c r="B141" s="229" t="s">
        <v>551</v>
      </c>
      <c r="C141" s="211">
        <v>0</v>
      </c>
      <c r="D141" s="211">
        <v>0.01</v>
      </c>
      <c r="E141" s="211">
        <v>7.0000000000000007E-2</v>
      </c>
      <c r="F141" s="209">
        <v>7.3</v>
      </c>
      <c r="G141" s="167">
        <v>-5.5</v>
      </c>
      <c r="H141" s="167">
        <v>0</v>
      </c>
      <c r="I141" s="167">
        <v>53</v>
      </c>
      <c r="J141" s="167">
        <v>15</v>
      </c>
      <c r="K141" s="167">
        <v>0</v>
      </c>
    </row>
    <row r="142" spans="1:11" x14ac:dyDescent="0.35">
      <c r="A142" s="193" t="s">
        <v>470</v>
      </c>
      <c r="B142" s="229" t="s">
        <v>544</v>
      </c>
      <c r="C142" s="211">
        <v>0</v>
      </c>
      <c r="D142" s="211">
        <v>0.1</v>
      </c>
      <c r="E142" s="211">
        <v>1</v>
      </c>
      <c r="F142" s="209">
        <v>7.3</v>
      </c>
      <c r="G142" s="167">
        <v>0</v>
      </c>
      <c r="H142" s="167">
        <v>-5.7</v>
      </c>
      <c r="I142" s="167">
        <v>36</v>
      </c>
      <c r="J142" s="167">
        <v>25</v>
      </c>
      <c r="K142" s="167">
        <v>0.8</v>
      </c>
    </row>
    <row r="143" spans="1:11" x14ac:dyDescent="0.35">
      <c r="A143" s="193" t="s">
        <v>470</v>
      </c>
      <c r="B143" s="193" t="s">
        <v>552</v>
      </c>
      <c r="C143" s="211">
        <v>0</v>
      </c>
      <c r="D143" s="211">
        <v>0.01</v>
      </c>
      <c r="E143" s="211">
        <v>0.05</v>
      </c>
      <c r="F143" s="209">
        <v>7.3</v>
      </c>
      <c r="G143" s="167">
        <v>-1.4</v>
      </c>
      <c r="H143" s="167">
        <v>0</v>
      </c>
      <c r="I143" s="167">
        <v>77</v>
      </c>
      <c r="J143" s="167">
        <v>15</v>
      </c>
      <c r="K143" s="167">
        <v>0</v>
      </c>
    </row>
    <row r="144" spans="1:11" ht="15" thickBot="1" x14ac:dyDescent="0.4">
      <c r="A144" s="192" t="s">
        <v>470</v>
      </c>
      <c r="B144" s="230" t="s">
        <v>545</v>
      </c>
      <c r="C144" s="231">
        <v>0</v>
      </c>
      <c r="D144" s="231">
        <v>0.09</v>
      </c>
      <c r="E144" s="231">
        <v>0.88</v>
      </c>
      <c r="F144" s="232">
        <v>7.3</v>
      </c>
      <c r="G144" s="187">
        <v>-1.4</v>
      </c>
      <c r="H144" s="187">
        <v>0</v>
      </c>
      <c r="I144" s="187">
        <v>480</v>
      </c>
      <c r="J144" s="187">
        <v>15</v>
      </c>
      <c r="K144" s="187">
        <v>0</v>
      </c>
    </row>
    <row r="145" spans="1:11" x14ac:dyDescent="0.35">
      <c r="A145" s="193" t="s">
        <v>476</v>
      </c>
      <c r="B145" s="193" t="s">
        <v>549</v>
      </c>
      <c r="C145" s="211">
        <v>0</v>
      </c>
      <c r="D145" s="211">
        <v>0.09</v>
      </c>
      <c r="E145" s="211">
        <v>0.8</v>
      </c>
      <c r="F145" s="209">
        <v>0.2</v>
      </c>
      <c r="G145" s="167">
        <v>0.16</v>
      </c>
      <c r="H145" s="167">
        <v>0</v>
      </c>
      <c r="I145" s="167">
        <v>17</v>
      </c>
      <c r="J145" s="167">
        <v>20</v>
      </c>
      <c r="K145" s="167">
        <v>3.5</v>
      </c>
    </row>
    <row r="146" spans="1:11" x14ac:dyDescent="0.35">
      <c r="A146" s="193" t="s">
        <v>476</v>
      </c>
      <c r="B146" s="193" t="s">
        <v>550</v>
      </c>
      <c r="C146" s="211">
        <v>0</v>
      </c>
      <c r="D146" s="211">
        <v>0.06</v>
      </c>
      <c r="E146" s="211">
        <v>0.96</v>
      </c>
      <c r="F146" s="209">
        <v>0.7</v>
      </c>
      <c r="G146" s="167">
        <v>0</v>
      </c>
      <c r="H146" s="167">
        <v>0</v>
      </c>
      <c r="I146" s="167">
        <v>91</v>
      </c>
      <c r="J146" s="167">
        <v>20</v>
      </c>
      <c r="K146" s="167">
        <v>0</v>
      </c>
    </row>
    <row r="147" spans="1:11" x14ac:dyDescent="0.35">
      <c r="A147" s="193" t="s">
        <v>476</v>
      </c>
      <c r="B147" s="229" t="s">
        <v>551</v>
      </c>
      <c r="C147" s="211">
        <v>0</v>
      </c>
      <c r="D147" s="211">
        <v>0.01</v>
      </c>
      <c r="E147" s="211">
        <v>7.0000000000000007E-2</v>
      </c>
      <c r="F147" s="209">
        <v>7.6</v>
      </c>
      <c r="G147" s="167">
        <v>-5.7</v>
      </c>
      <c r="H147" s="167">
        <v>0</v>
      </c>
      <c r="I147" s="167">
        <v>55</v>
      </c>
      <c r="J147" s="167">
        <v>15</v>
      </c>
      <c r="K147" s="167">
        <v>0</v>
      </c>
    </row>
    <row r="148" spans="1:11" x14ac:dyDescent="0.35">
      <c r="A148" s="193" t="s">
        <v>476</v>
      </c>
      <c r="B148" s="229" t="s">
        <v>544</v>
      </c>
      <c r="C148" s="211">
        <v>0</v>
      </c>
      <c r="D148" s="211">
        <v>0.1</v>
      </c>
      <c r="E148" s="211">
        <v>1</v>
      </c>
      <c r="F148" s="209">
        <v>7.6</v>
      </c>
      <c r="G148" s="167">
        <v>0</v>
      </c>
      <c r="H148" s="167">
        <v>-6</v>
      </c>
      <c r="I148" s="167">
        <v>37</v>
      </c>
      <c r="J148" s="167">
        <v>25</v>
      </c>
      <c r="K148" s="167">
        <v>0.8</v>
      </c>
    </row>
    <row r="149" spans="1:11" x14ac:dyDescent="0.35">
      <c r="A149" s="193" t="s">
        <v>476</v>
      </c>
      <c r="B149" s="193" t="s">
        <v>552</v>
      </c>
      <c r="C149" s="211">
        <v>0</v>
      </c>
      <c r="D149" s="211">
        <v>0.01</v>
      </c>
      <c r="E149" s="211">
        <v>0.05</v>
      </c>
      <c r="F149" s="209">
        <v>7.6</v>
      </c>
      <c r="G149" s="167">
        <v>-1.4</v>
      </c>
      <c r="H149" s="167">
        <v>0</v>
      </c>
      <c r="I149" s="167">
        <v>80</v>
      </c>
      <c r="J149" s="167">
        <v>15</v>
      </c>
      <c r="K149" s="167">
        <v>0</v>
      </c>
    </row>
    <row r="150" spans="1:11" x14ac:dyDescent="0.35">
      <c r="A150" s="193" t="s">
        <v>476</v>
      </c>
      <c r="B150" s="229" t="s">
        <v>545</v>
      </c>
      <c r="C150" s="211">
        <v>0</v>
      </c>
      <c r="D150" s="211">
        <v>0.09</v>
      </c>
      <c r="E150" s="211">
        <v>0.88</v>
      </c>
      <c r="F150" s="209">
        <v>7.6</v>
      </c>
      <c r="G150" s="167">
        <v>-1.4</v>
      </c>
      <c r="H150" s="167">
        <v>0</v>
      </c>
      <c r="I150" s="167">
        <v>500</v>
      </c>
      <c r="J150" s="167">
        <v>15</v>
      </c>
      <c r="K150" s="167">
        <v>0</v>
      </c>
    </row>
    <row r="151" spans="1:11" ht="15" thickBot="1" x14ac:dyDescent="0.4">
      <c r="A151" s="192" t="s">
        <v>476</v>
      </c>
      <c r="B151" s="192" t="s">
        <v>553</v>
      </c>
      <c r="C151" s="231">
        <v>0</v>
      </c>
      <c r="D151" s="231">
        <v>0.09</v>
      </c>
      <c r="E151" s="231">
        <v>0.8</v>
      </c>
      <c r="F151" s="232">
        <v>0.2</v>
      </c>
      <c r="G151" s="187">
        <v>0.16</v>
      </c>
      <c r="H151" s="187">
        <v>0</v>
      </c>
      <c r="I151" s="187">
        <v>17</v>
      </c>
      <c r="J151" s="187">
        <v>20</v>
      </c>
      <c r="K151" s="187">
        <v>3.5</v>
      </c>
    </row>
    <row r="152" spans="1:11" x14ac:dyDescent="0.35">
      <c r="A152" s="193" t="s">
        <v>478</v>
      </c>
      <c r="B152" s="193" t="s">
        <v>550</v>
      </c>
      <c r="C152" s="211">
        <v>0</v>
      </c>
      <c r="D152" s="211">
        <v>0.06</v>
      </c>
      <c r="E152" s="211">
        <v>0.96</v>
      </c>
      <c r="F152" s="209">
        <v>0.7</v>
      </c>
      <c r="G152" s="167">
        <v>0</v>
      </c>
      <c r="H152" s="167">
        <v>0</v>
      </c>
      <c r="I152" s="167">
        <v>91</v>
      </c>
      <c r="J152" s="167">
        <v>20</v>
      </c>
      <c r="K152" s="167">
        <v>0</v>
      </c>
    </row>
    <row r="153" spans="1:11" x14ac:dyDescent="0.35">
      <c r="A153" s="193" t="s">
        <v>478</v>
      </c>
      <c r="B153" s="229" t="s">
        <v>551</v>
      </c>
      <c r="C153" s="211">
        <v>0</v>
      </c>
      <c r="D153" s="211">
        <v>0.01</v>
      </c>
      <c r="E153" s="211">
        <v>7.0000000000000007E-2</v>
      </c>
      <c r="F153" s="209">
        <v>5.0999999999999996</v>
      </c>
      <c r="G153" s="167">
        <v>-3.9</v>
      </c>
      <c r="H153" s="167">
        <v>0</v>
      </c>
      <c r="I153" s="167">
        <v>37</v>
      </c>
      <c r="J153" s="167">
        <v>15</v>
      </c>
      <c r="K153" s="167">
        <v>0</v>
      </c>
    </row>
    <row r="154" spans="1:11" x14ac:dyDescent="0.35">
      <c r="A154" s="193" t="s">
        <v>478</v>
      </c>
      <c r="B154" s="229" t="s">
        <v>544</v>
      </c>
      <c r="C154" s="211">
        <v>0</v>
      </c>
      <c r="D154" s="211">
        <v>0.1</v>
      </c>
      <c r="E154" s="211">
        <v>1</v>
      </c>
      <c r="F154" s="209">
        <v>5.0999999999999996</v>
      </c>
      <c r="G154" s="167">
        <v>0</v>
      </c>
      <c r="H154" s="167">
        <v>-4.0999999999999996</v>
      </c>
      <c r="I154" s="167">
        <v>25</v>
      </c>
      <c r="J154" s="167">
        <v>25</v>
      </c>
      <c r="K154" s="167">
        <v>0.6</v>
      </c>
    </row>
    <row r="155" spans="1:11" x14ac:dyDescent="0.35">
      <c r="A155" s="193" t="s">
        <v>478</v>
      </c>
      <c r="B155" s="193" t="s">
        <v>552</v>
      </c>
      <c r="C155" s="211">
        <v>0</v>
      </c>
      <c r="D155" s="211">
        <v>0.01</v>
      </c>
      <c r="E155" s="211">
        <v>0.05</v>
      </c>
      <c r="F155" s="209">
        <v>5.0999999999999996</v>
      </c>
      <c r="G155" s="167">
        <v>-1</v>
      </c>
      <c r="H155" s="167">
        <v>0</v>
      </c>
      <c r="I155" s="167">
        <v>54</v>
      </c>
      <c r="J155" s="167">
        <v>15</v>
      </c>
      <c r="K155" s="167">
        <v>0</v>
      </c>
    </row>
    <row r="156" spans="1:11" ht="15" thickBot="1" x14ac:dyDescent="0.4">
      <c r="A156" s="180" t="s">
        <v>478</v>
      </c>
      <c r="B156" s="233" t="s">
        <v>545</v>
      </c>
      <c r="C156" s="181">
        <v>0</v>
      </c>
      <c r="D156" s="181">
        <v>0.09</v>
      </c>
      <c r="E156" s="181">
        <v>0.88</v>
      </c>
      <c r="F156" s="234">
        <v>5.0999999999999996</v>
      </c>
      <c r="G156" s="183">
        <v>-1</v>
      </c>
      <c r="H156" s="183">
        <v>0</v>
      </c>
      <c r="I156" s="183">
        <v>340</v>
      </c>
      <c r="J156" s="183">
        <v>15</v>
      </c>
      <c r="K156" s="183">
        <v>0</v>
      </c>
    </row>
    <row r="157" spans="1:11" ht="15" thickTop="1" x14ac:dyDescent="0.35">
      <c r="A157" s="165" t="s">
        <v>505</v>
      </c>
      <c r="B157" s="165" t="s">
        <v>554</v>
      </c>
      <c r="C157" s="166">
        <v>0</v>
      </c>
      <c r="D157" s="166">
        <v>0</v>
      </c>
      <c r="E157" s="166">
        <v>0.8</v>
      </c>
      <c r="F157" s="167">
        <v>3.6</v>
      </c>
      <c r="G157" s="167">
        <v>-2.9</v>
      </c>
      <c r="H157" s="167">
        <v>0</v>
      </c>
      <c r="I157" s="167">
        <v>84</v>
      </c>
      <c r="J157" s="167">
        <v>20</v>
      </c>
      <c r="K157" s="167">
        <v>-5.6</v>
      </c>
    </row>
    <row r="158" spans="1:11" ht="15" thickBot="1" x14ac:dyDescent="0.4">
      <c r="A158" s="192" t="s">
        <v>505</v>
      </c>
      <c r="B158" s="192" t="s">
        <v>555</v>
      </c>
      <c r="C158" s="186">
        <v>0</v>
      </c>
      <c r="D158" s="186">
        <v>0</v>
      </c>
      <c r="E158" s="186">
        <v>0.8</v>
      </c>
      <c r="F158" s="187">
        <v>3.6</v>
      </c>
      <c r="G158" s="187">
        <v>0</v>
      </c>
      <c r="H158" s="187">
        <v>-3.6</v>
      </c>
      <c r="I158" s="187">
        <v>2</v>
      </c>
      <c r="J158" s="187">
        <v>20</v>
      </c>
      <c r="K158" s="187">
        <v>0</v>
      </c>
    </row>
    <row r="159" spans="1:11" ht="15" thickBot="1" x14ac:dyDescent="0.4">
      <c r="A159" s="180" t="s">
        <v>523</v>
      </c>
      <c r="B159" s="180" t="s">
        <v>556</v>
      </c>
      <c r="C159" s="182">
        <v>0</v>
      </c>
      <c r="D159" s="182">
        <v>0.11</v>
      </c>
      <c r="E159" s="182">
        <v>1</v>
      </c>
      <c r="F159" s="183">
        <v>1.8</v>
      </c>
      <c r="G159" s="183">
        <v>-0.1</v>
      </c>
      <c r="H159" s="183">
        <v>0</v>
      </c>
      <c r="I159" s="234">
        <v>6</v>
      </c>
      <c r="J159" s="183">
        <v>30</v>
      </c>
      <c r="K159" s="183">
        <v>0</v>
      </c>
    </row>
    <row r="160" spans="1:11" ht="15" thickTop="1" x14ac:dyDescent="0.35">
      <c r="A160" s="193" t="s">
        <v>498</v>
      </c>
      <c r="B160" s="193" t="s">
        <v>557</v>
      </c>
      <c r="C160" s="211">
        <v>0</v>
      </c>
      <c r="D160" s="211">
        <v>0.1</v>
      </c>
      <c r="E160" s="211">
        <v>1</v>
      </c>
      <c r="F160" s="209">
        <v>9.4</v>
      </c>
      <c r="G160" s="209">
        <v>-5.5</v>
      </c>
      <c r="H160" s="209">
        <v>0</v>
      </c>
      <c r="I160" s="209">
        <v>489</v>
      </c>
      <c r="J160" s="209">
        <v>30</v>
      </c>
      <c r="K160" s="209">
        <v>0</v>
      </c>
    </row>
    <row r="161" spans="1:11" x14ac:dyDescent="0.35">
      <c r="A161" s="193" t="s">
        <v>498</v>
      </c>
      <c r="B161" s="229" t="s">
        <v>551</v>
      </c>
      <c r="C161" s="211">
        <v>0</v>
      </c>
      <c r="D161" s="211">
        <v>0.1</v>
      </c>
      <c r="E161" s="211">
        <v>1</v>
      </c>
      <c r="F161" s="209">
        <v>0</v>
      </c>
      <c r="G161" s="209">
        <v>-3.7</v>
      </c>
      <c r="H161" s="209">
        <v>0</v>
      </c>
      <c r="I161" s="235">
        <v>0</v>
      </c>
      <c r="J161" s="209">
        <v>15</v>
      </c>
      <c r="K161" s="209">
        <v>0</v>
      </c>
    </row>
    <row r="162" spans="1:11" x14ac:dyDescent="0.35">
      <c r="A162" s="193" t="s">
        <v>498</v>
      </c>
      <c r="B162" s="229" t="s">
        <v>544</v>
      </c>
      <c r="C162" s="211">
        <v>0</v>
      </c>
      <c r="D162" s="211">
        <v>0.1</v>
      </c>
      <c r="E162" s="211">
        <v>1</v>
      </c>
      <c r="F162" s="209">
        <v>0</v>
      </c>
      <c r="G162" s="209">
        <v>0</v>
      </c>
      <c r="H162" s="209">
        <v>-3.8</v>
      </c>
      <c r="I162" s="235">
        <v>0</v>
      </c>
      <c r="J162" s="209">
        <v>25</v>
      </c>
      <c r="K162" s="209">
        <v>0</v>
      </c>
    </row>
    <row r="163" spans="1:11" ht="15" thickBot="1" x14ac:dyDescent="0.4">
      <c r="A163" s="192" t="s">
        <v>498</v>
      </c>
      <c r="B163" s="230" t="s">
        <v>545</v>
      </c>
      <c r="C163" s="231">
        <v>0</v>
      </c>
      <c r="D163" s="231">
        <v>0</v>
      </c>
      <c r="E163" s="231">
        <v>0</v>
      </c>
      <c r="F163" s="232">
        <v>0</v>
      </c>
      <c r="G163" s="232">
        <v>-0.9</v>
      </c>
      <c r="H163" s="232">
        <v>0</v>
      </c>
      <c r="I163" s="236">
        <v>0</v>
      </c>
      <c r="J163" s="232">
        <v>15</v>
      </c>
      <c r="K163" s="232">
        <v>0</v>
      </c>
    </row>
    <row r="164" spans="1:11" x14ac:dyDescent="0.35">
      <c r="A164" s="193" t="s">
        <v>479</v>
      </c>
      <c r="B164" s="193" t="s">
        <v>558</v>
      </c>
      <c r="C164" s="211">
        <v>0</v>
      </c>
      <c r="D164" s="211">
        <v>0.1</v>
      </c>
      <c r="E164" s="211">
        <v>1</v>
      </c>
      <c r="F164" s="209">
        <v>30.1</v>
      </c>
      <c r="G164" s="209">
        <v>-31.6</v>
      </c>
      <c r="H164" s="209">
        <v>0</v>
      </c>
      <c r="I164" s="209">
        <v>418</v>
      </c>
      <c r="J164" s="209">
        <v>30</v>
      </c>
      <c r="K164" s="209">
        <v>0</v>
      </c>
    </row>
    <row r="165" spans="1:11" x14ac:dyDescent="0.35">
      <c r="A165" s="193" t="s">
        <v>479</v>
      </c>
      <c r="B165" s="229" t="s">
        <v>551</v>
      </c>
      <c r="C165" s="211">
        <v>0</v>
      </c>
      <c r="D165" s="211">
        <v>0.1</v>
      </c>
      <c r="E165" s="211">
        <v>1</v>
      </c>
      <c r="F165" s="209">
        <v>0</v>
      </c>
      <c r="G165" s="209">
        <v>-1.3</v>
      </c>
      <c r="H165" s="209">
        <v>0</v>
      </c>
      <c r="I165" s="235">
        <v>0</v>
      </c>
      <c r="J165" s="209">
        <v>15</v>
      </c>
      <c r="K165" s="209">
        <v>0</v>
      </c>
    </row>
    <row r="166" spans="1:11" x14ac:dyDescent="0.35">
      <c r="A166" s="193" t="s">
        <v>479</v>
      </c>
      <c r="B166" s="229" t="s">
        <v>544</v>
      </c>
      <c r="C166" s="211">
        <v>0</v>
      </c>
      <c r="D166" s="211">
        <v>0.1</v>
      </c>
      <c r="E166" s="211">
        <v>1</v>
      </c>
      <c r="F166" s="209">
        <v>0</v>
      </c>
      <c r="G166" s="209">
        <v>0</v>
      </c>
      <c r="H166" s="209">
        <v>-1.3</v>
      </c>
      <c r="I166" s="235">
        <v>0</v>
      </c>
      <c r="J166" s="209">
        <v>25</v>
      </c>
      <c r="K166" s="209">
        <v>0</v>
      </c>
    </row>
    <row r="167" spans="1:11" x14ac:dyDescent="0.35">
      <c r="A167" s="193" t="s">
        <v>479</v>
      </c>
      <c r="B167" s="229" t="s">
        <v>545</v>
      </c>
      <c r="C167" s="211">
        <v>0</v>
      </c>
      <c r="D167" s="211">
        <v>0</v>
      </c>
      <c r="E167" s="211">
        <v>0</v>
      </c>
      <c r="F167" s="209">
        <v>0</v>
      </c>
      <c r="G167" s="209">
        <v>-0.3</v>
      </c>
      <c r="H167" s="209">
        <v>0</v>
      </c>
      <c r="I167" s="235">
        <v>0</v>
      </c>
      <c r="J167" s="209">
        <v>15</v>
      </c>
      <c r="K167" s="209">
        <v>0</v>
      </c>
    </row>
    <row r="168" spans="1:11" ht="15" thickBot="1" x14ac:dyDescent="0.4">
      <c r="A168" s="237" t="s">
        <v>495</v>
      </c>
      <c r="B168" s="237" t="s">
        <v>559</v>
      </c>
      <c r="C168" s="238">
        <v>0</v>
      </c>
      <c r="D168" s="238">
        <v>0.1</v>
      </c>
      <c r="E168" s="238">
        <v>1</v>
      </c>
      <c r="F168" s="239">
        <v>9.9</v>
      </c>
      <c r="G168" s="239">
        <v>-4.8</v>
      </c>
      <c r="H168" s="239">
        <v>0</v>
      </c>
      <c r="I168" s="239">
        <v>101</v>
      </c>
      <c r="J168" s="239">
        <v>30</v>
      </c>
      <c r="K168" s="239">
        <v>0</v>
      </c>
    </row>
    <row r="169" spans="1:11" x14ac:dyDescent="0.35">
      <c r="A169" s="193" t="s">
        <v>495</v>
      </c>
      <c r="B169" s="229" t="s">
        <v>551</v>
      </c>
      <c r="C169" s="211">
        <v>0</v>
      </c>
      <c r="D169" s="211">
        <v>0.1</v>
      </c>
      <c r="E169" s="211">
        <v>1</v>
      </c>
      <c r="F169" s="209">
        <v>0</v>
      </c>
      <c r="G169" s="209">
        <v>-1.7</v>
      </c>
      <c r="H169" s="209">
        <v>0</v>
      </c>
      <c r="I169" s="235">
        <v>0</v>
      </c>
      <c r="J169" s="209">
        <v>15</v>
      </c>
      <c r="K169" s="209">
        <v>0</v>
      </c>
    </row>
    <row r="170" spans="1:11" x14ac:dyDescent="0.35">
      <c r="A170" s="193" t="s">
        <v>495</v>
      </c>
      <c r="B170" s="229" t="s">
        <v>544</v>
      </c>
      <c r="C170" s="211">
        <v>0</v>
      </c>
      <c r="D170" s="211">
        <v>0.1</v>
      </c>
      <c r="E170" s="211">
        <v>1</v>
      </c>
      <c r="F170" s="209">
        <v>0</v>
      </c>
      <c r="G170" s="209">
        <v>0</v>
      </c>
      <c r="H170" s="209">
        <v>-1.8</v>
      </c>
      <c r="I170" s="235">
        <v>0</v>
      </c>
      <c r="J170" s="209">
        <v>25</v>
      </c>
      <c r="K170" s="209">
        <v>0</v>
      </c>
    </row>
    <row r="171" spans="1:11" ht="15" thickBot="1" x14ac:dyDescent="0.4">
      <c r="A171" s="192" t="s">
        <v>495</v>
      </c>
      <c r="B171" s="230" t="s">
        <v>560</v>
      </c>
      <c r="C171" s="231">
        <v>0</v>
      </c>
      <c r="D171" s="231">
        <v>0</v>
      </c>
      <c r="E171" s="231">
        <v>0</v>
      </c>
      <c r="F171" s="232">
        <v>0</v>
      </c>
      <c r="G171" s="232">
        <v>-0.4</v>
      </c>
      <c r="H171" s="232">
        <v>0</v>
      </c>
      <c r="I171" s="236">
        <v>0</v>
      </c>
      <c r="J171" s="232">
        <v>15</v>
      </c>
      <c r="K171" s="232">
        <v>0</v>
      </c>
    </row>
    <row r="172" spans="1:11" x14ac:dyDescent="0.35">
      <c r="A172" s="193" t="s">
        <v>486</v>
      </c>
      <c r="B172" s="229" t="s">
        <v>551</v>
      </c>
      <c r="C172" s="211">
        <v>0</v>
      </c>
      <c r="D172" s="211">
        <v>0</v>
      </c>
      <c r="E172" s="211">
        <v>0</v>
      </c>
      <c r="F172" s="209">
        <v>11.2</v>
      </c>
      <c r="G172" s="209">
        <v>-9.6</v>
      </c>
      <c r="H172" s="209">
        <v>0</v>
      </c>
      <c r="I172" s="209">
        <v>92</v>
      </c>
      <c r="J172" s="209">
        <v>15</v>
      </c>
      <c r="K172" s="209">
        <v>0</v>
      </c>
    </row>
    <row r="173" spans="1:11" x14ac:dyDescent="0.35">
      <c r="A173" s="193" t="s">
        <v>486</v>
      </c>
      <c r="B173" s="229" t="s">
        <v>544</v>
      </c>
      <c r="C173" s="211">
        <v>0</v>
      </c>
      <c r="D173" s="211">
        <v>7.0000000000000007E-2</v>
      </c>
      <c r="E173" s="211">
        <v>0.7</v>
      </c>
      <c r="F173" s="209">
        <v>11.2</v>
      </c>
      <c r="G173" s="209">
        <v>0</v>
      </c>
      <c r="H173" s="209">
        <v>-10</v>
      </c>
      <c r="I173" s="209">
        <v>62</v>
      </c>
      <c r="J173" s="209">
        <v>25</v>
      </c>
      <c r="K173" s="209">
        <v>-10</v>
      </c>
    </row>
    <row r="174" spans="1:11" x14ac:dyDescent="0.35">
      <c r="A174" s="193" t="s">
        <v>486</v>
      </c>
      <c r="B174" s="193" t="s">
        <v>552</v>
      </c>
      <c r="C174" s="211">
        <v>0</v>
      </c>
      <c r="D174" s="211">
        <v>0.03</v>
      </c>
      <c r="E174" s="211">
        <v>0.3</v>
      </c>
      <c r="F174" s="209">
        <v>11.2</v>
      </c>
      <c r="G174" s="209">
        <v>-2.1</v>
      </c>
      <c r="H174" s="209">
        <v>0</v>
      </c>
      <c r="I174" s="209">
        <v>118</v>
      </c>
      <c r="J174" s="209">
        <v>15</v>
      </c>
      <c r="K174" s="209">
        <v>0</v>
      </c>
    </row>
    <row r="175" spans="1:11" ht="15" thickBot="1" x14ac:dyDescent="0.4">
      <c r="A175" s="192" t="s">
        <v>486</v>
      </c>
      <c r="B175" s="230" t="s">
        <v>545</v>
      </c>
      <c r="C175" s="231">
        <v>0</v>
      </c>
      <c r="D175" s="231">
        <v>0.04</v>
      </c>
      <c r="E175" s="231">
        <v>0.4</v>
      </c>
      <c r="F175" s="232">
        <v>11.2</v>
      </c>
      <c r="G175" s="232">
        <v>-2.4</v>
      </c>
      <c r="H175" s="232">
        <v>0</v>
      </c>
      <c r="I175" s="232">
        <v>841</v>
      </c>
      <c r="J175" s="232">
        <v>15</v>
      </c>
      <c r="K175" s="232">
        <v>0</v>
      </c>
    </row>
  </sheetData>
  <mergeCells count="1">
    <mergeCell ref="A7:K7"/>
  </mergeCells>
  <hyperlinks>
    <hyperlink ref="B2" r:id="rId1" location="Sec10" xr:uid="{CEA0B078-AB86-40F5-B498-AA237DCA7774}"/>
  </hyperlinks>
  <pageMargins left="0.7" right="0.7" top="0.75" bottom="0.75" header="0.3" footer="0.3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0392-1596-4AD7-AD11-C704423065B2}">
  <dimension ref="A1:F34"/>
  <sheetViews>
    <sheetView workbookViewId="0">
      <selection activeCell="A37" sqref="A37"/>
    </sheetView>
  </sheetViews>
  <sheetFormatPr defaultRowHeight="14.5" x14ac:dyDescent="0.35"/>
  <cols>
    <col min="1" max="1" width="101.7265625" bestFit="1" customWidth="1"/>
    <col min="2" max="2" width="14.54296875" bestFit="1" customWidth="1"/>
    <col min="3" max="3" width="48.36328125" bestFit="1" customWidth="1"/>
    <col min="4" max="4" width="7" bestFit="1" customWidth="1"/>
    <col min="5" max="5" width="6.08984375" bestFit="1" customWidth="1"/>
    <col min="6" max="6" width="19.90625" bestFit="1" customWidth="1"/>
  </cols>
  <sheetData>
    <row r="1" spans="1:6" ht="15.5" x14ac:dyDescent="0.35">
      <c r="A1" s="144" t="s">
        <v>360</v>
      </c>
    </row>
    <row r="3" spans="1:6" x14ac:dyDescent="0.35">
      <c r="A3" s="1" t="s">
        <v>361</v>
      </c>
      <c r="B3" s="145" t="s">
        <v>362</v>
      </c>
      <c r="C3" s="145" t="s">
        <v>363</v>
      </c>
      <c r="D3" s="145" t="s">
        <v>364</v>
      </c>
      <c r="E3" s="145" t="s">
        <v>365</v>
      </c>
      <c r="F3" s="145" t="s">
        <v>366</v>
      </c>
    </row>
    <row r="4" spans="1:6" x14ac:dyDescent="0.35">
      <c r="A4" t="s">
        <v>367</v>
      </c>
      <c r="B4">
        <f>'1.1 Traditional heat pump'!C7</f>
        <v>5.33</v>
      </c>
      <c r="C4">
        <f>'1.1 Traditional heat pump'!G7</f>
        <v>5.6556949800000007</v>
      </c>
      <c r="D4">
        <f>'1.1 Traditional heat pump'!C2</f>
        <v>2025</v>
      </c>
      <c r="E4">
        <f>'1.1 Traditional heat pump'!G2</f>
        <v>2050</v>
      </c>
      <c r="F4" s="146">
        <f t="shared" ref="F4:F13" si="0">1-(B4/C4)^(1/(E4-D4))</f>
        <v>2.3696583320005349E-3</v>
      </c>
    </row>
    <row r="5" spans="1:6" x14ac:dyDescent="0.35">
      <c r="A5" t="s">
        <v>368</v>
      </c>
      <c r="B5">
        <f>'1.2 heat_cool hp 80 C 75 K '!C7</f>
        <v>3.35</v>
      </c>
      <c r="C5">
        <f>'1.2 heat_cool hp 80 C 75 K '!G7</f>
        <v>3.5335860000000001</v>
      </c>
      <c r="D5">
        <f>'1.2 heat_cool hp 80 C 75 K '!C2</f>
        <v>2025</v>
      </c>
      <c r="E5">
        <f>'1.2 heat_cool hp 80 C 75 K '!G2</f>
        <v>2050</v>
      </c>
      <c r="F5" s="146">
        <f t="shared" si="0"/>
        <v>2.1318393354092802E-3</v>
      </c>
    </row>
    <row r="6" spans="1:6" x14ac:dyDescent="0.35">
      <c r="A6" t="s">
        <v>369</v>
      </c>
      <c r="B6">
        <f>'2.a High temp. hp Up to 125C'!C7</f>
        <v>2.75</v>
      </c>
      <c r="C6">
        <f>'2.a High temp. hp Up to 125C'!G7</f>
        <v>3</v>
      </c>
      <c r="D6">
        <f>'2.a High temp. hp Up to 125C'!C2</f>
        <v>2025</v>
      </c>
      <c r="E6">
        <f>'2.a High temp. hp Up to 125C'!G2</f>
        <v>2050</v>
      </c>
      <c r="F6" s="146">
        <f t="shared" si="0"/>
        <v>3.4744053164827982E-3</v>
      </c>
    </row>
    <row r="7" spans="1:6" x14ac:dyDescent="0.35">
      <c r="A7" t="s">
        <v>370</v>
      </c>
      <c r="B7">
        <f>'2.b High temp. hp Up to 150'!C7</f>
        <v>2.75</v>
      </c>
      <c r="C7">
        <f>'2.b High temp. hp Up to 150'!G7</f>
        <v>3</v>
      </c>
      <c r="D7">
        <f>'2.b High temp. hp Up to 150'!C2</f>
        <v>2025</v>
      </c>
      <c r="E7">
        <f>'2.b High temp. hp Up to 150'!G2</f>
        <v>2050</v>
      </c>
      <c r="F7" s="146">
        <f t="shared" si="0"/>
        <v>3.4744053164827982E-3</v>
      </c>
    </row>
    <row r="8" spans="1:6" x14ac:dyDescent="0.35">
      <c r="A8" t="s">
        <v>371</v>
      </c>
      <c r="B8">
        <f>'4 MVR 5 K'!C7</f>
        <v>12.6</v>
      </c>
      <c r="C8">
        <f>'4 MVR 5 K'!G7</f>
        <v>14.3</v>
      </c>
      <c r="D8">
        <f>'4 MVR 5 K'!C2</f>
        <v>2025</v>
      </c>
      <c r="E8">
        <f>'4 MVR 5 K'!G2</f>
        <v>2050</v>
      </c>
      <c r="F8" s="146">
        <f t="shared" si="0"/>
        <v>5.049716031155449E-3</v>
      </c>
    </row>
    <row r="9" spans="1:6" x14ac:dyDescent="0.35">
      <c r="A9" t="s">
        <v>372</v>
      </c>
      <c r="B9">
        <f>'5.1a Electric boiler steam'!C7</f>
        <v>0.99</v>
      </c>
      <c r="C9">
        <f>'5.1a Electric boiler steam'!G7</f>
        <v>0.99</v>
      </c>
      <c r="D9">
        <f>'5.1a Electric boiler steam'!C2</f>
        <v>2025</v>
      </c>
      <c r="E9">
        <f>'5.1a Electric boiler steam'!G2</f>
        <v>2050</v>
      </c>
      <c r="F9" s="146">
        <f t="shared" si="0"/>
        <v>0</v>
      </c>
    </row>
    <row r="10" spans="1:6" x14ac:dyDescent="0.35">
      <c r="A10" t="s">
        <v>373</v>
      </c>
      <c r="B10">
        <f>'5.1b Electric boiler steam'!C7</f>
        <v>0.99</v>
      </c>
      <c r="C10">
        <f>'5.1b Electric boiler steam'!G7</f>
        <v>0.99</v>
      </c>
      <c r="D10">
        <f>'5.1b Electric boiler steam'!C2</f>
        <v>2025</v>
      </c>
      <c r="E10">
        <f>'5.1b Electric boiler steam'!G2</f>
        <v>2050</v>
      </c>
      <c r="F10" s="146">
        <f t="shared" si="0"/>
        <v>0</v>
      </c>
    </row>
    <row r="11" spans="1:6" x14ac:dyDescent="0.35">
      <c r="A11" t="s">
        <v>374</v>
      </c>
      <c r="B11">
        <f>'5.2a Electric boiler hot wate'!C7</f>
        <v>0.99</v>
      </c>
      <c r="C11">
        <f>'5.2a Electric boiler hot wate'!G7</f>
        <v>0.99</v>
      </c>
      <c r="D11">
        <f>'5.2a Electric boiler hot wate'!C2</f>
        <v>2025</v>
      </c>
      <c r="E11">
        <f>'5.2a Electric boiler hot wate'!G2</f>
        <v>2050</v>
      </c>
      <c r="F11" s="146">
        <f t="shared" si="0"/>
        <v>0</v>
      </c>
    </row>
    <row r="12" spans="1:6" x14ac:dyDescent="0.35">
      <c r="A12" t="s">
        <v>375</v>
      </c>
      <c r="B12">
        <f>'5.2b Electric boiler hot wate'!C7</f>
        <v>0.99</v>
      </c>
      <c r="C12">
        <f>'5.2b Electric boiler hot wate'!G7</f>
        <v>0.99</v>
      </c>
      <c r="D12">
        <f>'5.2b Electric boiler hot wate'!C2</f>
        <v>2025</v>
      </c>
      <c r="E12">
        <f>'5.2b Electric boiler hot wate'!G2</f>
        <v>2050</v>
      </c>
      <c r="F12" s="146">
        <f t="shared" si="0"/>
        <v>0</v>
      </c>
    </row>
    <row r="13" spans="1:6" x14ac:dyDescent="0.35">
      <c r="A13" t="s">
        <v>376</v>
      </c>
      <c r="B13">
        <f>'7.3 Direct electric firing'!C7</f>
        <v>1</v>
      </c>
      <c r="C13">
        <f>'7.3 Direct electric firing'!G7</f>
        <v>1</v>
      </c>
      <c r="D13">
        <f>'7.3 Direct electric firing'!C2</f>
        <v>2025</v>
      </c>
      <c r="E13">
        <f>'7.3 Direct electric firing'!G2</f>
        <v>2050</v>
      </c>
      <c r="F13" s="146">
        <f t="shared" si="0"/>
        <v>0</v>
      </c>
    </row>
    <row r="15" spans="1:6" x14ac:dyDescent="0.35">
      <c r="A15" s="1" t="s">
        <v>377</v>
      </c>
      <c r="B15" s="145" t="s">
        <v>378</v>
      </c>
      <c r="C15" s="1" t="s">
        <v>379</v>
      </c>
    </row>
    <row r="16" spans="1:6" x14ac:dyDescent="0.35">
      <c r="A16" t="s">
        <v>37</v>
      </c>
      <c r="B16" s="146">
        <f>F5</f>
        <v>2.1318393354092802E-3</v>
      </c>
      <c r="C16" t="s">
        <v>380</v>
      </c>
    </row>
    <row r="17" spans="1:6" x14ac:dyDescent="0.35">
      <c r="A17" t="s">
        <v>38</v>
      </c>
      <c r="B17" s="146">
        <f>AVERAGE(F6:F7)</f>
        <v>3.4744053164827982E-3</v>
      </c>
      <c r="C17" t="s">
        <v>384</v>
      </c>
    </row>
    <row r="18" spans="1:6" x14ac:dyDescent="0.35">
      <c r="A18" t="s">
        <v>41</v>
      </c>
      <c r="B18" s="146">
        <f>AVERAGE(F9:F13)</f>
        <v>0</v>
      </c>
      <c r="C18" t="s">
        <v>381</v>
      </c>
    </row>
    <row r="19" spans="1:6" x14ac:dyDescent="0.35">
      <c r="A19" t="s">
        <v>40</v>
      </c>
      <c r="B19" s="146">
        <f>F13</f>
        <v>0</v>
      </c>
      <c r="C19" t="s">
        <v>382</v>
      </c>
    </row>
    <row r="20" spans="1:6" x14ac:dyDescent="0.35">
      <c r="A20" t="s">
        <v>39</v>
      </c>
      <c r="B20" s="146">
        <f>F13</f>
        <v>0</v>
      </c>
      <c r="C20" t="s">
        <v>382</v>
      </c>
    </row>
    <row r="22" spans="1:6" ht="15.5" x14ac:dyDescent="0.35">
      <c r="A22" s="144" t="s">
        <v>385</v>
      </c>
    </row>
    <row r="23" spans="1:6" x14ac:dyDescent="0.35">
      <c r="A23" t="s">
        <v>386</v>
      </c>
      <c r="B23">
        <f>'6.1 Boiler, gas and oil'!C7</f>
        <v>0.94</v>
      </c>
      <c r="C23">
        <f>'6.1 Boiler, gas and oil'!G7</f>
        <v>0.94</v>
      </c>
      <c r="D23">
        <f>'6.1 Boiler, gas and oil'!C2</f>
        <v>2025</v>
      </c>
      <c r="E23">
        <f>'6.1 Boiler, gas and oil'!G2</f>
        <v>2050</v>
      </c>
      <c r="F23" s="146">
        <f>1-(B23/C23)^(1/(E23-D23))</f>
        <v>0</v>
      </c>
    </row>
    <row r="24" spans="1:6" x14ac:dyDescent="0.35">
      <c r="A24" t="s">
        <v>387</v>
      </c>
      <c r="B24">
        <f>'6.2 Boiler, biomass'!C7</f>
        <v>0.89</v>
      </c>
      <c r="C24">
        <f>'6.2 Boiler, biomass'!G7</f>
        <v>0.89</v>
      </c>
      <c r="D24">
        <f>'6.2 Boiler, biomass'!C2</f>
        <v>2025</v>
      </c>
      <c r="E24">
        <f>'6.2 Boiler, biomass'!G2</f>
        <v>2050</v>
      </c>
      <c r="F24" s="146">
        <f>1-(B24/C24)^(1/(E24-D24))</f>
        <v>0</v>
      </c>
    </row>
    <row r="25" spans="1:6" x14ac:dyDescent="0.35">
      <c r="A25" t="s">
        <v>388</v>
      </c>
      <c r="B25">
        <f>'6.3 Boiler, coal'!C7</f>
        <v>0.9</v>
      </c>
      <c r="C25">
        <f>'6.3 Boiler, coal'!G7</f>
        <v>0.9</v>
      </c>
      <c r="D25">
        <f>'6.3 Boiler, coal'!C2</f>
        <v>2025</v>
      </c>
      <c r="E25">
        <f>'6.3 Boiler, coal'!G2</f>
        <v>2050</v>
      </c>
      <c r="F25" s="146">
        <f>1-(B25/C25)^(1/(E25-D25))</f>
        <v>0</v>
      </c>
    </row>
    <row r="26" spans="1:6" x14ac:dyDescent="0.35">
      <c r="A26" t="s">
        <v>389</v>
      </c>
      <c r="B26">
        <f>'7.1 Direct firing Natural Gas'!C7</f>
        <v>1</v>
      </c>
      <c r="C26">
        <f>'7.1 Direct firing Natural Gas'!G7</f>
        <v>1</v>
      </c>
      <c r="D26">
        <f>'7.1 Direct firing Natural Gas'!C2</f>
        <v>2025</v>
      </c>
      <c r="E26">
        <f>'7.1 Direct firing Natural Gas'!G2</f>
        <v>2050</v>
      </c>
      <c r="F26" s="146">
        <f>1-(B26/C26)^(1/(E26-D26))</f>
        <v>0</v>
      </c>
    </row>
    <row r="27" spans="1:6" x14ac:dyDescent="0.35">
      <c r="A27" t="s">
        <v>390</v>
      </c>
      <c r="B27">
        <f>'7.2 Direct firing Solid Fuels'!C7</f>
        <v>1</v>
      </c>
      <c r="C27">
        <f>'7.2 Direct firing Solid Fuels'!G7</f>
        <v>1</v>
      </c>
      <c r="D27">
        <f>'7.2 Direct firing Solid Fuels'!C2</f>
        <v>2025</v>
      </c>
      <c r="E27">
        <f>'7.2 Direct firing Solid Fuels'!G2</f>
        <v>2050</v>
      </c>
      <c r="F27" s="146">
        <f>1-(B27/C27)^(1/(E27-D27))</f>
        <v>0</v>
      </c>
    </row>
    <row r="29" spans="1:6" x14ac:dyDescent="0.35">
      <c r="A29" s="1" t="s">
        <v>391</v>
      </c>
      <c r="B29" s="145" t="s">
        <v>378</v>
      </c>
      <c r="C29" s="1" t="s">
        <v>379</v>
      </c>
    </row>
    <row r="30" spans="1:6" x14ac:dyDescent="0.35">
      <c r="A30" t="s">
        <v>37</v>
      </c>
      <c r="B30" s="146">
        <f>F23</f>
        <v>0</v>
      </c>
      <c r="C30" t="s">
        <v>392</v>
      </c>
    </row>
    <row r="31" spans="1:6" x14ac:dyDescent="0.35">
      <c r="A31" t="s">
        <v>38</v>
      </c>
      <c r="B31" s="146">
        <f>F23</f>
        <v>0</v>
      </c>
      <c r="C31" t="s">
        <v>392</v>
      </c>
    </row>
    <row r="32" spans="1:6" x14ac:dyDescent="0.35">
      <c r="A32" t="s">
        <v>41</v>
      </c>
      <c r="B32" s="146">
        <f>F23</f>
        <v>0</v>
      </c>
      <c r="C32" t="s">
        <v>392</v>
      </c>
    </row>
    <row r="33" spans="1:3" x14ac:dyDescent="0.35">
      <c r="A33" t="s">
        <v>40</v>
      </c>
      <c r="B33" s="146">
        <f>F26</f>
        <v>0</v>
      </c>
      <c r="C33" t="s">
        <v>393</v>
      </c>
    </row>
    <row r="34" spans="1:3" x14ac:dyDescent="0.35">
      <c r="A34" t="s">
        <v>39</v>
      </c>
      <c r="B34" s="146">
        <f>F26</f>
        <v>0</v>
      </c>
      <c r="C34" t="s">
        <v>393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E59A-ECA6-46AE-9F52-4D4BE2A68448}">
  <sheetPr>
    <tabColor theme="3" tint="0.249977111117893"/>
  </sheetPr>
  <dimension ref="A1:L14"/>
  <sheetViews>
    <sheetView zoomScale="78" zoomScaleNormal="70" workbookViewId="0">
      <selection activeCell="I32" sqref="I32"/>
    </sheetView>
  </sheetViews>
  <sheetFormatPr defaultRowHeight="14.5" x14ac:dyDescent="0.35"/>
  <cols>
    <col min="1" max="1" width="45" bestFit="1" customWidth="1"/>
    <col min="2" max="14" width="14.81640625" customWidth="1"/>
  </cols>
  <sheetData>
    <row r="1" spans="1:12" x14ac:dyDescent="0.35">
      <c r="A1" s="133" t="s">
        <v>624</v>
      </c>
      <c r="B1" t="s">
        <v>338</v>
      </c>
      <c r="C1" t="s">
        <v>339</v>
      </c>
      <c r="D1" t="s">
        <v>340</v>
      </c>
      <c r="E1" t="s">
        <v>341</v>
      </c>
      <c r="F1" t="s">
        <v>625</v>
      </c>
      <c r="G1" t="s">
        <v>6</v>
      </c>
      <c r="H1" t="s">
        <v>7</v>
      </c>
      <c r="I1" t="s">
        <v>8</v>
      </c>
      <c r="J1" t="s">
        <v>32</v>
      </c>
      <c r="K1" t="s">
        <v>626</v>
      </c>
      <c r="L1" t="s">
        <v>34</v>
      </c>
    </row>
    <row r="2" spans="1:12" x14ac:dyDescent="0.35">
      <c r="A2" t="s">
        <v>627</v>
      </c>
      <c r="B2" s="5">
        <v>0.27027027027027023</v>
      </c>
      <c r="C2" s="5">
        <v>0.44843049327354262</v>
      </c>
      <c r="D2" s="5">
        <v>1.0101010101010102</v>
      </c>
      <c r="E2" s="5">
        <v>1.0101010101010102</v>
      </c>
      <c r="F2" s="5">
        <v>1.3056379821958457</v>
      </c>
      <c r="G2" s="5">
        <v>0.19019146450563021</v>
      </c>
      <c r="H2" s="5">
        <v>1.1974603907252062</v>
      </c>
      <c r="I2" s="5">
        <v>1.639344262295082</v>
      </c>
      <c r="J2" s="5">
        <v>0.2857142857142857</v>
      </c>
      <c r="K2" s="5">
        <v>1.1722298742783459</v>
      </c>
      <c r="L2" s="5">
        <v>1.4079277777797465</v>
      </c>
    </row>
    <row r="3" spans="1:12" x14ac:dyDescent="0.35">
      <c r="A3" t="s">
        <v>628</v>
      </c>
      <c r="B3" s="5">
        <v>1.3529411764705883</v>
      </c>
      <c r="C3" s="5">
        <v>1.3855421686746989</v>
      </c>
      <c r="D3" s="5">
        <v>1.5165701776365244</v>
      </c>
      <c r="E3" s="5">
        <v>1.8715372823162604</v>
      </c>
      <c r="F3" s="5">
        <v>2.3948090349804141</v>
      </c>
      <c r="G3" s="5">
        <v>0.89743589743589736</v>
      </c>
      <c r="H3" s="5">
        <v>2.5</v>
      </c>
      <c r="I3" s="5">
        <v>1.639344262295082</v>
      </c>
      <c r="J3" s="5">
        <v>1.3529411764705883</v>
      </c>
      <c r="K3" s="5">
        <v>3.3492282122238457</v>
      </c>
      <c r="L3" s="5">
        <v>3.2788295116156565</v>
      </c>
    </row>
    <row r="4" spans="1:12" x14ac:dyDescent="0.35">
      <c r="A4" t="s">
        <v>629</v>
      </c>
      <c r="B4" s="5">
        <v>1.1764705882352942</v>
      </c>
      <c r="C4" s="5">
        <v>1.2048192771084338</v>
      </c>
      <c r="D4" s="5">
        <v>1.3187566762056735</v>
      </c>
      <c r="E4" s="5">
        <v>1.62742372375327</v>
      </c>
      <c r="F4" s="5">
        <v>2.0824426391134034</v>
      </c>
      <c r="G4" s="5">
        <v>0.89743589743589736</v>
      </c>
      <c r="H4" s="5">
        <v>2.5</v>
      </c>
      <c r="I4" s="5">
        <v>1.639344262295082</v>
      </c>
      <c r="J4" s="5">
        <v>1.1764705882352942</v>
      </c>
      <c r="K4" s="5">
        <v>3.3492282122238457</v>
      </c>
      <c r="L4" s="5">
        <v>3.2788295116156565</v>
      </c>
    </row>
    <row r="5" spans="1:12" x14ac:dyDescent="0.35">
      <c r="A5" t="s">
        <v>630</v>
      </c>
      <c r="B5" s="5">
        <v>1.3529411764705883</v>
      </c>
      <c r="C5" s="5">
        <v>1.3855421686746989</v>
      </c>
      <c r="D5" s="5">
        <v>1.5165701776365244</v>
      </c>
      <c r="E5" s="5">
        <v>1.8715372823162604</v>
      </c>
      <c r="F5" s="5">
        <v>2.3948090349804141</v>
      </c>
      <c r="G5" s="5">
        <v>0.89743589743589736</v>
      </c>
      <c r="H5" s="5">
        <v>2.5</v>
      </c>
      <c r="I5" s="5">
        <v>1.639344262295082</v>
      </c>
      <c r="J5" s="5">
        <v>1.3529411764705883</v>
      </c>
      <c r="K5" s="5">
        <v>3.3492282122238457</v>
      </c>
      <c r="L5" s="5">
        <v>3.2788295116156565</v>
      </c>
    </row>
    <row r="6" spans="1:12" x14ac:dyDescent="0.35">
      <c r="A6" t="s">
        <v>631</v>
      </c>
      <c r="B6" s="5">
        <v>1.2299465240641714</v>
      </c>
      <c r="C6" s="5">
        <v>1.2595837897042719</v>
      </c>
      <c r="D6" s="5">
        <v>1.3787001614877497</v>
      </c>
      <c r="E6" s="5">
        <v>1.7013975293784187</v>
      </c>
      <c r="F6" s="5">
        <v>2.1770991227094676</v>
      </c>
      <c r="G6" s="5">
        <v>0.89743589743589736</v>
      </c>
      <c r="H6" s="5">
        <v>2.5</v>
      </c>
      <c r="I6" s="5">
        <v>1.639344262295082</v>
      </c>
      <c r="J6" s="5">
        <v>1.2299465240641714</v>
      </c>
      <c r="K6" s="5">
        <v>3.3492282122238457</v>
      </c>
      <c r="L6" s="5">
        <v>3.2788295116156565</v>
      </c>
    </row>
    <row r="7" spans="1:12" x14ac:dyDescent="0.35">
      <c r="A7" t="s">
        <v>632</v>
      </c>
      <c r="B7" s="257">
        <v>1.05</v>
      </c>
      <c r="C7" s="257">
        <v>1.05</v>
      </c>
      <c r="D7" s="5">
        <v>1.05</v>
      </c>
      <c r="E7" s="5">
        <v>1.05</v>
      </c>
      <c r="F7" s="5">
        <v>1.05</v>
      </c>
      <c r="G7" s="5">
        <v>0.89743589743589736</v>
      </c>
      <c r="H7" s="5">
        <v>2.5</v>
      </c>
      <c r="I7" s="5">
        <v>1.639344262295082</v>
      </c>
      <c r="J7" s="5">
        <v>1.05</v>
      </c>
      <c r="K7" s="5">
        <v>3.3492282122238457</v>
      </c>
      <c r="L7" s="5">
        <v>3.2788295116156565</v>
      </c>
    </row>
    <row r="8" spans="1:12" x14ac:dyDescent="0.35">
      <c r="A8" t="s">
        <v>633</v>
      </c>
      <c r="B8" s="5">
        <v>1.2299465240641714</v>
      </c>
      <c r="C8" s="5">
        <v>1.2595837897042719</v>
      </c>
      <c r="D8" s="5">
        <v>1.3787001614877497</v>
      </c>
      <c r="E8" s="5">
        <v>1.7013975293784187</v>
      </c>
      <c r="F8" s="5">
        <v>2.1770991227094676</v>
      </c>
      <c r="G8" s="5">
        <v>0.89743589743589736</v>
      </c>
      <c r="H8" s="5">
        <v>2.5</v>
      </c>
      <c r="I8" s="5">
        <v>1.639344262295082</v>
      </c>
      <c r="J8" s="5">
        <v>1.2299465240641714</v>
      </c>
      <c r="K8" s="5">
        <v>3.3492282122238457</v>
      </c>
      <c r="L8" s="5">
        <v>3.2788295116156565</v>
      </c>
    </row>
    <row r="9" spans="1:12" x14ac:dyDescent="0.35">
      <c r="A9" t="s">
        <v>634</v>
      </c>
      <c r="B9" s="5">
        <v>1.2299465240641714</v>
      </c>
      <c r="C9" s="5">
        <v>1.2595837897042719</v>
      </c>
      <c r="D9" s="5">
        <v>1.3787001614877497</v>
      </c>
      <c r="E9" s="5">
        <v>1.7013975293784187</v>
      </c>
      <c r="F9" s="5">
        <v>2.1770991227094676</v>
      </c>
      <c r="G9" s="5">
        <v>0.89743589743589736</v>
      </c>
      <c r="H9" s="5">
        <v>2.5</v>
      </c>
      <c r="I9" s="5">
        <v>1.639344262295082</v>
      </c>
      <c r="J9" s="5">
        <v>1.2299465240641714</v>
      </c>
      <c r="K9" s="5">
        <v>3.3492282122238457</v>
      </c>
      <c r="L9" s="5">
        <v>3.2788295116156565</v>
      </c>
    </row>
    <row r="10" spans="1:12" x14ac:dyDescent="0.35">
      <c r="A10" t="s">
        <v>635</v>
      </c>
      <c r="B10" s="5">
        <v>1.1764705882352942</v>
      </c>
      <c r="C10" s="5">
        <v>1.2048192771084338</v>
      </c>
      <c r="D10" s="5">
        <v>1.3187566762056735</v>
      </c>
      <c r="E10" s="5">
        <v>1.62742372375327</v>
      </c>
      <c r="F10" s="5">
        <v>2.0824426391134034</v>
      </c>
      <c r="G10" s="5">
        <v>0.89743589743589736</v>
      </c>
      <c r="H10" s="5">
        <v>2.5</v>
      </c>
      <c r="I10" s="5">
        <v>1.639344262295082</v>
      </c>
      <c r="J10" s="5">
        <v>1.1764705882352942</v>
      </c>
      <c r="K10" s="5">
        <v>3.3492282122238457</v>
      </c>
      <c r="L10" s="5">
        <v>3.2788295116156565</v>
      </c>
    </row>
    <row r="11" spans="1:12" x14ac:dyDescent="0.35">
      <c r="A11" t="s">
        <v>636</v>
      </c>
      <c r="B11" s="5">
        <v>1.1764705882352942</v>
      </c>
      <c r="C11" s="5">
        <v>1.2048192771084338</v>
      </c>
      <c r="D11" s="5">
        <v>1.3187566762056735</v>
      </c>
      <c r="E11" s="5">
        <v>1.62742372375327</v>
      </c>
      <c r="F11" s="5">
        <v>2.0824426391134034</v>
      </c>
      <c r="G11" s="5">
        <v>0.89743589743589736</v>
      </c>
      <c r="H11" s="5">
        <v>2.5</v>
      </c>
      <c r="I11" s="5">
        <v>1.639344262295082</v>
      </c>
      <c r="J11" s="5">
        <v>1.1764705882352942</v>
      </c>
      <c r="K11" s="5">
        <v>3.3492282122238457</v>
      </c>
      <c r="L11" s="5">
        <v>3.2788295116156565</v>
      </c>
    </row>
    <row r="12" spans="1:12" x14ac:dyDescent="0.35">
      <c r="A12" t="s">
        <v>637</v>
      </c>
      <c r="B12" s="5">
        <v>1.1764705882352942</v>
      </c>
      <c r="C12" s="5">
        <v>1.2048192771084338</v>
      </c>
      <c r="D12" s="5">
        <v>1.3187566762056735</v>
      </c>
      <c r="E12" s="5">
        <v>1.62742372375327</v>
      </c>
      <c r="F12" s="5">
        <v>2.0824426391134034</v>
      </c>
      <c r="G12" s="5">
        <v>0.89743589743589736</v>
      </c>
      <c r="H12" s="5">
        <v>2.5</v>
      </c>
      <c r="I12" s="5">
        <v>1.639344262295082</v>
      </c>
      <c r="J12" s="5">
        <v>1.1764705882352942</v>
      </c>
      <c r="K12" s="5">
        <v>3.3492282122238457</v>
      </c>
      <c r="L12" s="5">
        <v>3.2788295116156565</v>
      </c>
    </row>
    <row r="13" spans="1:12" x14ac:dyDescent="0.35">
      <c r="A13" t="s">
        <v>638</v>
      </c>
      <c r="B13" s="5">
        <v>1.1764705882352942</v>
      </c>
      <c r="C13" s="5">
        <v>1.2048192771084338</v>
      </c>
      <c r="D13" s="5">
        <v>1.3187566762056735</v>
      </c>
      <c r="E13" s="5">
        <v>1.62742372375327</v>
      </c>
      <c r="F13" s="5">
        <v>2.0824426391134034</v>
      </c>
      <c r="G13" s="5">
        <v>0.89743589743589736</v>
      </c>
      <c r="H13" s="5">
        <v>2.5</v>
      </c>
      <c r="I13" s="5">
        <v>1.639344262295082</v>
      </c>
      <c r="J13" s="5">
        <v>1.1764705882352942</v>
      </c>
      <c r="K13" s="5">
        <v>3.3492282122238457</v>
      </c>
      <c r="L13" s="5">
        <v>3.2788295116156565</v>
      </c>
    </row>
    <row r="14" spans="1:12" x14ac:dyDescent="0.35"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</row>
  </sheetData>
  <conditionalFormatting sqref="A1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172-C1A6-434D-B033-E39FCD33B2CE}">
  <sheetPr>
    <tabColor theme="3"/>
  </sheetPr>
  <dimension ref="A1:AE12"/>
  <sheetViews>
    <sheetView workbookViewId="0">
      <selection activeCell="C2" sqref="C2"/>
    </sheetView>
  </sheetViews>
  <sheetFormatPr defaultRowHeight="14.5" x14ac:dyDescent="0.35"/>
  <cols>
    <col min="1" max="1" width="45.453125" bestFit="1" customWidth="1"/>
  </cols>
  <sheetData>
    <row r="1" spans="1:31" x14ac:dyDescent="0.35">
      <c r="A1" t="s">
        <v>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s="19" t="s">
        <v>37</v>
      </c>
      <c r="B2" s="8">
        <v>0</v>
      </c>
      <c r="C2" s="13">
        <f>MECS!$M$5</f>
        <v>1.670767293442843E-3</v>
      </c>
      <c r="D2" s="13">
        <f>MECS!$M$5</f>
        <v>1.670767293442843E-3</v>
      </c>
      <c r="E2" s="13">
        <f>MECS!$M$5</f>
        <v>1.670767293442843E-3</v>
      </c>
      <c r="F2" s="13">
        <f>MECS!$M$5</f>
        <v>1.670767293442843E-3</v>
      </c>
      <c r="G2" s="13">
        <f>MECS!$M$5</f>
        <v>1.670767293442843E-3</v>
      </c>
      <c r="H2" s="13">
        <f>MECS!$M$5</f>
        <v>1.670767293442843E-3</v>
      </c>
      <c r="I2" s="13">
        <f>MECS!$M$5</f>
        <v>1.670767293442843E-3</v>
      </c>
      <c r="J2" s="13">
        <f>MECS!$M$5</f>
        <v>1.670767293442843E-3</v>
      </c>
      <c r="K2" s="13">
        <f>MECS!$M$5</f>
        <v>1.670767293442843E-3</v>
      </c>
      <c r="L2" s="13">
        <f>MECS!$M$5</f>
        <v>1.670767293442843E-3</v>
      </c>
      <c r="M2" s="13">
        <f>MECS!$M$5</f>
        <v>1.670767293442843E-3</v>
      </c>
      <c r="N2" s="13">
        <f>MECS!$M$5</f>
        <v>1.670767293442843E-3</v>
      </c>
      <c r="O2" s="13">
        <f>MECS!$M$5</f>
        <v>1.670767293442843E-3</v>
      </c>
      <c r="P2" s="13">
        <f>MECS!$M$5</f>
        <v>1.670767293442843E-3</v>
      </c>
      <c r="Q2" s="13">
        <f>MECS!$M$5</f>
        <v>1.670767293442843E-3</v>
      </c>
      <c r="R2" s="13">
        <f>MECS!$M$5</f>
        <v>1.670767293442843E-3</v>
      </c>
      <c r="S2" s="13">
        <f>MECS!$M$5</f>
        <v>1.670767293442843E-3</v>
      </c>
      <c r="T2" s="13">
        <f>MECS!$M$5</f>
        <v>1.670767293442843E-3</v>
      </c>
      <c r="U2" s="13">
        <f>MECS!$M$5</f>
        <v>1.670767293442843E-3</v>
      </c>
      <c r="V2" s="13">
        <f>MECS!$M$5</f>
        <v>1.670767293442843E-3</v>
      </c>
      <c r="W2" s="13">
        <f>MECS!$M$5</f>
        <v>1.670767293442843E-3</v>
      </c>
      <c r="X2" s="13">
        <f>MECS!$M$5</f>
        <v>1.670767293442843E-3</v>
      </c>
      <c r="Y2" s="13">
        <f>MECS!$M$5</f>
        <v>1.670767293442843E-3</v>
      </c>
      <c r="Z2" s="13">
        <f>MECS!$M$5</f>
        <v>1.670767293442843E-3</v>
      </c>
      <c r="AA2" s="13">
        <f>MECS!$M$5</f>
        <v>1.670767293442843E-3</v>
      </c>
      <c r="AB2" s="13">
        <f>MECS!$M$5</f>
        <v>1.670767293442843E-3</v>
      </c>
      <c r="AC2" s="13">
        <f>MECS!$M$5</f>
        <v>1.670767293442843E-3</v>
      </c>
      <c r="AD2" s="13">
        <f>MECS!$M$5</f>
        <v>1.670767293442843E-3</v>
      </c>
      <c r="AE2" s="13">
        <f>MECS!$M$5</f>
        <v>1.670767293442843E-3</v>
      </c>
    </row>
    <row r="3" spans="1:31" x14ac:dyDescent="0.35">
      <c r="A3" s="19" t="s">
        <v>38</v>
      </c>
      <c r="B3" s="8">
        <v>0</v>
      </c>
      <c r="C3" s="13">
        <f>MECS!$M$5</f>
        <v>1.670767293442843E-3</v>
      </c>
      <c r="D3" s="13">
        <f>MECS!$M$5</f>
        <v>1.670767293442843E-3</v>
      </c>
      <c r="E3" s="13">
        <f>MECS!$M$5</f>
        <v>1.670767293442843E-3</v>
      </c>
      <c r="F3" s="13">
        <f>MECS!$M$5</f>
        <v>1.670767293442843E-3</v>
      </c>
      <c r="G3" s="13">
        <f>MECS!$M$5</f>
        <v>1.670767293442843E-3</v>
      </c>
      <c r="H3" s="13">
        <f>MECS!$M$5</f>
        <v>1.670767293442843E-3</v>
      </c>
      <c r="I3" s="13">
        <f>MECS!$M$5</f>
        <v>1.670767293442843E-3</v>
      </c>
      <c r="J3" s="13">
        <f>MECS!$M$5</f>
        <v>1.670767293442843E-3</v>
      </c>
      <c r="K3" s="13">
        <f>MECS!$M$5</f>
        <v>1.670767293442843E-3</v>
      </c>
      <c r="L3" s="13">
        <f>MECS!$M$5</f>
        <v>1.670767293442843E-3</v>
      </c>
      <c r="M3" s="13">
        <f>MECS!$M$5</f>
        <v>1.670767293442843E-3</v>
      </c>
      <c r="N3" s="13">
        <f>MECS!$M$5</f>
        <v>1.670767293442843E-3</v>
      </c>
      <c r="O3" s="13">
        <f>MECS!$M$5</f>
        <v>1.670767293442843E-3</v>
      </c>
      <c r="P3" s="13">
        <f>MECS!$M$5</f>
        <v>1.670767293442843E-3</v>
      </c>
      <c r="Q3" s="13">
        <f>MECS!$M$5</f>
        <v>1.670767293442843E-3</v>
      </c>
      <c r="R3" s="13">
        <f>MECS!$M$5</f>
        <v>1.670767293442843E-3</v>
      </c>
      <c r="S3" s="13">
        <f>MECS!$M$5</f>
        <v>1.670767293442843E-3</v>
      </c>
      <c r="T3" s="13">
        <f>MECS!$M$5</f>
        <v>1.670767293442843E-3</v>
      </c>
      <c r="U3" s="13">
        <f>MECS!$M$5</f>
        <v>1.670767293442843E-3</v>
      </c>
      <c r="V3" s="13">
        <f>MECS!$M$5</f>
        <v>1.670767293442843E-3</v>
      </c>
      <c r="W3" s="13">
        <f>MECS!$M$5</f>
        <v>1.670767293442843E-3</v>
      </c>
      <c r="X3" s="13">
        <f>MECS!$M$5</f>
        <v>1.670767293442843E-3</v>
      </c>
      <c r="Y3" s="13">
        <f>MECS!$M$5</f>
        <v>1.670767293442843E-3</v>
      </c>
      <c r="Z3" s="13">
        <f>MECS!$M$5</f>
        <v>1.670767293442843E-3</v>
      </c>
      <c r="AA3" s="13">
        <f>MECS!$M$5</f>
        <v>1.670767293442843E-3</v>
      </c>
      <c r="AB3" s="13">
        <f>MECS!$M$5</f>
        <v>1.670767293442843E-3</v>
      </c>
      <c r="AC3" s="13">
        <f>MECS!$M$5</f>
        <v>1.670767293442843E-3</v>
      </c>
      <c r="AD3" s="13">
        <f>MECS!$M$5</f>
        <v>1.670767293442843E-3</v>
      </c>
      <c r="AE3" s="13">
        <f>MECS!$M$5</f>
        <v>1.670767293442843E-3</v>
      </c>
    </row>
    <row r="4" spans="1:31" x14ac:dyDescent="0.35">
      <c r="A4" s="19" t="s">
        <v>41</v>
      </c>
      <c r="B4" s="8">
        <v>0</v>
      </c>
      <c r="C4" s="13">
        <f>MECS!$M$5</f>
        <v>1.670767293442843E-3</v>
      </c>
      <c r="D4" s="13">
        <f>MECS!$M$5</f>
        <v>1.670767293442843E-3</v>
      </c>
      <c r="E4" s="13">
        <f>MECS!$M$5</f>
        <v>1.670767293442843E-3</v>
      </c>
      <c r="F4" s="13">
        <f>MECS!$M$5</f>
        <v>1.670767293442843E-3</v>
      </c>
      <c r="G4" s="13">
        <f>MECS!$M$5</f>
        <v>1.670767293442843E-3</v>
      </c>
      <c r="H4" s="13">
        <f>MECS!$M$5</f>
        <v>1.670767293442843E-3</v>
      </c>
      <c r="I4" s="13">
        <f>MECS!$M$5</f>
        <v>1.670767293442843E-3</v>
      </c>
      <c r="J4" s="13">
        <f>MECS!$M$5</f>
        <v>1.670767293442843E-3</v>
      </c>
      <c r="K4" s="13">
        <f>MECS!$M$5</f>
        <v>1.670767293442843E-3</v>
      </c>
      <c r="L4" s="13">
        <f>MECS!$M$5</f>
        <v>1.670767293442843E-3</v>
      </c>
      <c r="M4" s="13">
        <f>MECS!$M$5</f>
        <v>1.670767293442843E-3</v>
      </c>
      <c r="N4" s="13">
        <f>MECS!$M$5</f>
        <v>1.670767293442843E-3</v>
      </c>
      <c r="O4" s="13">
        <f>MECS!$M$5</f>
        <v>1.670767293442843E-3</v>
      </c>
      <c r="P4" s="13">
        <f>MECS!$M$5</f>
        <v>1.670767293442843E-3</v>
      </c>
      <c r="Q4" s="13">
        <f>MECS!$M$5</f>
        <v>1.670767293442843E-3</v>
      </c>
      <c r="R4" s="13">
        <f>MECS!$M$5</f>
        <v>1.670767293442843E-3</v>
      </c>
      <c r="S4" s="13">
        <f>MECS!$M$5</f>
        <v>1.670767293442843E-3</v>
      </c>
      <c r="T4" s="13">
        <f>MECS!$M$5</f>
        <v>1.670767293442843E-3</v>
      </c>
      <c r="U4" s="13">
        <f>MECS!$M$5</f>
        <v>1.670767293442843E-3</v>
      </c>
      <c r="V4" s="13">
        <f>MECS!$M$5</f>
        <v>1.670767293442843E-3</v>
      </c>
      <c r="W4" s="13">
        <f>MECS!$M$5</f>
        <v>1.670767293442843E-3</v>
      </c>
      <c r="X4" s="13">
        <f>MECS!$M$5</f>
        <v>1.670767293442843E-3</v>
      </c>
      <c r="Y4" s="13">
        <f>MECS!$M$5</f>
        <v>1.670767293442843E-3</v>
      </c>
      <c r="Z4" s="13">
        <f>MECS!$M$5</f>
        <v>1.670767293442843E-3</v>
      </c>
      <c r="AA4" s="13">
        <f>MECS!$M$5</f>
        <v>1.670767293442843E-3</v>
      </c>
      <c r="AB4" s="13">
        <f>MECS!$M$5</f>
        <v>1.670767293442843E-3</v>
      </c>
      <c r="AC4" s="13">
        <f>MECS!$M$5</f>
        <v>1.670767293442843E-3</v>
      </c>
      <c r="AD4" s="13">
        <f>MECS!$M$5</f>
        <v>1.670767293442843E-3</v>
      </c>
      <c r="AE4" s="13">
        <f>MECS!$M$5</f>
        <v>1.670767293442843E-3</v>
      </c>
    </row>
    <row r="5" spans="1:31" x14ac:dyDescent="0.35">
      <c r="A5" s="19" t="s">
        <v>40</v>
      </c>
      <c r="B5" s="8">
        <v>0</v>
      </c>
      <c r="C5" s="13">
        <f>MECS!$M$5</f>
        <v>1.670767293442843E-3</v>
      </c>
      <c r="D5" s="13">
        <f>MECS!$M$5</f>
        <v>1.670767293442843E-3</v>
      </c>
      <c r="E5" s="13">
        <f>MECS!$M$5</f>
        <v>1.670767293442843E-3</v>
      </c>
      <c r="F5" s="13">
        <f>MECS!$M$5</f>
        <v>1.670767293442843E-3</v>
      </c>
      <c r="G5" s="13">
        <f>MECS!$M$5</f>
        <v>1.670767293442843E-3</v>
      </c>
      <c r="H5" s="13">
        <f>MECS!$M$5</f>
        <v>1.670767293442843E-3</v>
      </c>
      <c r="I5" s="13">
        <f>MECS!$M$5</f>
        <v>1.670767293442843E-3</v>
      </c>
      <c r="J5" s="13">
        <f>MECS!$M$5</f>
        <v>1.670767293442843E-3</v>
      </c>
      <c r="K5" s="13">
        <f>MECS!$M$5</f>
        <v>1.670767293442843E-3</v>
      </c>
      <c r="L5" s="13">
        <f>MECS!$M$5</f>
        <v>1.670767293442843E-3</v>
      </c>
      <c r="M5" s="13">
        <f>MECS!$M$5</f>
        <v>1.670767293442843E-3</v>
      </c>
      <c r="N5" s="13">
        <f>MECS!$M$5</f>
        <v>1.670767293442843E-3</v>
      </c>
      <c r="O5" s="13">
        <f>MECS!$M$5</f>
        <v>1.670767293442843E-3</v>
      </c>
      <c r="P5" s="13">
        <f>MECS!$M$5</f>
        <v>1.670767293442843E-3</v>
      </c>
      <c r="Q5" s="13">
        <f>MECS!$M$5</f>
        <v>1.670767293442843E-3</v>
      </c>
      <c r="R5" s="13">
        <f>MECS!$M$5</f>
        <v>1.670767293442843E-3</v>
      </c>
      <c r="S5" s="13">
        <f>MECS!$M$5</f>
        <v>1.670767293442843E-3</v>
      </c>
      <c r="T5" s="13">
        <f>MECS!$M$5</f>
        <v>1.670767293442843E-3</v>
      </c>
      <c r="U5" s="13">
        <f>MECS!$M$5</f>
        <v>1.670767293442843E-3</v>
      </c>
      <c r="V5" s="13">
        <f>MECS!$M$5</f>
        <v>1.670767293442843E-3</v>
      </c>
      <c r="W5" s="13">
        <f>MECS!$M$5</f>
        <v>1.670767293442843E-3</v>
      </c>
      <c r="X5" s="13">
        <f>MECS!$M$5</f>
        <v>1.670767293442843E-3</v>
      </c>
      <c r="Y5" s="13">
        <f>MECS!$M$5</f>
        <v>1.670767293442843E-3</v>
      </c>
      <c r="Z5" s="13">
        <f>MECS!$M$5</f>
        <v>1.670767293442843E-3</v>
      </c>
      <c r="AA5" s="13">
        <f>MECS!$M$5</f>
        <v>1.670767293442843E-3</v>
      </c>
      <c r="AB5" s="13">
        <f>MECS!$M$5</f>
        <v>1.670767293442843E-3</v>
      </c>
      <c r="AC5" s="13">
        <f>MECS!$M$5</f>
        <v>1.670767293442843E-3</v>
      </c>
      <c r="AD5" s="13">
        <f>MECS!$M$5</f>
        <v>1.670767293442843E-3</v>
      </c>
      <c r="AE5" s="13">
        <f>MECS!$M$5</f>
        <v>1.670767293442843E-3</v>
      </c>
    </row>
    <row r="6" spans="1:31" x14ac:dyDescent="0.35">
      <c r="A6" s="19" t="s">
        <v>39</v>
      </c>
      <c r="B6" s="8">
        <v>0</v>
      </c>
      <c r="C6" s="13">
        <f>MECS!$M$5</f>
        <v>1.670767293442843E-3</v>
      </c>
      <c r="D6" s="13">
        <f>MECS!$M$5</f>
        <v>1.670767293442843E-3</v>
      </c>
      <c r="E6" s="13">
        <f>MECS!$M$5</f>
        <v>1.670767293442843E-3</v>
      </c>
      <c r="F6" s="13">
        <f>MECS!$M$5</f>
        <v>1.670767293442843E-3</v>
      </c>
      <c r="G6" s="13">
        <f>MECS!$M$5</f>
        <v>1.670767293442843E-3</v>
      </c>
      <c r="H6" s="13">
        <f>MECS!$M$5</f>
        <v>1.670767293442843E-3</v>
      </c>
      <c r="I6" s="13">
        <f>MECS!$M$5</f>
        <v>1.670767293442843E-3</v>
      </c>
      <c r="J6" s="13">
        <f>MECS!$M$5</f>
        <v>1.670767293442843E-3</v>
      </c>
      <c r="K6" s="13">
        <f>MECS!$M$5</f>
        <v>1.670767293442843E-3</v>
      </c>
      <c r="L6" s="13">
        <f>MECS!$M$5</f>
        <v>1.670767293442843E-3</v>
      </c>
      <c r="M6" s="13">
        <f>MECS!$M$5</f>
        <v>1.670767293442843E-3</v>
      </c>
      <c r="N6" s="13">
        <f>MECS!$M$5</f>
        <v>1.670767293442843E-3</v>
      </c>
      <c r="O6" s="13">
        <f>MECS!$M$5</f>
        <v>1.670767293442843E-3</v>
      </c>
      <c r="P6" s="13">
        <f>MECS!$M$5</f>
        <v>1.670767293442843E-3</v>
      </c>
      <c r="Q6" s="13">
        <f>MECS!$M$5</f>
        <v>1.670767293442843E-3</v>
      </c>
      <c r="R6" s="13">
        <f>MECS!$M$5</f>
        <v>1.670767293442843E-3</v>
      </c>
      <c r="S6" s="13">
        <f>MECS!$M$5</f>
        <v>1.670767293442843E-3</v>
      </c>
      <c r="T6" s="13">
        <f>MECS!$M$5</f>
        <v>1.670767293442843E-3</v>
      </c>
      <c r="U6" s="13">
        <f>MECS!$M$5</f>
        <v>1.670767293442843E-3</v>
      </c>
      <c r="V6" s="13">
        <f>MECS!$M$5</f>
        <v>1.670767293442843E-3</v>
      </c>
      <c r="W6" s="13">
        <f>MECS!$M$5</f>
        <v>1.670767293442843E-3</v>
      </c>
      <c r="X6" s="13">
        <f>MECS!$M$5</f>
        <v>1.670767293442843E-3</v>
      </c>
      <c r="Y6" s="13">
        <f>MECS!$M$5</f>
        <v>1.670767293442843E-3</v>
      </c>
      <c r="Z6" s="13">
        <f>MECS!$M$5</f>
        <v>1.670767293442843E-3</v>
      </c>
      <c r="AA6" s="13">
        <f>MECS!$M$5</f>
        <v>1.670767293442843E-3</v>
      </c>
      <c r="AB6" s="13">
        <f>MECS!$M$5</f>
        <v>1.670767293442843E-3</v>
      </c>
      <c r="AC6" s="13">
        <f>MECS!$M$5</f>
        <v>1.670767293442843E-3</v>
      </c>
      <c r="AD6" s="13">
        <f>MECS!$M$5</f>
        <v>1.670767293442843E-3</v>
      </c>
      <c r="AE6" s="13">
        <f>MECS!$M$5</f>
        <v>1.670767293442843E-3</v>
      </c>
    </row>
    <row r="7" spans="1:31" x14ac:dyDescent="0.35">
      <c r="A7" t="s">
        <v>6</v>
      </c>
      <c r="B7" s="9">
        <v>0</v>
      </c>
      <c r="C7" s="14">
        <f>MECS!$M$7</f>
        <v>2.5211684044310623E-3</v>
      </c>
      <c r="D7" s="14">
        <f>MECS!$M$7</f>
        <v>2.5211684044310623E-3</v>
      </c>
      <c r="E7" s="14">
        <f>MECS!$M$7</f>
        <v>2.5211684044310623E-3</v>
      </c>
      <c r="F7" s="14">
        <f>MECS!$M$7</f>
        <v>2.5211684044310623E-3</v>
      </c>
      <c r="G7" s="14">
        <f>MECS!$M$7</f>
        <v>2.5211684044310623E-3</v>
      </c>
      <c r="H7" s="14">
        <f>MECS!$M$7</f>
        <v>2.5211684044310623E-3</v>
      </c>
      <c r="I7" s="14">
        <f>MECS!$M$7</f>
        <v>2.5211684044310623E-3</v>
      </c>
      <c r="J7" s="14">
        <f>MECS!$M$7</f>
        <v>2.5211684044310623E-3</v>
      </c>
      <c r="K7" s="14">
        <f>MECS!$M$7</f>
        <v>2.5211684044310623E-3</v>
      </c>
      <c r="L7" s="14">
        <f>MECS!$M$7</f>
        <v>2.5211684044310623E-3</v>
      </c>
      <c r="M7" s="14">
        <f>MECS!$M$7</f>
        <v>2.5211684044310623E-3</v>
      </c>
      <c r="N7" s="14">
        <f>MECS!$M$7</f>
        <v>2.5211684044310623E-3</v>
      </c>
      <c r="O7" s="14">
        <f>MECS!$M$7</f>
        <v>2.5211684044310623E-3</v>
      </c>
      <c r="P7" s="14">
        <f>MECS!$M$7</f>
        <v>2.5211684044310623E-3</v>
      </c>
      <c r="Q7" s="14">
        <f>MECS!$M$7</f>
        <v>2.5211684044310623E-3</v>
      </c>
      <c r="R7" s="14">
        <f>MECS!$M$7</f>
        <v>2.5211684044310623E-3</v>
      </c>
      <c r="S7" s="14">
        <f>MECS!$M$7</f>
        <v>2.5211684044310623E-3</v>
      </c>
      <c r="T7" s="14">
        <f>MECS!$M$7</f>
        <v>2.5211684044310623E-3</v>
      </c>
      <c r="U7" s="14">
        <f>MECS!$M$7</f>
        <v>2.5211684044310623E-3</v>
      </c>
      <c r="V7" s="14">
        <f>MECS!$M$7</f>
        <v>2.5211684044310623E-3</v>
      </c>
      <c r="W7" s="14">
        <f>MECS!$M$7</f>
        <v>2.5211684044310623E-3</v>
      </c>
      <c r="X7" s="14">
        <f>MECS!$M$7</f>
        <v>2.5211684044310623E-3</v>
      </c>
      <c r="Y7" s="14">
        <f>MECS!$M$7</f>
        <v>2.5211684044310623E-3</v>
      </c>
      <c r="Z7" s="14">
        <f>MECS!$M$7</f>
        <v>2.5211684044310623E-3</v>
      </c>
      <c r="AA7" s="14">
        <f>MECS!$M$7</f>
        <v>2.5211684044310623E-3</v>
      </c>
      <c r="AB7" s="14">
        <f>MECS!$M$7</f>
        <v>2.5211684044310623E-3</v>
      </c>
      <c r="AC7" s="14">
        <f>MECS!$M$7</f>
        <v>2.5211684044310623E-3</v>
      </c>
      <c r="AD7" s="14">
        <f>MECS!$M$7</f>
        <v>2.5211684044310623E-3</v>
      </c>
      <c r="AE7" s="14">
        <f>MECS!$M$7</f>
        <v>2.5211684044310623E-3</v>
      </c>
    </row>
    <row r="8" spans="1:31" x14ac:dyDescent="0.35">
      <c r="A8" t="s">
        <v>7</v>
      </c>
      <c r="B8" s="10">
        <v>0</v>
      </c>
      <c r="C8" s="15">
        <f>MECS!$M$9</f>
        <v>2.7874519921656793E-3</v>
      </c>
      <c r="D8" s="15">
        <f>MECS!$M$9</f>
        <v>2.7874519921656793E-3</v>
      </c>
      <c r="E8" s="15">
        <f>MECS!$M$9</f>
        <v>2.7874519921656793E-3</v>
      </c>
      <c r="F8" s="15">
        <f>MECS!$M$9</f>
        <v>2.7874519921656793E-3</v>
      </c>
      <c r="G8" s="15">
        <f>MECS!$M$9</f>
        <v>2.7874519921656793E-3</v>
      </c>
      <c r="H8" s="15">
        <f>MECS!$M$9</f>
        <v>2.7874519921656793E-3</v>
      </c>
      <c r="I8" s="15">
        <f>MECS!$M$9</f>
        <v>2.7874519921656793E-3</v>
      </c>
      <c r="J8" s="15">
        <f>MECS!$M$9</f>
        <v>2.7874519921656793E-3</v>
      </c>
      <c r="K8" s="15">
        <f>MECS!$M$9</f>
        <v>2.7874519921656793E-3</v>
      </c>
      <c r="L8" s="15">
        <f>MECS!$M$9</f>
        <v>2.7874519921656793E-3</v>
      </c>
      <c r="M8" s="15">
        <f>MECS!$M$9</f>
        <v>2.7874519921656793E-3</v>
      </c>
      <c r="N8" s="15">
        <f>MECS!$M$9</f>
        <v>2.7874519921656793E-3</v>
      </c>
      <c r="O8" s="15">
        <f>MECS!$M$9</f>
        <v>2.7874519921656793E-3</v>
      </c>
      <c r="P8" s="15">
        <f>MECS!$M$9</f>
        <v>2.7874519921656793E-3</v>
      </c>
      <c r="Q8" s="15">
        <f>MECS!$M$9</f>
        <v>2.7874519921656793E-3</v>
      </c>
      <c r="R8" s="15">
        <f>MECS!$M$9</f>
        <v>2.7874519921656793E-3</v>
      </c>
      <c r="S8" s="15">
        <f>MECS!$M$9</f>
        <v>2.7874519921656793E-3</v>
      </c>
      <c r="T8" s="15">
        <f>MECS!$M$9</f>
        <v>2.7874519921656793E-3</v>
      </c>
      <c r="U8" s="15">
        <f>MECS!$M$9</f>
        <v>2.7874519921656793E-3</v>
      </c>
      <c r="V8" s="15">
        <f>MECS!$M$9</f>
        <v>2.7874519921656793E-3</v>
      </c>
      <c r="W8" s="15">
        <f>MECS!$M$9</f>
        <v>2.7874519921656793E-3</v>
      </c>
      <c r="X8" s="15">
        <f>MECS!$M$9</f>
        <v>2.7874519921656793E-3</v>
      </c>
      <c r="Y8" s="15">
        <f>MECS!$M$9</f>
        <v>2.7874519921656793E-3</v>
      </c>
      <c r="Z8" s="15">
        <f>MECS!$M$9</f>
        <v>2.7874519921656793E-3</v>
      </c>
      <c r="AA8" s="15">
        <f>MECS!$M$9</f>
        <v>2.7874519921656793E-3</v>
      </c>
      <c r="AB8" s="15">
        <f>MECS!$M$9</f>
        <v>2.7874519921656793E-3</v>
      </c>
      <c r="AC8" s="15">
        <f>MECS!$M$9</f>
        <v>2.7874519921656793E-3</v>
      </c>
      <c r="AD8" s="15">
        <f>MECS!$M$9</f>
        <v>2.7874519921656793E-3</v>
      </c>
      <c r="AE8" s="15">
        <f>MECS!$M$9</f>
        <v>2.7874519921656793E-3</v>
      </c>
    </row>
    <row r="9" spans="1:31" x14ac:dyDescent="0.35">
      <c r="A9" t="s">
        <v>8</v>
      </c>
      <c r="B9" s="11">
        <v>0</v>
      </c>
      <c r="C9" s="16">
        <f>AVERAGE(MECS!$M$12,MECS!$M$10)</f>
        <v>8.3630307920097291E-3</v>
      </c>
      <c r="D9" s="16">
        <f>AVERAGE(MECS!$M$12,MECS!$M$10)</f>
        <v>8.3630307920097291E-3</v>
      </c>
      <c r="E9" s="16">
        <f>AVERAGE(MECS!$M$12,MECS!$M$10)</f>
        <v>8.3630307920097291E-3</v>
      </c>
      <c r="F9" s="16">
        <f>AVERAGE(MECS!$M$12,MECS!$M$10)</f>
        <v>8.3630307920097291E-3</v>
      </c>
      <c r="G9" s="16">
        <f>AVERAGE(MECS!$M$12,MECS!$M$10)</f>
        <v>8.3630307920097291E-3</v>
      </c>
      <c r="H9" s="16">
        <f>AVERAGE(MECS!$M$12,MECS!$M$10)</f>
        <v>8.3630307920097291E-3</v>
      </c>
      <c r="I9" s="16">
        <f>AVERAGE(MECS!$M$12,MECS!$M$10)</f>
        <v>8.3630307920097291E-3</v>
      </c>
      <c r="J9" s="16">
        <f>AVERAGE(MECS!$M$12,MECS!$M$10)</f>
        <v>8.3630307920097291E-3</v>
      </c>
      <c r="K9" s="16">
        <f>AVERAGE(MECS!$M$12,MECS!$M$10)</f>
        <v>8.3630307920097291E-3</v>
      </c>
      <c r="L9" s="16">
        <f>AVERAGE(MECS!$M$12,MECS!$M$10)</f>
        <v>8.3630307920097291E-3</v>
      </c>
      <c r="M9" s="16">
        <f>AVERAGE(MECS!$M$12,MECS!$M$10)</f>
        <v>8.3630307920097291E-3</v>
      </c>
      <c r="N9" s="16">
        <f>AVERAGE(MECS!$M$12,MECS!$M$10)</f>
        <v>8.3630307920097291E-3</v>
      </c>
      <c r="O9" s="16">
        <f>AVERAGE(MECS!$M$12,MECS!$M$10)</f>
        <v>8.3630307920097291E-3</v>
      </c>
      <c r="P9" s="16">
        <f>AVERAGE(MECS!$M$12,MECS!$M$10)</f>
        <v>8.3630307920097291E-3</v>
      </c>
      <c r="Q9" s="16">
        <f>AVERAGE(MECS!$M$12,MECS!$M$10)</f>
        <v>8.3630307920097291E-3</v>
      </c>
      <c r="R9" s="16">
        <f>AVERAGE(MECS!$M$12,MECS!$M$10)</f>
        <v>8.3630307920097291E-3</v>
      </c>
      <c r="S9" s="16">
        <f>AVERAGE(MECS!$M$12,MECS!$M$10)</f>
        <v>8.3630307920097291E-3</v>
      </c>
      <c r="T9" s="16">
        <f>AVERAGE(MECS!$M$12,MECS!$M$10)</f>
        <v>8.3630307920097291E-3</v>
      </c>
      <c r="U9" s="16">
        <f>AVERAGE(MECS!$M$12,MECS!$M$10)</f>
        <v>8.3630307920097291E-3</v>
      </c>
      <c r="V9" s="16">
        <f>AVERAGE(MECS!$M$12,MECS!$M$10)</f>
        <v>8.3630307920097291E-3</v>
      </c>
      <c r="W9" s="16">
        <f>AVERAGE(MECS!$M$12,MECS!$M$10)</f>
        <v>8.3630307920097291E-3</v>
      </c>
      <c r="X9" s="16">
        <f>AVERAGE(MECS!$M$12,MECS!$M$10)</f>
        <v>8.3630307920097291E-3</v>
      </c>
      <c r="Y9" s="16">
        <f>AVERAGE(MECS!$M$12,MECS!$M$10)</f>
        <v>8.3630307920097291E-3</v>
      </c>
      <c r="Z9" s="16">
        <f>AVERAGE(MECS!$M$12,MECS!$M$10)</f>
        <v>8.3630307920097291E-3</v>
      </c>
      <c r="AA9" s="16">
        <f>AVERAGE(MECS!$M$12,MECS!$M$10)</f>
        <v>8.3630307920097291E-3</v>
      </c>
      <c r="AB9" s="16">
        <f>AVERAGE(MECS!$M$12,MECS!$M$10)</f>
        <v>8.3630307920097291E-3</v>
      </c>
      <c r="AC9" s="16">
        <f>AVERAGE(MECS!$M$12,MECS!$M$10)</f>
        <v>8.3630307920097291E-3</v>
      </c>
      <c r="AD9" s="16">
        <f>AVERAGE(MECS!$M$12,MECS!$M$10)</f>
        <v>8.3630307920097291E-3</v>
      </c>
      <c r="AE9" s="16">
        <f>AVERAGE(MECS!$M$12,MECS!$M$10)</f>
        <v>8.3630307920097291E-3</v>
      </c>
    </row>
    <row r="10" spans="1:31" x14ac:dyDescent="0.35">
      <c r="A10" t="s">
        <v>32</v>
      </c>
      <c r="B10" s="8">
        <f>B2</f>
        <v>0</v>
      </c>
      <c r="C10" s="8">
        <f t="shared" ref="C10:AE10" si="0">C2</f>
        <v>1.670767293442843E-3</v>
      </c>
      <c r="D10" s="8">
        <f t="shared" si="0"/>
        <v>1.670767293442843E-3</v>
      </c>
      <c r="E10" s="8">
        <f t="shared" si="0"/>
        <v>1.670767293442843E-3</v>
      </c>
      <c r="F10" s="8">
        <f t="shared" si="0"/>
        <v>1.670767293442843E-3</v>
      </c>
      <c r="G10" s="8">
        <f t="shared" si="0"/>
        <v>1.670767293442843E-3</v>
      </c>
      <c r="H10" s="8">
        <f t="shared" si="0"/>
        <v>1.670767293442843E-3</v>
      </c>
      <c r="I10" s="8">
        <f t="shared" si="0"/>
        <v>1.670767293442843E-3</v>
      </c>
      <c r="J10" s="8">
        <f t="shared" si="0"/>
        <v>1.670767293442843E-3</v>
      </c>
      <c r="K10" s="8">
        <f t="shared" si="0"/>
        <v>1.670767293442843E-3</v>
      </c>
      <c r="L10" s="8">
        <f t="shared" si="0"/>
        <v>1.670767293442843E-3</v>
      </c>
      <c r="M10" s="8">
        <f t="shared" si="0"/>
        <v>1.670767293442843E-3</v>
      </c>
      <c r="N10" s="8">
        <f t="shared" si="0"/>
        <v>1.670767293442843E-3</v>
      </c>
      <c r="O10" s="8">
        <f t="shared" si="0"/>
        <v>1.670767293442843E-3</v>
      </c>
      <c r="P10" s="8">
        <f t="shared" si="0"/>
        <v>1.670767293442843E-3</v>
      </c>
      <c r="Q10" s="8">
        <f t="shared" si="0"/>
        <v>1.670767293442843E-3</v>
      </c>
      <c r="R10" s="8">
        <f t="shared" si="0"/>
        <v>1.670767293442843E-3</v>
      </c>
      <c r="S10" s="8">
        <f t="shared" si="0"/>
        <v>1.670767293442843E-3</v>
      </c>
      <c r="T10" s="8">
        <f t="shared" si="0"/>
        <v>1.670767293442843E-3</v>
      </c>
      <c r="U10" s="8">
        <f t="shared" si="0"/>
        <v>1.670767293442843E-3</v>
      </c>
      <c r="V10" s="8">
        <f t="shared" si="0"/>
        <v>1.670767293442843E-3</v>
      </c>
      <c r="W10" s="8">
        <f t="shared" si="0"/>
        <v>1.670767293442843E-3</v>
      </c>
      <c r="X10" s="8">
        <f t="shared" si="0"/>
        <v>1.670767293442843E-3</v>
      </c>
      <c r="Y10" s="8">
        <f t="shared" si="0"/>
        <v>1.670767293442843E-3</v>
      </c>
      <c r="Z10" s="8">
        <f t="shared" si="0"/>
        <v>1.670767293442843E-3</v>
      </c>
      <c r="AA10" s="8">
        <f t="shared" si="0"/>
        <v>1.670767293442843E-3</v>
      </c>
      <c r="AB10" s="8">
        <f t="shared" si="0"/>
        <v>1.670767293442843E-3</v>
      </c>
      <c r="AC10" s="8">
        <f t="shared" si="0"/>
        <v>1.670767293442843E-3</v>
      </c>
      <c r="AD10" s="8">
        <f t="shared" si="0"/>
        <v>1.670767293442843E-3</v>
      </c>
      <c r="AE10" s="8">
        <f t="shared" si="0"/>
        <v>1.670767293442843E-3</v>
      </c>
    </row>
    <row r="11" spans="1:31" x14ac:dyDescent="0.35">
      <c r="A11" t="s">
        <v>33</v>
      </c>
      <c r="B11" s="12">
        <f>B3</f>
        <v>0</v>
      </c>
      <c r="C11" s="12">
        <f>lighting!$D$14</f>
        <v>2.0573919973707611E-3</v>
      </c>
      <c r="D11" s="12">
        <f>lighting!$D$14</f>
        <v>2.0573919973707611E-3</v>
      </c>
      <c r="E11" s="12">
        <f>lighting!$D$14</f>
        <v>2.0573919973707611E-3</v>
      </c>
      <c r="F11" s="12">
        <f>lighting!$D$14</f>
        <v>2.0573919973707611E-3</v>
      </c>
      <c r="G11" s="12">
        <f>lighting!$D$14</f>
        <v>2.0573919973707611E-3</v>
      </c>
      <c r="H11" s="12">
        <f>lighting!$D$14</f>
        <v>2.0573919973707611E-3</v>
      </c>
      <c r="I11" s="12">
        <f>lighting!$D$14</f>
        <v>2.0573919973707611E-3</v>
      </c>
      <c r="J11" s="12">
        <f>lighting!$D$14</f>
        <v>2.0573919973707611E-3</v>
      </c>
      <c r="K11" s="12">
        <f>lighting!$D$14</f>
        <v>2.0573919973707611E-3</v>
      </c>
      <c r="L11" s="12">
        <f>lighting!$D$14</f>
        <v>2.0573919973707611E-3</v>
      </c>
      <c r="M11" s="12">
        <f>lighting!$D$14</f>
        <v>2.0573919973707611E-3</v>
      </c>
      <c r="N11" s="12">
        <f>lighting!$D$14</f>
        <v>2.0573919973707611E-3</v>
      </c>
      <c r="O11" s="12">
        <f>lighting!$D$14</f>
        <v>2.0573919973707611E-3</v>
      </c>
      <c r="P11" s="12">
        <f>lighting!$D$14</f>
        <v>2.0573919973707611E-3</v>
      </c>
      <c r="Q11" s="12">
        <f>lighting!$D$14</f>
        <v>2.0573919973707611E-3</v>
      </c>
      <c r="R11" s="12">
        <f>lighting!$D$14</f>
        <v>2.0573919973707611E-3</v>
      </c>
      <c r="S11" s="12">
        <f>lighting!$D$14</f>
        <v>2.0573919973707611E-3</v>
      </c>
      <c r="T11" s="12">
        <f>lighting!$D$14</f>
        <v>2.0573919973707611E-3</v>
      </c>
      <c r="U11" s="12">
        <f>lighting!$D$14</f>
        <v>2.0573919973707611E-3</v>
      </c>
      <c r="V11" s="12">
        <f>lighting!$D$14</f>
        <v>2.0573919973707611E-3</v>
      </c>
      <c r="W11" s="12">
        <f>lighting!$D$14</f>
        <v>2.0573919973707611E-3</v>
      </c>
      <c r="X11" s="12">
        <f>lighting!$D$14</f>
        <v>2.0573919973707611E-3</v>
      </c>
      <c r="Y11" s="12">
        <f>lighting!$D$14</f>
        <v>2.0573919973707611E-3</v>
      </c>
      <c r="Z11" s="12">
        <f>lighting!$D$14</f>
        <v>2.0573919973707611E-3</v>
      </c>
      <c r="AA11" s="12">
        <f>lighting!$D$14</f>
        <v>2.0573919973707611E-3</v>
      </c>
      <c r="AB11" s="12">
        <f>lighting!$D$14</f>
        <v>2.0573919973707611E-3</v>
      </c>
      <c r="AC11" s="12">
        <f>lighting!$D$14</f>
        <v>2.0573919973707611E-3</v>
      </c>
      <c r="AD11" s="12">
        <f>lighting!$D$14</f>
        <v>2.0573919973707611E-3</v>
      </c>
      <c r="AE11" s="12">
        <f>lighting!$D$14</f>
        <v>2.0573919973707611E-3</v>
      </c>
    </row>
    <row r="12" spans="1:31" x14ac:dyDescent="0.35">
      <c r="A12" t="s">
        <v>34</v>
      </c>
      <c r="B12" s="18">
        <f>AVERAGE(B2:B11)</f>
        <v>0</v>
      </c>
      <c r="C12" s="18">
        <f t="shared" ref="C12:AE12" si="1">AVERAGE(C2:C11)</f>
        <v>2.5753646946634289E-3</v>
      </c>
      <c r="D12" s="18">
        <f t="shared" si="1"/>
        <v>2.5753646946634289E-3</v>
      </c>
      <c r="E12" s="18">
        <f t="shared" si="1"/>
        <v>2.5753646946634289E-3</v>
      </c>
      <c r="F12" s="18">
        <f t="shared" si="1"/>
        <v>2.5753646946634289E-3</v>
      </c>
      <c r="G12" s="18">
        <f t="shared" si="1"/>
        <v>2.5753646946634289E-3</v>
      </c>
      <c r="H12" s="18">
        <f t="shared" si="1"/>
        <v>2.5753646946634289E-3</v>
      </c>
      <c r="I12" s="18">
        <f t="shared" si="1"/>
        <v>2.5753646946634289E-3</v>
      </c>
      <c r="J12" s="18">
        <f t="shared" si="1"/>
        <v>2.5753646946634289E-3</v>
      </c>
      <c r="K12" s="18">
        <f t="shared" si="1"/>
        <v>2.5753646946634289E-3</v>
      </c>
      <c r="L12" s="18">
        <f t="shared" si="1"/>
        <v>2.5753646946634289E-3</v>
      </c>
      <c r="M12" s="18">
        <f t="shared" si="1"/>
        <v>2.5753646946634289E-3</v>
      </c>
      <c r="N12" s="18">
        <f t="shared" si="1"/>
        <v>2.5753646946634289E-3</v>
      </c>
      <c r="O12" s="18">
        <f t="shared" si="1"/>
        <v>2.5753646946634289E-3</v>
      </c>
      <c r="P12" s="18">
        <f t="shared" si="1"/>
        <v>2.5753646946634289E-3</v>
      </c>
      <c r="Q12" s="18">
        <f t="shared" si="1"/>
        <v>2.5753646946634289E-3</v>
      </c>
      <c r="R12" s="18">
        <f t="shared" si="1"/>
        <v>2.5753646946634289E-3</v>
      </c>
      <c r="S12" s="18">
        <f t="shared" si="1"/>
        <v>2.5753646946634289E-3</v>
      </c>
      <c r="T12" s="18">
        <f t="shared" si="1"/>
        <v>2.5753646946634289E-3</v>
      </c>
      <c r="U12" s="18">
        <f t="shared" si="1"/>
        <v>2.5753646946634289E-3</v>
      </c>
      <c r="V12" s="18">
        <f t="shared" si="1"/>
        <v>2.5753646946634289E-3</v>
      </c>
      <c r="W12" s="18">
        <f t="shared" si="1"/>
        <v>2.5753646946634289E-3</v>
      </c>
      <c r="X12" s="18">
        <f t="shared" si="1"/>
        <v>2.5753646946634289E-3</v>
      </c>
      <c r="Y12" s="18">
        <f t="shared" si="1"/>
        <v>2.5753646946634289E-3</v>
      </c>
      <c r="Z12" s="18">
        <f t="shared" si="1"/>
        <v>2.5753646946634289E-3</v>
      </c>
      <c r="AA12" s="18">
        <f t="shared" si="1"/>
        <v>2.5753646946634289E-3</v>
      </c>
      <c r="AB12" s="18">
        <f t="shared" si="1"/>
        <v>2.5753646946634289E-3</v>
      </c>
      <c r="AC12" s="18">
        <f t="shared" si="1"/>
        <v>2.5753646946634289E-3</v>
      </c>
      <c r="AD12" s="18">
        <f t="shared" si="1"/>
        <v>2.5753646946634289E-3</v>
      </c>
      <c r="AE12" s="18">
        <f t="shared" si="1"/>
        <v>2.5753646946634289E-3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D4F2-9192-4557-9476-0BAD41DB5078}">
  <sheetPr>
    <tabColor theme="3"/>
  </sheetPr>
  <dimension ref="A1:AE12"/>
  <sheetViews>
    <sheetView workbookViewId="0">
      <selection activeCell="C2" sqref="C2"/>
    </sheetView>
  </sheetViews>
  <sheetFormatPr defaultRowHeight="14.5" x14ac:dyDescent="0.35"/>
  <cols>
    <col min="1" max="1" width="45.453125" bestFit="1" customWidth="1"/>
  </cols>
  <sheetData>
    <row r="1" spans="1:31" x14ac:dyDescent="0.35">
      <c r="A1" t="s">
        <v>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s="19" t="s">
        <v>37</v>
      </c>
      <c r="B2" s="8">
        <v>0</v>
      </c>
      <c r="C2" s="13">
        <f>'Combustion BAU Trajectory'!C91</f>
        <v>1.9960079840319889E-3</v>
      </c>
      <c r="D2" s="13">
        <f>'Combustion BAU Trajectory'!D91</f>
        <v>1.9960079840318778E-3</v>
      </c>
      <c r="E2" s="13">
        <f>'Combustion BAU Trajectory'!E91</f>
        <v>1.9960079840319889E-3</v>
      </c>
      <c r="F2" s="13">
        <f>'Combustion BAU Trajectory'!F91</f>
        <v>1.9960079840318778E-3</v>
      </c>
      <c r="G2" s="13">
        <f>'Combustion BAU Trajectory'!G91</f>
        <v>1.9960079840319889E-3</v>
      </c>
      <c r="H2" s="13">
        <f>'Combustion BAU Trajectory'!H91</f>
        <v>1.9960079840316558E-3</v>
      </c>
      <c r="I2" s="13">
        <f>'Combustion BAU Trajectory'!I91</f>
        <v>1.9960079840319889E-3</v>
      </c>
      <c r="J2" s="13">
        <f>'Combustion BAU Trajectory'!J91</f>
        <v>1.9960079840320999E-3</v>
      </c>
      <c r="K2" s="13">
        <f>'Combustion BAU Trajectory'!K91</f>
        <v>1.9960079840319889E-3</v>
      </c>
      <c r="L2" s="13">
        <f>'Combustion BAU Trajectory'!L91</f>
        <v>1.9960079840317668E-3</v>
      </c>
      <c r="M2" s="13">
        <f>'Combustion BAU Trajectory'!M91</f>
        <v>1.9960079840319889E-3</v>
      </c>
      <c r="N2" s="13">
        <f>'Combustion BAU Trajectory'!N91</f>
        <v>1.9960079840319889E-3</v>
      </c>
      <c r="O2" s="13">
        <f>'Combustion BAU Trajectory'!O91</f>
        <v>1.9960079840320999E-3</v>
      </c>
      <c r="P2" s="13">
        <f>'Combustion BAU Trajectory'!P91</f>
        <v>1.9960079840315448E-3</v>
      </c>
      <c r="Q2" s="13">
        <f>'Combustion BAU Trajectory'!Q91</f>
        <v>1.9960079840322109E-3</v>
      </c>
      <c r="R2" s="13">
        <f>'Combustion BAU Trajectory'!R91</f>
        <v>1.9960079840319889E-3</v>
      </c>
      <c r="S2" s="13">
        <f>'Combustion BAU Trajectory'!S91</f>
        <v>1.9960079840318778E-3</v>
      </c>
      <c r="T2" s="13">
        <f>'Combustion BAU Trajectory'!T91</f>
        <v>1.9960079840318778E-3</v>
      </c>
      <c r="U2" s="13">
        <f>'Combustion BAU Trajectory'!U91</f>
        <v>1.9960079840318778E-3</v>
      </c>
      <c r="V2" s="13">
        <f>'Combustion BAU Trajectory'!V91</f>
        <v>1.9960079840320999E-3</v>
      </c>
      <c r="W2" s="13">
        <f>'Combustion BAU Trajectory'!W91</f>
        <v>1.9960079840319889E-3</v>
      </c>
      <c r="X2" s="13">
        <f>'Combustion BAU Trajectory'!X91</f>
        <v>1.9960079840316558E-3</v>
      </c>
      <c r="Y2" s="13">
        <f>'Combustion BAU Trajectory'!Y91</f>
        <v>1.9960079840318778E-3</v>
      </c>
      <c r="Z2" s="13">
        <f>'Combustion BAU Trajectory'!Z91</f>
        <v>1.9960079840319889E-3</v>
      </c>
      <c r="AA2" s="13">
        <f>'Combustion BAU Trajectory'!AA91</f>
        <v>1.9960079840322109E-3</v>
      </c>
      <c r="AB2" s="13">
        <f>'Combustion BAU Trajectory'!AB91</f>
        <v>1.9960079840315448E-3</v>
      </c>
      <c r="AC2" s="13">
        <f>'Combustion BAU Trajectory'!AC91</f>
        <v>1.9960079840320999E-3</v>
      </c>
      <c r="AD2" s="13">
        <f>'Combustion BAU Trajectory'!AD91</f>
        <v>1.9960079840317668E-3</v>
      </c>
      <c r="AE2" s="13">
        <f>'Combustion BAU Trajectory'!AE91</f>
        <v>1.9960079840320999E-3</v>
      </c>
    </row>
    <row r="3" spans="1:31" x14ac:dyDescent="0.35">
      <c r="A3" s="19" t="s">
        <v>38</v>
      </c>
      <c r="B3" s="8">
        <v>0</v>
      </c>
      <c r="C3" s="13">
        <f>'Combustion BAU Trajectory'!C92</f>
        <v>1.9960079840318778E-3</v>
      </c>
      <c r="D3" s="13">
        <f>'Combustion BAU Trajectory'!D92</f>
        <v>1.9960079840318778E-3</v>
      </c>
      <c r="E3" s="13">
        <f>'Combustion BAU Trajectory'!E92</f>
        <v>1.9960079840319889E-3</v>
      </c>
      <c r="F3" s="13">
        <f>'Combustion BAU Trajectory'!F92</f>
        <v>1.9960079840318778E-3</v>
      </c>
      <c r="G3" s="13">
        <f>'Combustion BAU Trajectory'!G92</f>
        <v>1.9960079840319889E-3</v>
      </c>
      <c r="H3" s="13">
        <f>'Combustion BAU Trajectory'!H92</f>
        <v>1.9960079840316558E-3</v>
      </c>
      <c r="I3" s="13">
        <f>'Combustion BAU Trajectory'!I92</f>
        <v>1.9960079840319889E-3</v>
      </c>
      <c r="J3" s="13">
        <f>'Combustion BAU Trajectory'!J92</f>
        <v>1.9960079840320999E-3</v>
      </c>
      <c r="K3" s="13">
        <f>'Combustion BAU Trajectory'!K92</f>
        <v>1.9960079840318778E-3</v>
      </c>
      <c r="L3" s="13">
        <f>'Combustion BAU Trajectory'!L92</f>
        <v>1.9960079840317668E-3</v>
      </c>
      <c r="M3" s="13">
        <f>'Combustion BAU Trajectory'!M92</f>
        <v>1.9960079840319889E-3</v>
      </c>
      <c r="N3" s="13">
        <f>'Combustion BAU Trajectory'!N92</f>
        <v>1.9960079840319889E-3</v>
      </c>
      <c r="O3" s="13">
        <f>'Combustion BAU Trajectory'!O92</f>
        <v>1.9960079840320999E-3</v>
      </c>
      <c r="P3" s="13">
        <f>'Combustion BAU Trajectory'!P92</f>
        <v>1.9960079840314338E-3</v>
      </c>
      <c r="Q3" s="13">
        <f>'Combustion BAU Trajectory'!Q92</f>
        <v>1.9960079840322109E-3</v>
      </c>
      <c r="R3" s="13">
        <f>'Combustion BAU Trajectory'!R92</f>
        <v>1.9960079840319889E-3</v>
      </c>
      <c r="S3" s="13">
        <f>'Combustion BAU Trajectory'!S92</f>
        <v>1.9960079840319889E-3</v>
      </c>
      <c r="T3" s="13">
        <f>'Combustion BAU Trajectory'!T92</f>
        <v>1.9960079840317668E-3</v>
      </c>
      <c r="U3" s="13">
        <f>'Combustion BAU Trajectory'!U92</f>
        <v>1.9960079840319889E-3</v>
      </c>
      <c r="V3" s="13">
        <f>'Combustion BAU Trajectory'!V92</f>
        <v>1.9960079840319889E-3</v>
      </c>
      <c r="W3" s="13">
        <f>'Combustion BAU Trajectory'!W92</f>
        <v>1.9960079840320999E-3</v>
      </c>
      <c r="X3" s="13">
        <f>'Combustion BAU Trajectory'!X92</f>
        <v>1.9960079840317668E-3</v>
      </c>
      <c r="Y3" s="13">
        <f>'Combustion BAU Trajectory'!Y92</f>
        <v>1.9960079840318778E-3</v>
      </c>
      <c r="Z3" s="13">
        <f>'Combustion BAU Trajectory'!Z92</f>
        <v>1.9960079840319889E-3</v>
      </c>
      <c r="AA3" s="13">
        <f>'Combustion BAU Trajectory'!AA92</f>
        <v>1.9960079840320999E-3</v>
      </c>
      <c r="AB3" s="13">
        <f>'Combustion BAU Trajectory'!AB92</f>
        <v>1.9960079840316558E-3</v>
      </c>
      <c r="AC3" s="13">
        <f>'Combustion BAU Trajectory'!AC92</f>
        <v>1.9960079840319889E-3</v>
      </c>
      <c r="AD3" s="13">
        <f>'Combustion BAU Trajectory'!AD92</f>
        <v>1.9960079840319889E-3</v>
      </c>
      <c r="AE3" s="13">
        <f>'Combustion BAU Trajectory'!AE92</f>
        <v>1.9960079840320999E-3</v>
      </c>
    </row>
    <row r="4" spans="1:31" x14ac:dyDescent="0.35">
      <c r="A4" s="19" t="s">
        <v>41</v>
      </c>
      <c r="B4" s="8">
        <v>0</v>
      </c>
      <c r="C4" s="13">
        <f>'Combustion BAU Trajectory'!C93</f>
        <v>2.0130695087682282E-3</v>
      </c>
      <c r="D4" s="13">
        <f>'Combustion BAU Trajectory'!D93</f>
        <v>2.0130692170952091E-3</v>
      </c>
      <c r="E4" s="13">
        <f>'Combustion BAU Trajectory'!E93</f>
        <v>2.0130689254324041E-3</v>
      </c>
      <c r="F4" s="13">
        <f>'Combustion BAU Trajectory'!F93</f>
        <v>2.0130686337793691E-3</v>
      </c>
      <c r="G4" s="13">
        <f>'Combustion BAU Trajectory'!G93</f>
        <v>2.0130683421367701E-3</v>
      </c>
      <c r="H4" s="13">
        <f>'Combustion BAU Trajectory'!H93</f>
        <v>2.013068050503497E-3</v>
      </c>
      <c r="I4" s="13">
        <f>'Combustion BAU Trajectory'!I93</f>
        <v>2.013067758880549E-3</v>
      </c>
      <c r="J4" s="13">
        <f>'Combustion BAU Trajectory'!J93</f>
        <v>2.013067467267815E-3</v>
      </c>
      <c r="K4" s="13">
        <f>'Combustion BAU Trajectory'!K93</f>
        <v>2.01306717566474E-3</v>
      </c>
      <c r="L4" s="13">
        <f>'Combustion BAU Trajectory'!L93</f>
        <v>2.0130668840713239E-3</v>
      </c>
      <c r="M4" s="13">
        <f>'Combustion BAU Trajectory'!M93</f>
        <v>2.013066592488455E-3</v>
      </c>
      <c r="N4" s="13">
        <f>'Combustion BAU Trajectory'!N93</f>
        <v>2.013066300915356E-3</v>
      </c>
      <c r="O4" s="13">
        <f>'Combustion BAU Trajectory'!O93</f>
        <v>2.01306600935236E-3</v>
      </c>
      <c r="P4" s="13">
        <f>'Combustion BAU Trajectory'!P93</f>
        <v>2.0130657177984679E-3</v>
      </c>
      <c r="Q4" s="13">
        <f>'Combustion BAU Trajectory'!Q93</f>
        <v>2.0130654262559E-3</v>
      </c>
      <c r="R4" s="13">
        <f>'Combustion BAU Trajectory'!R93</f>
        <v>2.013065134722547E-3</v>
      </c>
      <c r="S4" s="13">
        <f>'Combustion BAU Trajectory'!S93</f>
        <v>2.013064843199186E-3</v>
      </c>
      <c r="T4" s="13">
        <f>'Combustion BAU Trajectory'!T93</f>
        <v>2.013064551685706E-3</v>
      </c>
      <c r="U4" s="13">
        <f>'Combustion BAU Trajectory'!U93</f>
        <v>2.01306426018244E-3</v>
      </c>
      <c r="V4" s="13">
        <f>'Combustion BAU Trajectory'!V93</f>
        <v>2.013063968689166E-3</v>
      </c>
      <c r="W4" s="13">
        <f>'Combustion BAU Trajectory'!W93</f>
        <v>2.013063677205551E-3</v>
      </c>
      <c r="X4" s="13">
        <f>'Combustion BAU Trajectory'!X93</f>
        <v>2.013063385731817E-3</v>
      </c>
      <c r="Y4" s="13">
        <f>'Combustion BAU Trajectory'!Y93</f>
        <v>2.0130630942688521E-3</v>
      </c>
      <c r="Z4" s="13">
        <f>'Combustion BAU Trajectory'!Z93</f>
        <v>2.01306280281488E-3</v>
      </c>
      <c r="AA4" s="13">
        <f>'Combustion BAU Trajectory'!AA93</f>
        <v>2.0130625113715661E-3</v>
      </c>
      <c r="AB4" s="13">
        <f>'Combustion BAU Trajectory'!AB93</f>
        <v>2.013062219937467E-3</v>
      </c>
      <c r="AC4" s="13">
        <f>'Combustion BAU Trajectory'!AC93</f>
        <v>2.0130619285143592E-3</v>
      </c>
      <c r="AD4" s="13">
        <f>'Combustion BAU Trajectory'!AD93</f>
        <v>2.0130616371003551E-3</v>
      </c>
      <c r="AE4" s="13">
        <f>'Combustion BAU Trajectory'!AE93</f>
        <v>2.0130613456967872E-3</v>
      </c>
    </row>
    <row r="5" spans="1:31" x14ac:dyDescent="0.35">
      <c r="A5" s="19" t="s">
        <v>40</v>
      </c>
      <c r="B5" s="8">
        <v>0</v>
      </c>
      <c r="C5" s="13">
        <f>'Combustion BAU Trajectory'!C94</f>
        <v>2.0410585394832204E-3</v>
      </c>
      <c r="D5" s="13">
        <f>'Combustion BAU Trajectory'!D94</f>
        <v>2.0410565059632013E-3</v>
      </c>
      <c r="E5" s="13">
        <f>'Combustion BAU Trajectory'!E94</f>
        <v>2.0410544726272573E-3</v>
      </c>
      <c r="F5" s="13">
        <f>'Combustion BAU Trajectory'!F94</f>
        <v>2.0410524394742779E-3</v>
      </c>
      <c r="G5" s="13">
        <f>'Combustion BAU Trajectory'!G94</f>
        <v>2.0410504065050405E-3</v>
      </c>
      <c r="H5" s="13">
        <f>'Combustion BAU Trajectory'!H94</f>
        <v>2.041048373719212E-3</v>
      </c>
      <c r="I5" s="13">
        <f>'Combustion BAU Trajectory'!I94</f>
        <v>2.0410463411173474E-3</v>
      </c>
      <c r="J5" s="13">
        <f>'Combustion BAU Trajectory'!J94</f>
        <v>2.0410443086983365E-3</v>
      </c>
      <c r="K5" s="13">
        <f>'Combustion BAU Trajectory'!K94</f>
        <v>2.0410422764631786E-3</v>
      </c>
      <c r="L5" s="13">
        <f>'Combustion BAU Trajectory'!L94</f>
        <v>2.0410402444108744E-3</v>
      </c>
      <c r="M5" s="13">
        <f>'Combustion BAU Trajectory'!M94</f>
        <v>2.0410382125424231E-3</v>
      </c>
      <c r="N5" s="13">
        <f>'Combustion BAU Trajectory'!N94</f>
        <v>2.0410361808571587E-3</v>
      </c>
      <c r="O5" s="13">
        <f>'Combustion BAU Trajectory'!O94</f>
        <v>2.0410341493554141E-3</v>
      </c>
      <c r="P5" s="13">
        <f>'Combustion BAU Trajectory'!P94</f>
        <v>2.0410321180364122E-3</v>
      </c>
      <c r="Q5" s="13">
        <f>'Combustion BAU Trajectory'!Q94</f>
        <v>2.0410300869015963E-3</v>
      </c>
      <c r="R5" s="13">
        <f>'Combustion BAU Trajectory'!R94</f>
        <v>2.041028055949079E-3</v>
      </c>
      <c r="S5" s="13">
        <f>'Combustion BAU Trajectory'!S94</f>
        <v>2.0410260251801926E-3</v>
      </c>
      <c r="T5" s="13">
        <f>'Combustion BAU Trajectory'!T94</f>
        <v>2.041023994594493E-3</v>
      </c>
      <c r="U5" s="13">
        <f>'Combustion BAU Trajectory'!U94</f>
        <v>2.0410219641919802E-3</v>
      </c>
      <c r="V5" s="13">
        <f>'Combustion BAU Trajectory'!V94</f>
        <v>2.0410199339729873E-3</v>
      </c>
      <c r="W5" s="13">
        <f>'Combustion BAU Trajectory'!W94</f>
        <v>2.0410179039365151E-3</v>
      </c>
      <c r="X5" s="13">
        <f>'Combustion BAU Trajectory'!X94</f>
        <v>2.0410158740830076E-3</v>
      </c>
      <c r="Y5" s="13">
        <f>'Combustion BAU Trajectory'!Y94</f>
        <v>2.041013844413353E-3</v>
      </c>
      <c r="Z5" s="13">
        <f>'Combustion BAU Trajectory'!Z94</f>
        <v>2.0410118149264411E-3</v>
      </c>
      <c r="AA5" s="13">
        <f>'Combustion BAU Trajectory'!AA94</f>
        <v>2.041009785622494E-3</v>
      </c>
      <c r="AB5" s="13">
        <f>'Combustion BAU Trajectory'!AB94</f>
        <v>2.0410077565010676E-3</v>
      </c>
      <c r="AC5" s="13">
        <f>'Combustion BAU Trajectory'!AC94</f>
        <v>2.0410057275636051E-3</v>
      </c>
      <c r="AD5" s="13">
        <f>'Combustion BAU Trajectory'!AD94</f>
        <v>2.0410036988083302E-3</v>
      </c>
      <c r="AE5" s="13">
        <f>'Combustion BAU Trajectory'!AE94</f>
        <v>2.0410016702363531E-3</v>
      </c>
    </row>
    <row r="6" spans="1:31" x14ac:dyDescent="0.35">
      <c r="A6" s="19" t="s">
        <v>39</v>
      </c>
      <c r="B6" s="8">
        <v>0</v>
      </c>
      <c r="C6" s="13">
        <f>'Combustion BAU Trajectory'!C95</f>
        <v>2.5932283015062119E-3</v>
      </c>
      <c r="D6" s="13">
        <f>'Combustion BAU Trajectory'!D95</f>
        <v>2.5928711297912299E-3</v>
      </c>
      <c r="E6" s="13">
        <f>'Combustion BAU Trajectory'!E95</f>
        <v>2.5925143850388244E-3</v>
      </c>
      <c r="F6" s="13">
        <f>'Combustion BAU Trajectory'!F95</f>
        <v>2.5921580664841626E-3</v>
      </c>
      <c r="G6" s="13">
        <f>'Combustion BAU Trajectory'!G95</f>
        <v>2.5918021733634111E-3</v>
      </c>
      <c r="H6" s="13">
        <f>'Combustion BAU Trajectory'!H95</f>
        <v>2.5914467049154011E-3</v>
      </c>
      <c r="I6" s="13">
        <f>'Combustion BAU Trajectory'!I95</f>
        <v>2.591091660381073E-3</v>
      </c>
      <c r="J6" s="13">
        <f>'Combustion BAU Trajectory'!J95</f>
        <v>2.5907370390013673E-3</v>
      </c>
      <c r="K6" s="13">
        <f>'Combustion BAU Trajectory'!K95</f>
        <v>2.5903828400208884E-3</v>
      </c>
      <c r="L6" s="13">
        <f>'Combustion BAU Trajectory'!L95</f>
        <v>2.5900290626852396E-3</v>
      </c>
      <c r="M6" s="13">
        <f>'Combustion BAU Trajectory'!M95</f>
        <v>2.5896757062424669E-3</v>
      </c>
      <c r="N6" s="13">
        <f>'Combustion BAU Trajectory'!N95</f>
        <v>2.5893227699413934E-3</v>
      </c>
      <c r="O6" s="13">
        <f>'Combustion BAU Trajectory'!O95</f>
        <v>2.5889702530330627E-3</v>
      </c>
      <c r="P6" s="13">
        <f>'Combustion BAU Trajectory'!P95</f>
        <v>2.5886181547700726E-3</v>
      </c>
      <c r="Q6" s="13">
        <f>'Combustion BAU Trajectory'!Q95</f>
        <v>2.5882664744089068E-3</v>
      </c>
      <c r="R6" s="13">
        <f>'Combustion BAU Trajectory'!R95</f>
        <v>2.5879152112036063E-3</v>
      </c>
      <c r="S6" s="13">
        <f>'Combustion BAU Trajectory'!S95</f>
        <v>2.5875643644138746E-3</v>
      </c>
      <c r="T6" s="13">
        <f>'Combustion BAU Trajectory'!T95</f>
        <v>2.5872139332989708E-3</v>
      </c>
      <c r="U6" s="13">
        <f>'Combustion BAU Trajectory'!U95</f>
        <v>2.5868639171211516E-3</v>
      </c>
      <c r="V6" s="13">
        <f>'Combustion BAU Trajectory'!V95</f>
        <v>2.5865143151438952E-3</v>
      </c>
      <c r="W6" s="13">
        <f>'Combustion BAU Trajectory'!W95</f>
        <v>2.5861651266314567E-3</v>
      </c>
      <c r="X6" s="13">
        <f>'Combustion BAU Trajectory'!X95</f>
        <v>2.5858163508518661E-3</v>
      </c>
      <c r="Y6" s="13">
        <f>'Combustion BAU Trajectory'!Y95</f>
        <v>2.5854679870732644E-3</v>
      </c>
      <c r="Z6" s="13">
        <f>'Combustion BAU Trajectory'!Z95</f>
        <v>2.585120034566124E-3</v>
      </c>
      <c r="AA6" s="13">
        <f>'Combustion BAU Trajectory'!AA95</f>
        <v>2.5847724926028048E-3</v>
      </c>
      <c r="AB6" s="13">
        <f>'Combustion BAU Trajectory'!AB95</f>
        <v>2.5844253604565548E-3</v>
      </c>
      <c r="AC6" s="13">
        <f>'Combustion BAU Trajectory'!AC95</f>
        <v>2.5840786374038416E-3</v>
      </c>
      <c r="AD6" s="13">
        <f>'Combustion BAU Trajectory'!AD95</f>
        <v>2.5837323227209108E-3</v>
      </c>
      <c r="AE6" s="13">
        <f>'Combustion BAU Trajectory'!AE95</f>
        <v>2.5833864156878938E-3</v>
      </c>
    </row>
    <row r="7" spans="1:31" x14ac:dyDescent="0.35">
      <c r="A7" t="s">
        <v>6</v>
      </c>
      <c r="B7" s="9">
        <v>0</v>
      </c>
      <c r="C7" s="14">
        <f>MECS!$M$7</f>
        <v>2.5211684044310623E-3</v>
      </c>
      <c r="D7" s="14">
        <f>MECS!$M$7</f>
        <v>2.5211684044310623E-3</v>
      </c>
      <c r="E7" s="14">
        <f>MECS!$M$7</f>
        <v>2.5211684044310623E-3</v>
      </c>
      <c r="F7" s="14">
        <f>MECS!$M$7</f>
        <v>2.5211684044310623E-3</v>
      </c>
      <c r="G7" s="14">
        <f>MECS!$M$7</f>
        <v>2.5211684044310623E-3</v>
      </c>
      <c r="H7" s="14">
        <f>MECS!$M$7</f>
        <v>2.5211684044310623E-3</v>
      </c>
      <c r="I7" s="14">
        <f>MECS!$M$7</f>
        <v>2.5211684044310623E-3</v>
      </c>
      <c r="J7" s="14">
        <f>MECS!$M$7</f>
        <v>2.5211684044310623E-3</v>
      </c>
      <c r="K7" s="14">
        <f>MECS!$M$7</f>
        <v>2.5211684044310623E-3</v>
      </c>
      <c r="L7" s="14">
        <f>MECS!$M$7</f>
        <v>2.5211684044310623E-3</v>
      </c>
      <c r="M7" s="14">
        <f>MECS!$M$7</f>
        <v>2.5211684044310623E-3</v>
      </c>
      <c r="N7" s="14">
        <f>MECS!$M$7</f>
        <v>2.5211684044310623E-3</v>
      </c>
      <c r="O7" s="14">
        <f>MECS!$M$7</f>
        <v>2.5211684044310623E-3</v>
      </c>
      <c r="P7" s="14">
        <f>MECS!$M$7</f>
        <v>2.5211684044310623E-3</v>
      </c>
      <c r="Q7" s="14">
        <f>MECS!$M$7</f>
        <v>2.5211684044310623E-3</v>
      </c>
      <c r="R7" s="14">
        <f>MECS!$M$7</f>
        <v>2.5211684044310623E-3</v>
      </c>
      <c r="S7" s="14">
        <f>MECS!$M$7</f>
        <v>2.5211684044310623E-3</v>
      </c>
      <c r="T7" s="14">
        <f>MECS!$M$7</f>
        <v>2.5211684044310623E-3</v>
      </c>
      <c r="U7" s="14">
        <f>MECS!$M$7</f>
        <v>2.5211684044310623E-3</v>
      </c>
      <c r="V7" s="14">
        <f>MECS!$M$7</f>
        <v>2.5211684044310623E-3</v>
      </c>
      <c r="W7" s="14">
        <f>MECS!$M$7</f>
        <v>2.5211684044310623E-3</v>
      </c>
      <c r="X7" s="14">
        <f>MECS!$M$7</f>
        <v>2.5211684044310623E-3</v>
      </c>
      <c r="Y7" s="14">
        <f>MECS!$M$7</f>
        <v>2.5211684044310623E-3</v>
      </c>
      <c r="Z7" s="14">
        <f>MECS!$M$7</f>
        <v>2.5211684044310623E-3</v>
      </c>
      <c r="AA7" s="14">
        <f>MECS!$M$7</f>
        <v>2.5211684044310623E-3</v>
      </c>
      <c r="AB7" s="14">
        <f>MECS!$M$7</f>
        <v>2.5211684044310623E-3</v>
      </c>
      <c r="AC7" s="14">
        <f>MECS!$M$7</f>
        <v>2.5211684044310623E-3</v>
      </c>
      <c r="AD7" s="14">
        <f>MECS!$M$7</f>
        <v>2.5211684044310623E-3</v>
      </c>
      <c r="AE7" s="14">
        <f>MECS!$M$7</f>
        <v>2.5211684044310623E-3</v>
      </c>
    </row>
    <row r="8" spans="1:31" x14ac:dyDescent="0.35">
      <c r="A8" t="s">
        <v>7</v>
      </c>
      <c r="B8" s="10">
        <v>0</v>
      </c>
      <c r="C8" s="15">
        <f>MECS!$M$8</f>
        <v>5.5793409692100893E-3</v>
      </c>
      <c r="D8" s="15">
        <f>MECS!$M$8</f>
        <v>5.5793409692100893E-3</v>
      </c>
      <c r="E8" s="15">
        <f>MECS!$M$8</f>
        <v>5.5793409692100893E-3</v>
      </c>
      <c r="F8" s="15">
        <f>MECS!$M$8</f>
        <v>5.5793409692100893E-3</v>
      </c>
      <c r="G8" s="15">
        <f>MECS!$M$8</f>
        <v>5.5793409692100893E-3</v>
      </c>
      <c r="H8" s="15">
        <f>MECS!$M$8</f>
        <v>5.5793409692100893E-3</v>
      </c>
      <c r="I8" s="15">
        <f>MECS!$M$8</f>
        <v>5.5793409692100893E-3</v>
      </c>
      <c r="J8" s="15">
        <f>MECS!$M$8</f>
        <v>5.5793409692100893E-3</v>
      </c>
      <c r="K8" s="15">
        <f>MECS!$M$8</f>
        <v>5.5793409692100893E-3</v>
      </c>
      <c r="L8" s="15">
        <f>MECS!$M$8</f>
        <v>5.5793409692100893E-3</v>
      </c>
      <c r="M8" s="15">
        <f>MECS!$M$8</f>
        <v>5.5793409692100893E-3</v>
      </c>
      <c r="N8" s="15">
        <f>MECS!$M$8</f>
        <v>5.5793409692100893E-3</v>
      </c>
      <c r="O8" s="15">
        <f>MECS!$M$8</f>
        <v>5.5793409692100893E-3</v>
      </c>
      <c r="P8" s="15">
        <f>MECS!$M$8</f>
        <v>5.5793409692100893E-3</v>
      </c>
      <c r="Q8" s="15">
        <f>MECS!$M$8</f>
        <v>5.5793409692100893E-3</v>
      </c>
      <c r="R8" s="15">
        <f>MECS!$M$8</f>
        <v>5.5793409692100893E-3</v>
      </c>
      <c r="S8" s="15">
        <f>MECS!$M$8</f>
        <v>5.5793409692100893E-3</v>
      </c>
      <c r="T8" s="15">
        <f>MECS!$M$8</f>
        <v>5.5793409692100893E-3</v>
      </c>
      <c r="U8" s="15">
        <f>MECS!$M$8</f>
        <v>5.5793409692100893E-3</v>
      </c>
      <c r="V8" s="15">
        <f>MECS!$M$8</f>
        <v>5.5793409692100893E-3</v>
      </c>
      <c r="W8" s="15">
        <f>MECS!$M$8</f>
        <v>5.5793409692100893E-3</v>
      </c>
      <c r="X8" s="15">
        <f>MECS!$M$8</f>
        <v>5.5793409692100893E-3</v>
      </c>
      <c r="Y8" s="15">
        <f>MECS!$M$8</f>
        <v>5.5793409692100893E-3</v>
      </c>
      <c r="Z8" s="15">
        <f>MECS!$M$8</f>
        <v>5.5793409692100893E-3</v>
      </c>
      <c r="AA8" s="15">
        <f>MECS!$M$8</f>
        <v>5.5793409692100893E-3</v>
      </c>
      <c r="AB8" s="15">
        <f>MECS!$M$8</f>
        <v>5.5793409692100893E-3</v>
      </c>
      <c r="AC8" s="15">
        <f>MECS!$M$8</f>
        <v>5.5793409692100893E-3</v>
      </c>
      <c r="AD8" s="15">
        <f>MECS!$M$8</f>
        <v>5.5793409692100893E-3</v>
      </c>
      <c r="AE8" s="15">
        <f>MECS!$M$8</f>
        <v>5.5793409692100893E-3</v>
      </c>
    </row>
    <row r="9" spans="1:31" x14ac:dyDescent="0.35">
      <c r="A9" t="s">
        <v>8</v>
      </c>
      <c r="B9" s="11">
        <v>0</v>
      </c>
      <c r="C9" s="16">
        <f>MECS!$M$11</f>
        <v>4.8670079536348165E-3</v>
      </c>
      <c r="D9" s="16">
        <f>MECS!$M$11</f>
        <v>4.8670079536348165E-3</v>
      </c>
      <c r="E9" s="16">
        <f>MECS!$M$11</f>
        <v>4.8670079536348165E-3</v>
      </c>
      <c r="F9" s="16">
        <f>MECS!$M$11</f>
        <v>4.8670079536348165E-3</v>
      </c>
      <c r="G9" s="16">
        <f>MECS!$M$11</f>
        <v>4.8670079536348165E-3</v>
      </c>
      <c r="H9" s="16">
        <f>MECS!$M$11</f>
        <v>4.8670079536348165E-3</v>
      </c>
      <c r="I9" s="16">
        <f>MECS!$M$11</f>
        <v>4.8670079536348165E-3</v>
      </c>
      <c r="J9" s="16">
        <f>MECS!$M$11</f>
        <v>4.8670079536348165E-3</v>
      </c>
      <c r="K9" s="16">
        <f>MECS!$M$11</f>
        <v>4.8670079536348165E-3</v>
      </c>
      <c r="L9" s="16">
        <f>MECS!$M$11</f>
        <v>4.8670079536348165E-3</v>
      </c>
      <c r="M9" s="16">
        <f>MECS!$M$11</f>
        <v>4.8670079536348165E-3</v>
      </c>
      <c r="N9" s="16">
        <f>MECS!$M$11</f>
        <v>4.8670079536348165E-3</v>
      </c>
      <c r="O9" s="16">
        <f>MECS!$M$11</f>
        <v>4.8670079536348165E-3</v>
      </c>
      <c r="P9" s="16">
        <f>MECS!$M$11</f>
        <v>4.8670079536348165E-3</v>
      </c>
      <c r="Q9" s="16">
        <f>MECS!$M$11</f>
        <v>4.8670079536348165E-3</v>
      </c>
      <c r="R9" s="16">
        <f>MECS!$M$11</f>
        <v>4.8670079536348165E-3</v>
      </c>
      <c r="S9" s="16">
        <f>MECS!$M$11</f>
        <v>4.8670079536348165E-3</v>
      </c>
      <c r="T9" s="16">
        <f>MECS!$M$11</f>
        <v>4.8670079536348165E-3</v>
      </c>
      <c r="U9" s="16">
        <f>MECS!$M$11</f>
        <v>4.8670079536348165E-3</v>
      </c>
      <c r="V9" s="16">
        <f>MECS!$M$11</f>
        <v>4.8670079536348165E-3</v>
      </c>
      <c r="W9" s="16">
        <f>MECS!$M$11</f>
        <v>4.8670079536348165E-3</v>
      </c>
      <c r="X9" s="16">
        <f>MECS!$M$11</f>
        <v>4.8670079536348165E-3</v>
      </c>
      <c r="Y9" s="16">
        <f>MECS!$M$11</f>
        <v>4.8670079536348165E-3</v>
      </c>
      <c r="Z9" s="16">
        <f>MECS!$M$11</f>
        <v>4.8670079536348165E-3</v>
      </c>
      <c r="AA9" s="16">
        <f>MECS!$M$11</f>
        <v>4.8670079536348165E-3</v>
      </c>
      <c r="AB9" s="16">
        <f>MECS!$M$11</f>
        <v>4.8670079536348165E-3</v>
      </c>
      <c r="AC9" s="16">
        <f>MECS!$M$11</f>
        <v>4.8670079536348165E-3</v>
      </c>
      <c r="AD9" s="16">
        <f>MECS!$M$11</f>
        <v>4.8670079536348165E-3</v>
      </c>
      <c r="AE9" s="16">
        <f>MECS!$M$11</f>
        <v>4.8670079536348165E-3</v>
      </c>
    </row>
    <row r="10" spans="1:31" x14ac:dyDescent="0.35">
      <c r="A10" t="s">
        <v>32</v>
      </c>
      <c r="B10" s="13">
        <v>0</v>
      </c>
      <c r="C10" s="13">
        <f>C8</f>
        <v>5.5793409692100893E-3</v>
      </c>
      <c r="D10" s="13">
        <f t="shared" ref="D10:AE10" si="0">D8</f>
        <v>5.5793409692100893E-3</v>
      </c>
      <c r="E10" s="13">
        <f>E8</f>
        <v>5.5793409692100893E-3</v>
      </c>
      <c r="F10" s="13">
        <f t="shared" si="0"/>
        <v>5.5793409692100893E-3</v>
      </c>
      <c r="G10" s="13">
        <f t="shared" si="0"/>
        <v>5.5793409692100893E-3</v>
      </c>
      <c r="H10" s="13">
        <f t="shared" si="0"/>
        <v>5.5793409692100893E-3</v>
      </c>
      <c r="I10" s="13">
        <f t="shared" si="0"/>
        <v>5.5793409692100893E-3</v>
      </c>
      <c r="J10" s="13">
        <f t="shared" si="0"/>
        <v>5.5793409692100893E-3</v>
      </c>
      <c r="K10" s="13">
        <f t="shared" si="0"/>
        <v>5.5793409692100893E-3</v>
      </c>
      <c r="L10" s="13">
        <f t="shared" si="0"/>
        <v>5.5793409692100893E-3</v>
      </c>
      <c r="M10" s="13">
        <f t="shared" si="0"/>
        <v>5.5793409692100893E-3</v>
      </c>
      <c r="N10" s="13">
        <f t="shared" si="0"/>
        <v>5.5793409692100893E-3</v>
      </c>
      <c r="O10" s="13">
        <f t="shared" si="0"/>
        <v>5.5793409692100893E-3</v>
      </c>
      <c r="P10" s="13">
        <f t="shared" si="0"/>
        <v>5.5793409692100893E-3</v>
      </c>
      <c r="Q10" s="13">
        <f t="shared" si="0"/>
        <v>5.5793409692100893E-3</v>
      </c>
      <c r="R10" s="13">
        <f t="shared" si="0"/>
        <v>5.5793409692100893E-3</v>
      </c>
      <c r="S10" s="13">
        <f t="shared" si="0"/>
        <v>5.5793409692100893E-3</v>
      </c>
      <c r="T10" s="13">
        <f t="shared" si="0"/>
        <v>5.5793409692100893E-3</v>
      </c>
      <c r="U10" s="13">
        <f t="shared" si="0"/>
        <v>5.5793409692100893E-3</v>
      </c>
      <c r="V10" s="13">
        <f t="shared" si="0"/>
        <v>5.5793409692100893E-3</v>
      </c>
      <c r="W10" s="13">
        <f t="shared" si="0"/>
        <v>5.5793409692100893E-3</v>
      </c>
      <c r="X10" s="13">
        <f t="shared" si="0"/>
        <v>5.5793409692100893E-3</v>
      </c>
      <c r="Y10" s="13">
        <f t="shared" si="0"/>
        <v>5.5793409692100893E-3</v>
      </c>
      <c r="Z10" s="13">
        <f t="shared" si="0"/>
        <v>5.5793409692100893E-3</v>
      </c>
      <c r="AA10" s="13">
        <f t="shared" si="0"/>
        <v>5.5793409692100893E-3</v>
      </c>
      <c r="AB10" s="13">
        <f t="shared" si="0"/>
        <v>5.5793409692100893E-3</v>
      </c>
      <c r="AC10" s="13">
        <f t="shared" si="0"/>
        <v>5.5793409692100893E-3</v>
      </c>
      <c r="AD10" s="13">
        <f t="shared" si="0"/>
        <v>5.5793409692100893E-3</v>
      </c>
      <c r="AE10" s="13">
        <f t="shared" si="0"/>
        <v>5.5793409692100893E-3</v>
      </c>
    </row>
    <row r="11" spans="1:31" x14ac:dyDescent="0.35">
      <c r="A11" t="s">
        <v>33</v>
      </c>
      <c r="B11" s="12">
        <f>'BIEEI-elec'!B11</f>
        <v>0</v>
      </c>
      <c r="C11" s="12">
        <f>'BIEEI-elec'!C11</f>
        <v>2.0573919973707611E-3</v>
      </c>
      <c r="D11" s="12">
        <f>'BIEEI-elec'!D11</f>
        <v>2.0573919973707611E-3</v>
      </c>
      <c r="E11" s="12">
        <f>'BIEEI-elec'!E11</f>
        <v>2.0573919973707611E-3</v>
      </c>
      <c r="F11" s="12">
        <f>'BIEEI-elec'!F11</f>
        <v>2.0573919973707611E-3</v>
      </c>
      <c r="G11" s="12">
        <f>'BIEEI-elec'!G11</f>
        <v>2.0573919973707611E-3</v>
      </c>
      <c r="H11" s="12">
        <f>'BIEEI-elec'!H11</f>
        <v>2.0573919973707611E-3</v>
      </c>
      <c r="I11" s="12">
        <f>'BIEEI-elec'!I11</f>
        <v>2.0573919973707611E-3</v>
      </c>
      <c r="J11" s="12">
        <f>'BIEEI-elec'!J11</f>
        <v>2.0573919973707611E-3</v>
      </c>
      <c r="K11" s="12">
        <f>'BIEEI-elec'!K11</f>
        <v>2.0573919973707611E-3</v>
      </c>
      <c r="L11" s="12">
        <f>'BIEEI-elec'!L11</f>
        <v>2.0573919973707611E-3</v>
      </c>
      <c r="M11" s="12">
        <f>'BIEEI-elec'!M11</f>
        <v>2.0573919973707611E-3</v>
      </c>
      <c r="N11" s="12">
        <f>'BIEEI-elec'!N11</f>
        <v>2.0573919973707611E-3</v>
      </c>
      <c r="O11" s="12">
        <f>'BIEEI-elec'!O11</f>
        <v>2.0573919973707611E-3</v>
      </c>
      <c r="P11" s="12">
        <f>'BIEEI-elec'!P11</f>
        <v>2.0573919973707611E-3</v>
      </c>
      <c r="Q11" s="12">
        <f>'BIEEI-elec'!Q11</f>
        <v>2.0573919973707611E-3</v>
      </c>
      <c r="R11" s="12">
        <f>'BIEEI-elec'!R11</f>
        <v>2.0573919973707611E-3</v>
      </c>
      <c r="S11" s="12">
        <f>'BIEEI-elec'!S11</f>
        <v>2.0573919973707611E-3</v>
      </c>
      <c r="T11" s="12">
        <f>'BIEEI-elec'!T11</f>
        <v>2.0573919973707611E-3</v>
      </c>
      <c r="U11" s="12">
        <f>'BIEEI-elec'!U11</f>
        <v>2.0573919973707611E-3</v>
      </c>
      <c r="V11" s="12">
        <f>'BIEEI-elec'!V11</f>
        <v>2.0573919973707611E-3</v>
      </c>
      <c r="W11" s="12">
        <f>'BIEEI-elec'!W11</f>
        <v>2.0573919973707611E-3</v>
      </c>
      <c r="X11" s="12">
        <f>'BIEEI-elec'!X11</f>
        <v>2.0573919973707611E-3</v>
      </c>
      <c r="Y11" s="12">
        <f>'BIEEI-elec'!Y11</f>
        <v>2.0573919973707611E-3</v>
      </c>
      <c r="Z11" s="12">
        <f>'BIEEI-elec'!Z11</f>
        <v>2.0573919973707611E-3</v>
      </c>
      <c r="AA11" s="12">
        <f>'BIEEI-elec'!AA11</f>
        <v>2.0573919973707611E-3</v>
      </c>
      <c r="AB11" s="12">
        <f>'BIEEI-elec'!AB11</f>
        <v>2.0573919973707611E-3</v>
      </c>
      <c r="AC11" s="12">
        <f>'BIEEI-elec'!AC11</f>
        <v>2.0573919973707611E-3</v>
      </c>
      <c r="AD11" s="12">
        <f>'BIEEI-elec'!AD11</f>
        <v>2.0573919973707611E-3</v>
      </c>
      <c r="AE11" s="12">
        <f>'BIEEI-elec'!AE11</f>
        <v>2.0573919973707611E-3</v>
      </c>
    </row>
    <row r="12" spans="1:31" x14ac:dyDescent="0.35">
      <c r="A12" t="s">
        <v>34</v>
      </c>
      <c r="B12" s="18">
        <f>AVERAGE(B2:B11)</f>
        <v>0</v>
      </c>
      <c r="C12" s="18">
        <f t="shared" ref="C12:AE12" si="1">AVERAGE(C2:C11)</f>
        <v>3.1243622611678346E-3</v>
      </c>
      <c r="D12" s="18">
        <f t="shared" si="1"/>
        <v>3.1243263114770214E-3</v>
      </c>
      <c r="E12" s="18">
        <f t="shared" si="1"/>
        <v>3.1242904045019281E-3</v>
      </c>
      <c r="F12" s="18">
        <f t="shared" si="1"/>
        <v>3.1242545401658382E-3</v>
      </c>
      <c r="G12" s="18">
        <f t="shared" si="1"/>
        <v>3.1242187183926017E-3</v>
      </c>
      <c r="H12" s="18">
        <f t="shared" si="1"/>
        <v>3.124182939105824E-3</v>
      </c>
      <c r="I12" s="18">
        <f t="shared" si="1"/>
        <v>3.1241472022299765E-3</v>
      </c>
      <c r="J12" s="18">
        <f t="shared" si="1"/>
        <v>3.1241115076888538E-3</v>
      </c>
      <c r="K12" s="18">
        <f t="shared" si="1"/>
        <v>3.1240758554069493E-3</v>
      </c>
      <c r="L12" s="18">
        <f t="shared" si="1"/>
        <v>3.1240402453087792E-3</v>
      </c>
      <c r="M12" s="18">
        <f t="shared" si="1"/>
        <v>3.1240046773194142E-3</v>
      </c>
      <c r="N12" s="18">
        <f t="shared" si="1"/>
        <v>3.1239691513634702E-3</v>
      </c>
      <c r="O12" s="18">
        <f t="shared" si="1"/>
        <v>3.1239336673661855E-3</v>
      </c>
      <c r="P12" s="18">
        <f t="shared" si="1"/>
        <v>3.123898225252475E-3</v>
      </c>
      <c r="Q12" s="18">
        <f t="shared" si="1"/>
        <v>3.1238628249487645E-3</v>
      </c>
      <c r="R12" s="18">
        <f t="shared" si="1"/>
        <v>3.1238274663796029E-3</v>
      </c>
      <c r="S12" s="18">
        <f t="shared" si="1"/>
        <v>3.1237921494713938E-3</v>
      </c>
      <c r="T12" s="18">
        <f t="shared" si="1"/>
        <v>3.1237568741499635E-3</v>
      </c>
      <c r="U12" s="18">
        <f t="shared" si="1"/>
        <v>3.1237216403416255E-3</v>
      </c>
      <c r="V12" s="18">
        <f t="shared" si="1"/>
        <v>3.1236864479726955E-3</v>
      </c>
      <c r="W12" s="18">
        <f t="shared" si="1"/>
        <v>3.1236512969694428E-3</v>
      </c>
      <c r="X12" s="18">
        <f t="shared" si="1"/>
        <v>3.123616187258693E-3</v>
      </c>
      <c r="Y12" s="18">
        <f t="shared" si="1"/>
        <v>3.1235811187676045E-3</v>
      </c>
      <c r="Z12" s="18">
        <f t="shared" si="1"/>
        <v>3.1235460914228242E-3</v>
      </c>
      <c r="AA12" s="18">
        <f t="shared" si="1"/>
        <v>3.1235111051517994E-3</v>
      </c>
      <c r="AB12" s="18">
        <f t="shared" si="1"/>
        <v>3.1234761598815108E-3</v>
      </c>
      <c r="AC12" s="18">
        <f t="shared" si="1"/>
        <v>3.1234412555402715E-3</v>
      </c>
      <c r="AD12" s="18">
        <f t="shared" si="1"/>
        <v>3.1234063920550169E-3</v>
      </c>
      <c r="AE12" s="18">
        <f t="shared" si="1"/>
        <v>3.1233715693542051E-3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20</vt:i4>
      </vt:variant>
    </vt:vector>
  </HeadingPairs>
  <TitlesOfParts>
    <vt:vector size="47" baseType="lpstr">
      <vt:lpstr>About</vt:lpstr>
      <vt:lpstr>MECS</vt:lpstr>
      <vt:lpstr>lighting</vt:lpstr>
      <vt:lpstr>Other data -&gt;</vt:lpstr>
      <vt:lpstr>1.1 Traditional heat pump</vt:lpstr>
      <vt:lpstr>1.2 heat_cool hp 80 C 75 K </vt:lpstr>
      <vt:lpstr>2.a High temp. hp Up to 125C</vt:lpstr>
      <vt:lpstr>2.b High temp. hp Up to 150</vt:lpstr>
      <vt:lpstr>4 MVR 5 K</vt:lpstr>
      <vt:lpstr>5.1a Electric boiler steam</vt:lpstr>
      <vt:lpstr>5.1b Electric boiler steam</vt:lpstr>
      <vt:lpstr>5.2a Electric boiler hot wate</vt:lpstr>
      <vt:lpstr>5.2b Electric boiler hot wate</vt:lpstr>
      <vt:lpstr>6.1 Boiler, gas and oil</vt:lpstr>
      <vt:lpstr>6.2 Boiler, biomass</vt:lpstr>
      <vt:lpstr>6.3 Boiler, coal</vt:lpstr>
      <vt:lpstr>7.1 Direct firing Natural Gas</vt:lpstr>
      <vt:lpstr>7.2 Direct firing Solid Fuels</vt:lpstr>
      <vt:lpstr>7.3 Direct electric firing</vt:lpstr>
      <vt:lpstr>Combustion Efficiency</vt:lpstr>
      <vt:lpstr>Combustion BAU Trajectory</vt:lpstr>
      <vt:lpstr>indst heat consumption</vt:lpstr>
      <vt:lpstr>Kermeli Data</vt:lpstr>
      <vt:lpstr>DEA rates</vt:lpstr>
      <vt:lpstr>SYIEUEFbIPaF</vt:lpstr>
      <vt:lpstr>BIEEI-elec</vt:lpstr>
      <vt:lpstr>BIEEI-other</vt:lpstr>
      <vt:lpstr>sheet10</vt:lpstr>
      <vt:lpstr>sheet11</vt:lpstr>
      <vt:lpstr>sheet12</vt:lpstr>
      <vt:lpstr>sheet13</vt:lpstr>
      <vt:lpstr>sheet14</vt:lpstr>
      <vt:lpstr>sheet15</vt:lpstr>
      <vt:lpstr>'5.1b Electric boiler steam'!sheet16</vt:lpstr>
      <vt:lpstr>sheet16</vt:lpstr>
      <vt:lpstr>'5.2b Electric boiler hot wate'!sheet17</vt:lpstr>
      <vt:lpstr>sheet2</vt:lpstr>
      <vt:lpstr>'1.2 heat_cool hp 80 C 75 K '!sheet3</vt:lpstr>
      <vt:lpstr>sheet3</vt:lpstr>
      <vt:lpstr>sheet30</vt:lpstr>
      <vt:lpstr>sheet31</vt:lpstr>
      <vt:lpstr>sheet4</vt:lpstr>
      <vt:lpstr>sheet5</vt:lpstr>
      <vt:lpstr>sheet6</vt:lpstr>
      <vt:lpstr>sheet7</vt:lpstr>
      <vt:lpstr>sheet8</vt:lpstr>
      <vt:lpstr>sheet9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2014-03-20T21:01:41Z</dcterms:created>
  <dcterms:modified xsi:type="dcterms:W3CDTF">2026-07-23T21:33:54Z</dcterms:modified>
</cp:coreProperties>
</file>