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24226"/>
  <mc:AlternateContent xmlns:mc="http://schemas.openxmlformats.org/markup-compatibility/2006">
    <mc:Choice Requires="x15">
      <x15ac:absPath xmlns:x15ac="http://schemas.microsoft.com/office/spreadsheetml/2010/11/ac" url="C:\Users\MeganMahajan\Documents\eps-us\InputData\bldgs\BCEU\"/>
    </mc:Choice>
  </mc:AlternateContent>
  <xr:revisionPtr revIDLastSave="0" documentId="13_ncr:1_{13F43774-D18F-402F-98C2-AFBD4EDA3301}" xr6:coauthVersionLast="47" xr6:coauthVersionMax="47" xr10:uidLastSave="{00000000-0000-0000-0000-000000000000}"/>
  <bookViews>
    <workbookView xWindow="28680" yWindow="-120" windowWidth="29040" windowHeight="17520" tabRatio="905" xr2:uid="{00000000-000D-0000-FFFF-FFFF00000000}"/>
  </bookViews>
  <sheets>
    <sheet name="About" sheetId="1" r:id="rId1"/>
    <sheet name="AEO22 Table 4" sheetId="28" r:id="rId2"/>
    <sheet name="AEO23 Table 4" sheetId="36" r:id="rId3"/>
    <sheet name="AEO22 Table 5" sheetId="29" r:id="rId4"/>
    <sheet name="AEO23 Table 5" sheetId="37" r:id="rId5"/>
    <sheet name="RECS HC2.1" sheetId="22" r:id="rId6"/>
    <sheet name="Water and Waste" sheetId="34" r:id="rId7"/>
    <sheet name="Heat Pump DOE Rule Adjustment" sheetId="38" r:id="rId8"/>
    <sheet name="Calculations" sheetId="30" r:id="rId9"/>
    <sheet name="BCEU-urban-residential-heating" sheetId="18" r:id="rId10"/>
    <sheet name="BCEU-urban-residential-cooling" sheetId="20" r:id="rId11"/>
    <sheet name="BCEU-urban-residential-lighting" sheetId="11" r:id="rId12"/>
    <sheet name="BCEU-urban-residential-appl" sheetId="12" r:id="rId13"/>
    <sheet name="BCEU-urban-residential-other" sheetId="13" r:id="rId14"/>
    <sheet name="BCEU-rural-residential-heating" sheetId="23" r:id="rId15"/>
    <sheet name="BCEU-rural-residential-cooling" sheetId="24" r:id="rId16"/>
    <sheet name="BCEU-rural-residential-lighting" sheetId="25" r:id="rId17"/>
    <sheet name="BCEU-rural-residential-appl" sheetId="26" r:id="rId18"/>
    <sheet name="BCEU-rural-residential-other" sheetId="27" r:id="rId19"/>
    <sheet name="BCEU-commercial-heating" sheetId="21" r:id="rId20"/>
    <sheet name="BCEU-commercial-cooling" sheetId="14" r:id="rId21"/>
    <sheet name="BCEU-commercial-lighting" sheetId="15" r:id="rId22"/>
    <sheet name="BCEU-commercial-appl" sheetId="16" r:id="rId23"/>
    <sheet name="BCEU-commercial-other" sheetId="17" r:id="rId24"/>
    <sheet name="BCEU-all-envelope" sheetId="31" r:id="rId25"/>
  </sheets>
  <definedNames>
    <definedName name="Fraction_coal">About!$C$53</definedName>
    <definedName name="gal_per_barrel">#REF!</definedName>
    <definedName name="Percent_rural">About!$A$75</definedName>
    <definedName name="Percent_urban">About!$A$74</definedName>
    <definedName name="quadrillion">About!$B$77</definedName>
    <definedName name="Table4">'AEO22 Table 4'!$C$34:$AH$74</definedName>
    <definedName name="Table4_1">'AEO22 Table 4'!$C$1:$AH$1</definedName>
    <definedName name="Table4_1_22">'AEO23 Table 4'!$C$1:$AG$1</definedName>
    <definedName name="Table4_22">'AEO23 Table 4'!$C$34:$AG$74</definedName>
    <definedName name="Table4_A">'AEO22 Table 4'!$A$34:$A$74</definedName>
    <definedName name="Table4_A_22">'AEO23 Table 4'!$A$34:$A$74</definedName>
    <definedName name="Table5">'AEO22 Table 5'!$C$29:$AH$58</definedName>
    <definedName name="Table5_1">'AEO22 Table 5'!$C$1:$AH$1</definedName>
    <definedName name="Table5_1_22">'AEO23 Table 5'!$C$1:$AG$1</definedName>
    <definedName name="Table5_22">'AEO23 Table 5'!$C$29:$AG$58</definedName>
    <definedName name="Table5_A">'AEO22 Table 5'!$A$29:$A$58</definedName>
    <definedName name="Table5_A_22">'AEO23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97" i="30" l="1"/>
  <c r="M197" i="30"/>
  <c r="L197" i="30"/>
  <c r="K197" i="30"/>
  <c r="M23" i="38"/>
  <c r="N32" i="38"/>
  <c r="O32" i="38"/>
  <c r="P32" i="38"/>
  <c r="Q32" i="38"/>
  <c r="R32" i="38"/>
  <c r="S32" i="38"/>
  <c r="T32" i="38"/>
  <c r="U32" i="38"/>
  <c r="V32" i="38"/>
  <c r="W32" i="38"/>
  <c r="X32" i="38"/>
  <c r="Y32" i="38"/>
  <c r="Z32" i="38"/>
  <c r="AA32" i="38"/>
  <c r="AB32" i="38"/>
  <c r="AC32" i="38"/>
  <c r="AD32" i="38"/>
  <c r="V27" i="38"/>
  <c r="W27" i="38" s="1"/>
  <c r="X27" i="38" s="1"/>
  <c r="Y27" i="38" s="1"/>
  <c r="Z27" i="38" s="1"/>
  <c r="AA27" i="38" s="1"/>
  <c r="AB27" i="38" s="1"/>
  <c r="AC27" i="38" s="1"/>
  <c r="AD27" i="38" s="1"/>
  <c r="J23" i="38"/>
  <c r="K23" i="38"/>
  <c r="L23" i="38"/>
  <c r="N23" i="38"/>
  <c r="O23" i="38"/>
  <c r="P23" i="38"/>
  <c r="Q23" i="38"/>
  <c r="R23" i="38"/>
  <c r="S23" i="38"/>
  <c r="T23" i="38"/>
  <c r="U23" i="38"/>
  <c r="V23" i="38"/>
  <c r="W23" i="38"/>
  <c r="X23" i="38"/>
  <c r="Y23" i="38"/>
  <c r="Z23" i="38"/>
  <c r="AA23" i="38"/>
  <c r="AB23" i="38"/>
  <c r="AC23" i="38"/>
  <c r="AD23" i="38"/>
  <c r="I23" i="38"/>
  <c r="I25" i="38" s="1"/>
  <c r="C30" i="38"/>
  <c r="D30" i="38"/>
  <c r="E30" i="38"/>
  <c r="F30" i="38"/>
  <c r="G30" i="38"/>
  <c r="H30" i="38"/>
  <c r="B30" i="38"/>
  <c r="D25" i="38"/>
  <c r="C25" i="38"/>
  <c r="H25" i="38"/>
  <c r="G25" i="38"/>
  <c r="E25" i="38"/>
  <c r="F25" i="38"/>
  <c r="J19" i="38"/>
  <c r="C19" i="38"/>
  <c r="D19" i="38"/>
  <c r="D33" i="38" s="1"/>
  <c r="D35" i="38" s="1"/>
  <c r="E19" i="38"/>
  <c r="E33" i="38" s="1"/>
  <c r="E35" i="38" s="1"/>
  <c r="F19" i="38"/>
  <c r="F33" i="38" s="1"/>
  <c r="F35" i="38" s="1"/>
  <c r="G19" i="38"/>
  <c r="H19" i="38"/>
  <c r="H33" i="38" s="1"/>
  <c r="H34" i="38" s="1"/>
  <c r="I19" i="38"/>
  <c r="I27" i="38" s="1"/>
  <c r="K19" i="38"/>
  <c r="L19" i="38"/>
  <c r="M19" i="38"/>
  <c r="N19" i="38"/>
  <c r="O19" i="38"/>
  <c r="P19" i="38"/>
  <c r="Q19" i="38"/>
  <c r="R19" i="38"/>
  <c r="S19" i="38"/>
  <c r="T19" i="38"/>
  <c r="U19" i="38"/>
  <c r="V19" i="38"/>
  <c r="W19" i="38"/>
  <c r="X19" i="38"/>
  <c r="Y19" i="38"/>
  <c r="Z19" i="38"/>
  <c r="AA19" i="38"/>
  <c r="AB19" i="38"/>
  <c r="AC19" i="38"/>
  <c r="AD19" i="38"/>
  <c r="AD20" i="38" s="1"/>
  <c r="B19" i="38"/>
  <c r="B12" i="38"/>
  <c r="B11" i="38"/>
  <c r="K24" i="38" s="1"/>
  <c r="B5" i="38"/>
  <c r="B7" i="38" s="1"/>
  <c r="B13" i="38" s="1"/>
  <c r="B3" i="38"/>
  <c r="O138" i="30"/>
  <c r="P138" i="30"/>
  <c r="Q138" i="30"/>
  <c r="R138" i="30"/>
  <c r="S138" i="30"/>
  <c r="O190" i="30"/>
  <c r="P190" i="30" s="1"/>
  <c r="Q190" i="30" s="1"/>
  <c r="R190" i="30" s="1"/>
  <c r="S190" i="30" s="1"/>
  <c r="O191" i="30"/>
  <c r="P191" i="30" s="1"/>
  <c r="Q191" i="30" s="1"/>
  <c r="R191" i="30" s="1"/>
  <c r="S191" i="30" s="1"/>
  <c r="O192" i="30"/>
  <c r="P192" i="30" s="1"/>
  <c r="Q192" i="30" s="1"/>
  <c r="R192" i="30" s="1"/>
  <c r="S192" i="30" s="1"/>
  <c r="O193" i="30"/>
  <c r="P193" i="30" s="1"/>
  <c r="Q193" i="30" s="1"/>
  <c r="R193" i="30" s="1"/>
  <c r="S193" i="30" s="1"/>
  <c r="O195" i="30"/>
  <c r="P195" i="30" s="1"/>
  <c r="Q195" i="30" s="1"/>
  <c r="R195" i="30" s="1"/>
  <c r="S195" i="30" s="1"/>
  <c r="AE3" i="21"/>
  <c r="AE7" i="21"/>
  <c r="AE8" i="21"/>
  <c r="AE9" i="21"/>
  <c r="AE11" i="21"/>
  <c r="AK201" i="30"/>
  <c r="AL201" i="30"/>
  <c r="AM201" i="30"/>
  <c r="AN201" i="30"/>
  <c r="O201" i="30"/>
  <c r="P201" i="30"/>
  <c r="Q201" i="30"/>
  <c r="R201" i="30"/>
  <c r="S201" i="30"/>
  <c r="T201" i="30"/>
  <c r="U201" i="30"/>
  <c r="V201" i="30"/>
  <c r="W201" i="30"/>
  <c r="X201" i="30"/>
  <c r="Y201" i="30"/>
  <c r="Z201" i="30"/>
  <c r="AA201" i="30"/>
  <c r="AB201" i="30"/>
  <c r="AC201" i="30"/>
  <c r="AD201" i="30"/>
  <c r="AE201" i="30"/>
  <c r="AF201" i="30"/>
  <c r="AG201" i="30"/>
  <c r="AH201" i="30"/>
  <c r="AI201" i="30"/>
  <c r="AJ201" i="30"/>
  <c r="O198" i="30"/>
  <c r="P198" i="30"/>
  <c r="Q198" i="30"/>
  <c r="R198" i="30"/>
  <c r="S198" i="30"/>
  <c r="T198" i="30"/>
  <c r="U198" i="30"/>
  <c r="V198" i="30"/>
  <c r="W198" i="30"/>
  <c r="X198" i="30"/>
  <c r="Y198" i="30"/>
  <c r="Z198" i="30"/>
  <c r="AA198" i="30"/>
  <c r="AB198" i="30"/>
  <c r="AC198" i="30"/>
  <c r="AD198" i="30"/>
  <c r="AE198" i="30"/>
  <c r="AF198" i="30"/>
  <c r="AG198" i="30"/>
  <c r="AH198" i="30"/>
  <c r="AI198" i="30"/>
  <c r="AJ198" i="30"/>
  <c r="AK198" i="30"/>
  <c r="AL198" i="30"/>
  <c r="AM198" i="30"/>
  <c r="AN198" i="30"/>
  <c r="K20" i="38" l="1"/>
  <c r="E34" i="38"/>
  <c r="F34" i="38"/>
  <c r="D34" i="38"/>
  <c r="B33" i="38"/>
  <c r="B34" i="38" s="1"/>
  <c r="G33" i="38"/>
  <c r="H35" i="38"/>
  <c r="C33" i="38"/>
  <c r="J27" i="38"/>
  <c r="W20" i="38"/>
  <c r="I29" i="38"/>
  <c r="Y20" i="38"/>
  <c r="Q20" i="38"/>
  <c r="AB20" i="38"/>
  <c r="T20" i="38"/>
  <c r="L20" i="38"/>
  <c r="O20" i="38"/>
  <c r="V20" i="38"/>
  <c r="N20" i="38"/>
  <c r="AC20" i="38"/>
  <c r="U20" i="38"/>
  <c r="M20" i="38"/>
  <c r="AA20" i="38"/>
  <c r="S20" i="38"/>
  <c r="Z20" i="38"/>
  <c r="R20" i="38"/>
  <c r="I20" i="38"/>
  <c r="J20" i="38"/>
  <c r="X20" i="38"/>
  <c r="P20" i="38"/>
  <c r="I24" i="38"/>
  <c r="O24" i="38"/>
  <c r="H24" i="38"/>
  <c r="G24" i="38"/>
  <c r="P24" i="38"/>
  <c r="B24" i="38"/>
  <c r="Y24" i="38"/>
  <c r="F24" i="38"/>
  <c r="X24" i="38"/>
  <c r="E24" i="38"/>
  <c r="W24" i="38"/>
  <c r="D24" i="38"/>
  <c r="Q24" i="38"/>
  <c r="C24" i="38"/>
  <c r="AD24" i="38"/>
  <c r="V24" i="38"/>
  <c r="N24" i="38"/>
  <c r="AC24" i="38"/>
  <c r="U24" i="38"/>
  <c r="M24" i="38"/>
  <c r="AB24" i="38"/>
  <c r="T24" i="38"/>
  <c r="L24" i="38"/>
  <c r="AA24" i="38"/>
  <c r="S24" i="38"/>
  <c r="Z24" i="38"/>
  <c r="R24" i="38"/>
  <c r="J24" i="38"/>
  <c r="A75" i="1"/>
  <c r="A74" i="1"/>
  <c r="B35" i="38" l="1"/>
  <c r="C35" i="38"/>
  <c r="C34" i="38"/>
  <c r="G35" i="38"/>
  <c r="G34" i="38"/>
  <c r="I28" i="38"/>
  <c r="I30" i="38" s="1"/>
  <c r="I31" i="38" s="1"/>
  <c r="K27" i="38"/>
  <c r="X25" i="38"/>
  <c r="M25" i="38"/>
  <c r="AB25" i="38"/>
  <c r="L25" i="38"/>
  <c r="N25" i="38"/>
  <c r="R25" i="38"/>
  <c r="V25" i="38"/>
  <c r="P25" i="38"/>
  <c r="AD25" i="38"/>
  <c r="Q25" i="38"/>
  <c r="Y25" i="38"/>
  <c r="K25" i="38"/>
  <c r="S25" i="38"/>
  <c r="AA25" i="38"/>
  <c r="U25" i="38"/>
  <c r="AC25" i="38"/>
  <c r="O25" i="38"/>
  <c r="J25" i="38"/>
  <c r="J28" i="38" s="1"/>
  <c r="W25" i="38"/>
  <c r="T25" i="38"/>
  <c r="Z25" i="38"/>
  <c r="I33" i="38" l="1"/>
  <c r="J29" i="38"/>
  <c r="J30" i="38" s="1"/>
  <c r="K28" i="38"/>
  <c r="K29" i="38"/>
  <c r="L27" i="38"/>
  <c r="I35" i="38" l="1"/>
  <c r="I34" i="38"/>
  <c r="K30" i="38"/>
  <c r="K31" i="38" s="1"/>
  <c r="K33" i="38" s="1"/>
  <c r="J31" i="38"/>
  <c r="J33" i="38" s="1"/>
  <c r="L28" i="38"/>
  <c r="L29" i="38"/>
  <c r="M27" i="38"/>
  <c r="J35" i="38" l="1"/>
  <c r="J34" i="38"/>
  <c r="K35" i="38"/>
  <c r="K34" i="38"/>
  <c r="L30" i="38"/>
  <c r="L31" i="38" s="1"/>
  <c r="L33" i="38" s="1"/>
  <c r="M28" i="38"/>
  <c r="M29" i="38"/>
  <c r="N27" i="38"/>
  <c r="L35" i="38" l="1"/>
  <c r="L34" i="38"/>
  <c r="M30" i="38"/>
  <c r="M31" i="38" s="1"/>
  <c r="M33" i="38" s="1"/>
  <c r="N28" i="38"/>
  <c r="N29" i="38"/>
  <c r="O27" i="38"/>
  <c r="AE9" i="34"/>
  <c r="AD9" i="34"/>
  <c r="AC9" i="34"/>
  <c r="W9" i="34"/>
  <c r="V9" i="34"/>
  <c r="U9" i="34"/>
  <c r="O9" i="34"/>
  <c r="N9" i="34"/>
  <c r="M9" i="34"/>
  <c r="G9" i="34"/>
  <c r="F9" i="34"/>
  <c r="E9" i="34"/>
  <c r="H6" i="34"/>
  <c r="G6" i="34"/>
  <c r="AJ9" i="34" s="1"/>
  <c r="F6" i="34"/>
  <c r="T9" i="34" s="1"/>
  <c r="E6" i="34"/>
  <c r="L9" i="34" s="1"/>
  <c r="D6" i="34"/>
  <c r="D9" i="34" s="1"/>
  <c r="C6" i="34"/>
  <c r="B6" i="34"/>
  <c r="N30" i="38" l="1"/>
  <c r="N31" i="38" s="1"/>
  <c r="N33" i="38" s="1"/>
  <c r="N34" i="38" s="1"/>
  <c r="M35" i="38"/>
  <c r="M34" i="38"/>
  <c r="O28" i="38"/>
  <c r="O29" i="38"/>
  <c r="P27" i="38"/>
  <c r="H9" i="34"/>
  <c r="P9" i="34"/>
  <c r="X9" i="34"/>
  <c r="AF9" i="34"/>
  <c r="I9" i="34"/>
  <c r="Q9" i="34"/>
  <c r="Y9" i="34"/>
  <c r="AG9" i="34"/>
  <c r="J9" i="34"/>
  <c r="R9" i="34"/>
  <c r="Z9" i="34"/>
  <c r="AH9" i="34"/>
  <c r="K9" i="34"/>
  <c r="S9" i="34"/>
  <c r="AA9" i="34"/>
  <c r="AI9" i="34"/>
  <c r="AB9" i="34"/>
  <c r="N35" i="38" l="1"/>
  <c r="O30" i="38"/>
  <c r="O31" i="38" s="1"/>
  <c r="O33" i="38" s="1"/>
  <c r="O35" i="38" s="1"/>
  <c r="P28" i="38"/>
  <c r="P29" i="38"/>
  <c r="Q27" i="38"/>
  <c r="O197" i="30"/>
  <c r="P197" i="30"/>
  <c r="Q197" i="30"/>
  <c r="R197" i="30"/>
  <c r="S197" i="30"/>
  <c r="T197" i="30"/>
  <c r="U197" i="30"/>
  <c r="V197" i="30"/>
  <c r="W197" i="30"/>
  <c r="X197" i="30"/>
  <c r="Y197" i="30"/>
  <c r="Z197" i="30"/>
  <c r="AA197" i="30"/>
  <c r="AB197" i="30"/>
  <c r="AC197" i="30"/>
  <c r="AD197" i="30"/>
  <c r="AE197" i="30"/>
  <c r="AF197" i="30"/>
  <c r="AG197" i="30"/>
  <c r="AH197" i="30"/>
  <c r="AI197" i="30"/>
  <c r="AJ197" i="30"/>
  <c r="AK197" i="30"/>
  <c r="AL197" i="30"/>
  <c r="AM197" i="30"/>
  <c r="AN197" i="30"/>
  <c r="B6" i="17"/>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B7"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B8"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B9"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B11" i="17"/>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B3" i="16"/>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B6"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B7"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B8"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B9"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B11"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B3" i="15"/>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B4"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B5"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B6"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B7"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B8"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B9"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B10"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B11"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B3" i="14"/>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B5"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B6"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B7"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B8"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B9"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B10"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B11"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B3" i="21"/>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B7"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B8"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B9"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B11" i="21"/>
  <c r="C11" i="21"/>
  <c r="D11" i="21"/>
  <c r="E11" i="21"/>
  <c r="F11" i="21"/>
  <c r="G11" i="21"/>
  <c r="H11" i="21"/>
  <c r="I11" i="21"/>
  <c r="J11" i="21"/>
  <c r="K11" i="21"/>
  <c r="L11" i="21"/>
  <c r="M11" i="21"/>
  <c r="N11" i="21"/>
  <c r="O11" i="21"/>
  <c r="P11" i="21"/>
  <c r="Q11" i="21"/>
  <c r="R11" i="21"/>
  <c r="S11" i="21"/>
  <c r="T11" i="21"/>
  <c r="U11" i="21"/>
  <c r="V11" i="21"/>
  <c r="W11" i="21"/>
  <c r="X11" i="21"/>
  <c r="Y11" i="21"/>
  <c r="Z11" i="21"/>
  <c r="AA11" i="21"/>
  <c r="AB11" i="21"/>
  <c r="AC11" i="21"/>
  <c r="AD11" i="21"/>
  <c r="B3" i="27"/>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B6"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B7"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B8"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B9"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B11"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B3" i="26"/>
  <c r="C3" i="26"/>
  <c r="D3" i="26"/>
  <c r="E3" i="26"/>
  <c r="F3" i="26"/>
  <c r="G3" i="26"/>
  <c r="H3" i="26"/>
  <c r="I3" i="26"/>
  <c r="J3" i="26"/>
  <c r="K3" i="26"/>
  <c r="L3" i="26"/>
  <c r="M3" i="26"/>
  <c r="N3" i="26"/>
  <c r="O3" i="26"/>
  <c r="P3" i="26"/>
  <c r="Q3" i="26"/>
  <c r="R3" i="26"/>
  <c r="S3" i="26"/>
  <c r="T3" i="26"/>
  <c r="U3" i="26"/>
  <c r="V3" i="26"/>
  <c r="W3" i="26"/>
  <c r="X3" i="26"/>
  <c r="Y3" i="26"/>
  <c r="Z3" i="26"/>
  <c r="AA3" i="26"/>
  <c r="AB3" i="26"/>
  <c r="AC3" i="26"/>
  <c r="AD3" i="26"/>
  <c r="AE3" i="26"/>
  <c r="B6" i="26"/>
  <c r="C6"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B7"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B8"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B9"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B11"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B3" i="25"/>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B4"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B5"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B6"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B7"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B8"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B9"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B10"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B11"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B3"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B5"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B6"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B7"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B8"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B9"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B10"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B11"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B3"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B6"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B8"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B9"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B11"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B3" i="1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B6"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B7"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B8"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B9"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B11"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B3"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B6"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B7"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B8"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B9"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B11"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B3"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B4"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B5"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B6"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B7"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B8"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B9"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B3" i="20"/>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B6"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B7"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B8"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B9"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B10" i="20"/>
  <c r="C10" i="20"/>
  <c r="D10" i="20"/>
  <c r="E10" i="20"/>
  <c r="F10" i="20"/>
  <c r="G10" i="20"/>
  <c r="H10" i="20"/>
  <c r="I10" i="20"/>
  <c r="J10" i="20"/>
  <c r="K10" i="20"/>
  <c r="L10" i="20"/>
  <c r="M10" i="20"/>
  <c r="N10" i="20"/>
  <c r="O10" i="20"/>
  <c r="P10" i="20"/>
  <c r="Q10" i="20"/>
  <c r="R10" i="20"/>
  <c r="S10" i="20"/>
  <c r="T10" i="20"/>
  <c r="U10" i="20"/>
  <c r="V10" i="20"/>
  <c r="W10" i="20"/>
  <c r="X10" i="20"/>
  <c r="Y10" i="20"/>
  <c r="Z10" i="20"/>
  <c r="AA10" i="20"/>
  <c r="AB10" i="20"/>
  <c r="AC10" i="20"/>
  <c r="AD10" i="20"/>
  <c r="AE10" i="20"/>
  <c r="B11"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B3"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B6"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B8"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B9"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B11"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O34" i="38" l="1"/>
  <c r="Q29" i="38"/>
  <c r="Q28" i="38"/>
  <c r="R27" i="38"/>
  <c r="P30" i="38"/>
  <c r="P31" i="38" s="1"/>
  <c r="P33" i="38" s="1"/>
  <c r="B77" i="1"/>
  <c r="L176" i="30" l="1"/>
  <c r="M137" i="30"/>
  <c r="D5" i="21" s="1"/>
  <c r="M175" i="30"/>
  <c r="K134" i="30"/>
  <c r="N137" i="30"/>
  <c r="E5" i="21" s="1"/>
  <c r="N175" i="30"/>
  <c r="L137" i="30"/>
  <c r="C5" i="21" s="1"/>
  <c r="N136" i="30"/>
  <c r="E4" i="21" s="1"/>
  <c r="L175" i="30"/>
  <c r="K137" i="30"/>
  <c r="B5" i="21" s="1"/>
  <c r="M181" i="30"/>
  <c r="K136" i="30"/>
  <c r="B4" i="21" s="1"/>
  <c r="L142" i="30"/>
  <c r="N189" i="30"/>
  <c r="N187" i="30"/>
  <c r="L160" i="30"/>
  <c r="K176" i="30"/>
  <c r="M176" i="30"/>
  <c r="M136" i="30"/>
  <c r="D4" i="21" s="1"/>
  <c r="M189" i="30"/>
  <c r="N173" i="30"/>
  <c r="L136" i="30"/>
  <c r="C4" i="21" s="1"/>
  <c r="L173" i="30"/>
  <c r="K188" i="30"/>
  <c r="N160" i="30"/>
  <c r="L188" i="30"/>
  <c r="N142" i="30"/>
  <c r="L189" i="30"/>
  <c r="M173" i="30"/>
  <c r="N134" i="30"/>
  <c r="K189" i="30"/>
  <c r="N188" i="30"/>
  <c r="M134" i="30"/>
  <c r="M188" i="30"/>
  <c r="L134" i="30"/>
  <c r="K187" i="30"/>
  <c r="M160" i="30"/>
  <c r="K186" i="30"/>
  <c r="M142" i="30"/>
  <c r="M187" i="30"/>
  <c r="N149" i="30"/>
  <c r="K175" i="30"/>
  <c r="N186" i="30"/>
  <c r="M186" i="30"/>
  <c r="K149" i="30"/>
  <c r="M147" i="30"/>
  <c r="L147" i="30"/>
  <c r="L181" i="30"/>
  <c r="N176" i="30"/>
  <c r="L187" i="30"/>
  <c r="M149" i="30"/>
  <c r="K173" i="30"/>
  <c r="L149" i="30"/>
  <c r="K160" i="30"/>
  <c r="N147" i="30"/>
  <c r="N202" i="30" s="1"/>
  <c r="L186" i="30"/>
  <c r="K147" i="30"/>
  <c r="N181" i="30"/>
  <c r="L6" i="30"/>
  <c r="M51" i="30"/>
  <c r="K7" i="30"/>
  <c r="K64" i="30"/>
  <c r="M129" i="30"/>
  <c r="K82" i="30"/>
  <c r="M71" i="30"/>
  <c r="K45" i="30"/>
  <c r="N12" i="30"/>
  <c r="L17" i="30"/>
  <c r="L45" i="30"/>
  <c r="N108" i="30"/>
  <c r="K77" i="30"/>
  <c r="K72" i="30"/>
  <c r="M84" i="30"/>
  <c r="O43" i="30"/>
  <c r="L7" i="30"/>
  <c r="M95" i="30"/>
  <c r="K124" i="30"/>
  <c r="N56" i="30"/>
  <c r="N43" i="30"/>
  <c r="N6" i="30"/>
  <c r="N84" i="30"/>
  <c r="K46" i="30"/>
  <c r="L123" i="30"/>
  <c r="N17" i="30"/>
  <c r="L12" i="30"/>
  <c r="N129" i="30"/>
  <c r="M59" i="30"/>
  <c r="N45" i="30"/>
  <c r="N58" i="30"/>
  <c r="K4" i="30"/>
  <c r="M43" i="30"/>
  <c r="R43" i="30"/>
  <c r="L72" i="30"/>
  <c r="M121" i="30"/>
  <c r="M124" i="30"/>
  <c r="M12" i="30"/>
  <c r="N123" i="30"/>
  <c r="L43" i="30"/>
  <c r="N74" i="30"/>
  <c r="L58" i="30"/>
  <c r="L116" i="30"/>
  <c r="K74" i="30"/>
  <c r="M64" i="30"/>
  <c r="M74" i="30"/>
  <c r="N82" i="30"/>
  <c r="M6" i="30"/>
  <c r="N69" i="30"/>
  <c r="M116" i="30"/>
  <c r="L19" i="30"/>
  <c r="M123" i="30"/>
  <c r="K121" i="30"/>
  <c r="M56" i="30"/>
  <c r="M77" i="30"/>
  <c r="N46" i="30"/>
  <c r="K9" i="30"/>
  <c r="M82" i="30"/>
  <c r="L64" i="30"/>
  <c r="N124" i="30"/>
  <c r="M17" i="30"/>
  <c r="L108" i="30"/>
  <c r="M4" i="30"/>
  <c r="K59" i="30"/>
  <c r="L51" i="30"/>
  <c r="N116" i="30"/>
  <c r="L69" i="30"/>
  <c r="L129" i="30"/>
  <c r="N95" i="30"/>
  <c r="K30" i="30"/>
  <c r="K51" i="30"/>
  <c r="L82" i="30"/>
  <c r="M111" i="30"/>
  <c r="M108" i="30"/>
  <c r="M58" i="30"/>
  <c r="N9" i="30"/>
  <c r="K123" i="30"/>
  <c r="N71" i="30"/>
  <c r="L95" i="30"/>
  <c r="L4" i="30"/>
  <c r="L46" i="30"/>
  <c r="K110" i="30"/>
  <c r="M69" i="30"/>
  <c r="K71" i="30"/>
  <c r="N51" i="30"/>
  <c r="N121" i="30"/>
  <c r="L124" i="30"/>
  <c r="K6" i="30"/>
  <c r="K108" i="30"/>
  <c r="M7" i="30"/>
  <c r="N110" i="30"/>
  <c r="L59" i="30"/>
  <c r="L74" i="30"/>
  <c r="M30" i="30"/>
  <c r="K95" i="30"/>
  <c r="N4" i="30"/>
  <c r="M110" i="30"/>
  <c r="K43" i="30"/>
  <c r="N72" i="30"/>
  <c r="L30" i="30"/>
  <c r="K116" i="30"/>
  <c r="L84" i="30"/>
  <c r="R108" i="30"/>
  <c r="L121" i="30"/>
  <c r="L56" i="30"/>
  <c r="L77" i="30"/>
  <c r="N30" i="30"/>
  <c r="K111" i="30"/>
  <c r="K19" i="30"/>
  <c r="M19" i="30"/>
  <c r="M9" i="30"/>
  <c r="N111" i="30"/>
  <c r="K129" i="30"/>
  <c r="L71" i="30"/>
  <c r="O108" i="30"/>
  <c r="N7" i="30"/>
  <c r="K17" i="30"/>
  <c r="L9" i="30"/>
  <c r="L111" i="30"/>
  <c r="M45" i="30"/>
  <c r="N64" i="30"/>
  <c r="N59" i="30"/>
  <c r="K58" i="30"/>
  <c r="K69" i="30"/>
  <c r="N77" i="30"/>
  <c r="K12" i="30"/>
  <c r="P108" i="30"/>
  <c r="P43" i="30"/>
  <c r="K84" i="30"/>
  <c r="K56" i="30"/>
  <c r="M46" i="30"/>
  <c r="L110" i="30"/>
  <c r="N19" i="30"/>
  <c r="M72" i="30"/>
  <c r="Q108" i="30"/>
  <c r="Q43" i="30"/>
  <c r="S108" i="30"/>
  <c r="S43" i="30"/>
  <c r="U43" i="30"/>
  <c r="T108" i="30"/>
  <c r="T43" i="30"/>
  <c r="U108" i="30"/>
  <c r="V43" i="30"/>
  <c r="V108" i="30"/>
  <c r="X108" i="30"/>
  <c r="X43" i="30"/>
  <c r="W108" i="30"/>
  <c r="W43" i="30"/>
  <c r="Y43" i="30"/>
  <c r="Y108" i="30"/>
  <c r="P35" i="38"/>
  <c r="P34" i="38"/>
  <c r="Q30" i="38"/>
  <c r="Q31" i="38" s="1"/>
  <c r="Q33" i="38" s="1"/>
  <c r="R29" i="38"/>
  <c r="R28" i="38"/>
  <c r="S27" i="38"/>
  <c r="Q137" i="30"/>
  <c r="H5" i="21" s="1"/>
  <c r="R137" i="30"/>
  <c r="I5" i="21" s="1"/>
  <c r="S137" i="30"/>
  <c r="J5" i="21" s="1"/>
  <c r="P142" i="30"/>
  <c r="O142" i="30"/>
  <c r="Q142" i="30"/>
  <c r="H10" i="21" s="1"/>
  <c r="O137" i="30"/>
  <c r="F5" i="21" s="1"/>
  <c r="R142" i="30"/>
  <c r="I10" i="21" s="1"/>
  <c r="P137" i="30"/>
  <c r="G5" i="21" s="1"/>
  <c r="S142" i="30"/>
  <c r="Z189" i="30"/>
  <c r="AH189" i="30"/>
  <c r="T188" i="30"/>
  <c r="AB188" i="30"/>
  <c r="AJ188" i="30"/>
  <c r="V187" i="30"/>
  <c r="AD187" i="30"/>
  <c r="AL187" i="30"/>
  <c r="X186" i="30"/>
  <c r="O2" i="17" s="1"/>
  <c r="AF186" i="30"/>
  <c r="W2" i="17" s="1"/>
  <c r="AN186" i="30"/>
  <c r="AE2" i="17" s="1"/>
  <c r="R181" i="30"/>
  <c r="I10" i="16" s="1"/>
  <c r="Z181" i="30"/>
  <c r="Q10" i="16" s="1"/>
  <c r="AH181" i="30"/>
  <c r="Y10" i="16" s="1"/>
  <c r="T176" i="30"/>
  <c r="K5" i="16" s="1"/>
  <c r="AB176" i="30"/>
  <c r="S5" i="16" s="1"/>
  <c r="AJ176" i="30"/>
  <c r="AA5" i="16" s="1"/>
  <c r="V175" i="30"/>
  <c r="M4" i="16" s="1"/>
  <c r="AD175" i="30"/>
  <c r="AL175" i="30"/>
  <c r="P173" i="30"/>
  <c r="G2" i="16" s="1"/>
  <c r="X173" i="30"/>
  <c r="O2" i="16" s="1"/>
  <c r="AF173" i="30"/>
  <c r="AN173" i="30"/>
  <c r="R160" i="30"/>
  <c r="I2" i="15" s="1"/>
  <c r="Z160" i="30"/>
  <c r="Q2" i="15" s="1"/>
  <c r="AH160" i="30"/>
  <c r="T149" i="30"/>
  <c r="K4" i="14" s="1"/>
  <c r="AB149" i="30"/>
  <c r="S4" i="14" s="1"/>
  <c r="AJ149" i="30"/>
  <c r="AA4" i="14" s="1"/>
  <c r="V147" i="30"/>
  <c r="M2" i="14" s="1"/>
  <c r="AD147" i="30"/>
  <c r="U2" i="14" s="1"/>
  <c r="AL147" i="30"/>
  <c r="AC2" i="14" s="1"/>
  <c r="X142" i="30"/>
  <c r="AF142" i="30"/>
  <c r="W10" i="21" s="1"/>
  <c r="AN142" i="30"/>
  <c r="AE10" i="21" s="1"/>
  <c r="Z137" i="30"/>
  <c r="Q5" i="21" s="1"/>
  <c r="AH137" i="30"/>
  <c r="Y5" i="21" s="1"/>
  <c r="T136" i="30"/>
  <c r="K4" i="21" s="1"/>
  <c r="AB136" i="30"/>
  <c r="S4" i="21" s="1"/>
  <c r="AJ136" i="30"/>
  <c r="AA4" i="21" s="1"/>
  <c r="V134" i="30"/>
  <c r="AD134" i="30"/>
  <c r="U2" i="21" s="1"/>
  <c r="AL134" i="30"/>
  <c r="AA189" i="30"/>
  <c r="AI189" i="30"/>
  <c r="U188" i="30"/>
  <c r="AC188" i="30"/>
  <c r="AK188" i="30"/>
  <c r="W187" i="30"/>
  <c r="AE187" i="30"/>
  <c r="AM187" i="30"/>
  <c r="Y186" i="30"/>
  <c r="P2" i="17" s="1"/>
  <c r="AG186" i="30"/>
  <c r="X2" i="17" s="1"/>
  <c r="B2" i="17"/>
  <c r="S181" i="30"/>
  <c r="J10" i="16" s="1"/>
  <c r="AA181" i="30"/>
  <c r="AI181" i="30"/>
  <c r="U176" i="30"/>
  <c r="L5" i="16" s="1"/>
  <c r="AC176" i="30"/>
  <c r="AK176" i="30"/>
  <c r="AB5" i="16" s="1"/>
  <c r="O175" i="30"/>
  <c r="W175" i="30"/>
  <c r="N4" i="16" s="1"/>
  <c r="AE175" i="30"/>
  <c r="AM175" i="30"/>
  <c r="Q173" i="30"/>
  <c r="H2" i="16" s="1"/>
  <c r="Y173" i="30"/>
  <c r="P2" i="16" s="1"/>
  <c r="AG173" i="30"/>
  <c r="X2" i="16" s="1"/>
  <c r="S160" i="30"/>
  <c r="J2" i="15" s="1"/>
  <c r="AA160" i="30"/>
  <c r="R2" i="15" s="1"/>
  <c r="AI160" i="30"/>
  <c r="Z2" i="15" s="1"/>
  <c r="U149" i="30"/>
  <c r="L4" i="14" s="1"/>
  <c r="AC149" i="30"/>
  <c r="T4" i="14" s="1"/>
  <c r="AK149" i="30"/>
  <c r="AB4" i="14" s="1"/>
  <c r="O147" i="30"/>
  <c r="W147" i="30"/>
  <c r="N2" i="14" s="1"/>
  <c r="AE147" i="30"/>
  <c r="V2" i="14" s="1"/>
  <c r="AM147" i="30"/>
  <c r="AD2" i="14" s="1"/>
  <c r="Y142" i="30"/>
  <c r="AG142" i="30"/>
  <c r="AA137" i="30"/>
  <c r="R5" i="21" s="1"/>
  <c r="AI137" i="30"/>
  <c r="Z5" i="21" s="1"/>
  <c r="U136" i="30"/>
  <c r="L4" i="21" s="1"/>
  <c r="AC136" i="30"/>
  <c r="T4" i="21" s="1"/>
  <c r="AK136" i="30"/>
  <c r="AB4" i="21" s="1"/>
  <c r="O134" i="30"/>
  <c r="W134" i="30"/>
  <c r="AE134" i="30"/>
  <c r="V2" i="21" s="1"/>
  <c r="AM134" i="30"/>
  <c r="AD2" i="21" s="1"/>
  <c r="T189" i="30"/>
  <c r="O189" i="30" s="1"/>
  <c r="P189" i="30" s="1"/>
  <c r="Q189" i="30" s="1"/>
  <c r="R189" i="30" s="1"/>
  <c r="S189" i="30" s="1"/>
  <c r="AB189" i="30"/>
  <c r="AJ189" i="30"/>
  <c r="V188" i="30"/>
  <c r="AD188" i="30"/>
  <c r="AL188" i="30"/>
  <c r="X187" i="30"/>
  <c r="AF187" i="30"/>
  <c r="AN187" i="30"/>
  <c r="Z186" i="30"/>
  <c r="AH186" i="30"/>
  <c r="Y2" i="17" s="1"/>
  <c r="T181" i="30"/>
  <c r="K10" i="16" s="1"/>
  <c r="AB181" i="30"/>
  <c r="S10" i="16" s="1"/>
  <c r="AJ181" i="30"/>
  <c r="V176" i="30"/>
  <c r="M5" i="16" s="1"/>
  <c r="AD176" i="30"/>
  <c r="AL176" i="30"/>
  <c r="AC5" i="16" s="1"/>
  <c r="P175" i="30"/>
  <c r="G4" i="16" s="1"/>
  <c r="X175" i="30"/>
  <c r="O4" i="16" s="1"/>
  <c r="AF175" i="30"/>
  <c r="W4" i="16" s="1"/>
  <c r="AN175" i="30"/>
  <c r="AE4" i="16" s="1"/>
  <c r="R173" i="30"/>
  <c r="I2" i="16" s="1"/>
  <c r="Z173" i="30"/>
  <c r="Q2" i="16" s="1"/>
  <c r="AH173" i="30"/>
  <c r="Y2" i="16" s="1"/>
  <c r="T160" i="30"/>
  <c r="K2" i="15" s="1"/>
  <c r="AB160" i="30"/>
  <c r="S2" i="15" s="1"/>
  <c r="AJ160" i="30"/>
  <c r="AA2" i="15" s="1"/>
  <c r="V149" i="30"/>
  <c r="M4" i="14" s="1"/>
  <c r="AD149" i="30"/>
  <c r="U4" i="14" s="1"/>
  <c r="AL149" i="30"/>
  <c r="AC4" i="14" s="1"/>
  <c r="P147" i="30"/>
  <c r="X147" i="30"/>
  <c r="O2" i="14" s="1"/>
  <c r="AF147" i="30"/>
  <c r="AN147" i="30"/>
  <c r="Z142" i="30"/>
  <c r="AH142" i="30"/>
  <c r="T137" i="30"/>
  <c r="K5" i="21" s="1"/>
  <c r="AB137" i="30"/>
  <c r="S5" i="21" s="1"/>
  <c r="AJ137" i="30"/>
  <c r="AA5" i="21" s="1"/>
  <c r="V136" i="30"/>
  <c r="M4" i="21" s="1"/>
  <c r="AD136" i="30"/>
  <c r="U4" i="21" s="1"/>
  <c r="AL136" i="30"/>
  <c r="AC4" i="21" s="1"/>
  <c r="P134" i="30"/>
  <c r="G2" i="21" s="1"/>
  <c r="X134" i="30"/>
  <c r="O2" i="21" s="1"/>
  <c r="AF134" i="30"/>
  <c r="W2" i="21" s="1"/>
  <c r="AN134" i="30"/>
  <c r="AE2" i="21" s="1"/>
  <c r="U189" i="30"/>
  <c r="AC189" i="30"/>
  <c r="AK189" i="30"/>
  <c r="W188" i="30"/>
  <c r="AE188" i="30"/>
  <c r="AM188" i="30"/>
  <c r="Y187" i="30"/>
  <c r="AG187" i="30"/>
  <c r="AA186" i="30"/>
  <c r="R2" i="17" s="1"/>
  <c r="AI186" i="30"/>
  <c r="Z2" i="17" s="1"/>
  <c r="U181" i="30"/>
  <c r="L10" i="16" s="1"/>
  <c r="AC181" i="30"/>
  <c r="AK181" i="30"/>
  <c r="AB10" i="16" s="1"/>
  <c r="O176" i="30"/>
  <c r="W176" i="30"/>
  <c r="N5" i="16" s="1"/>
  <c r="AE176" i="30"/>
  <c r="V5" i="16" s="1"/>
  <c r="AM176" i="30"/>
  <c r="AD5" i="16" s="1"/>
  <c r="Q175" i="30"/>
  <c r="H4" i="16" s="1"/>
  <c r="Y175" i="30"/>
  <c r="P4" i="16" s="1"/>
  <c r="AG175" i="30"/>
  <c r="X4" i="16" s="1"/>
  <c r="S173" i="30"/>
  <c r="J2" i="16" s="1"/>
  <c r="AA173" i="30"/>
  <c r="AI173" i="30"/>
  <c r="Z2" i="16" s="1"/>
  <c r="U160" i="30"/>
  <c r="L2" i="15" s="1"/>
  <c r="AC160" i="30"/>
  <c r="T2" i="15" s="1"/>
  <c r="AK160" i="30"/>
  <c r="O149" i="30"/>
  <c r="W149" i="30"/>
  <c r="N4" i="14" s="1"/>
  <c r="AE149" i="30"/>
  <c r="V4" i="14" s="1"/>
  <c r="AM149" i="30"/>
  <c r="Q147" i="30"/>
  <c r="H2" i="14" s="1"/>
  <c r="Y147" i="30"/>
  <c r="P2" i="14" s="1"/>
  <c r="AG147" i="30"/>
  <c r="X2" i="14" s="1"/>
  <c r="AA142" i="30"/>
  <c r="AA194" i="30" s="1"/>
  <c r="AI142" i="30"/>
  <c r="AI194" i="30" s="1"/>
  <c r="U137" i="30"/>
  <c r="L5" i="21" s="1"/>
  <c r="AC137" i="30"/>
  <c r="T5" i="21" s="1"/>
  <c r="AK137" i="30"/>
  <c r="AB5" i="21" s="1"/>
  <c r="W136" i="30"/>
  <c r="N4" i="21" s="1"/>
  <c r="AE136" i="30"/>
  <c r="V4" i="21" s="1"/>
  <c r="AM136" i="30"/>
  <c r="AD4" i="21" s="1"/>
  <c r="Q134" i="30"/>
  <c r="H2" i="21" s="1"/>
  <c r="Y134" i="30"/>
  <c r="P2" i="21" s="1"/>
  <c r="AG134" i="30"/>
  <c r="V189" i="30"/>
  <c r="AD189" i="30"/>
  <c r="AL189" i="30"/>
  <c r="X188" i="30"/>
  <c r="AF188" i="30"/>
  <c r="AN188" i="30"/>
  <c r="Z187" i="30"/>
  <c r="AH187" i="30"/>
  <c r="T186" i="30"/>
  <c r="AB186" i="30"/>
  <c r="S2" i="17" s="1"/>
  <c r="AJ186" i="30"/>
  <c r="AA2" i="17" s="1"/>
  <c r="V181" i="30"/>
  <c r="M10" i="16" s="1"/>
  <c r="AD181" i="30"/>
  <c r="U10" i="16" s="1"/>
  <c r="AL181" i="30"/>
  <c r="AC10" i="16" s="1"/>
  <c r="P176" i="30"/>
  <c r="G5" i="16" s="1"/>
  <c r="X176" i="30"/>
  <c r="O5" i="16" s="1"/>
  <c r="AF176" i="30"/>
  <c r="W5" i="16" s="1"/>
  <c r="AN176" i="30"/>
  <c r="R175" i="30"/>
  <c r="I4" i="16" s="1"/>
  <c r="Z175" i="30"/>
  <c r="Q4" i="16" s="1"/>
  <c r="AH175" i="30"/>
  <c r="Y4" i="16" s="1"/>
  <c r="T173" i="30"/>
  <c r="AB173" i="30"/>
  <c r="S2" i="16" s="1"/>
  <c r="AJ173" i="30"/>
  <c r="AA2" i="16" s="1"/>
  <c r="V160" i="30"/>
  <c r="M2" i="15" s="1"/>
  <c r="AD160" i="30"/>
  <c r="U2" i="15" s="1"/>
  <c r="AL160" i="30"/>
  <c r="AC2" i="15" s="1"/>
  <c r="P149" i="30"/>
  <c r="G4" i="14" s="1"/>
  <c r="X149" i="30"/>
  <c r="O4" i="14" s="1"/>
  <c r="AF149" i="30"/>
  <c r="AN149" i="30"/>
  <c r="AE4" i="14" s="1"/>
  <c r="R147" i="30"/>
  <c r="I2" i="14" s="1"/>
  <c r="Z147" i="30"/>
  <c r="Q2" i="14" s="1"/>
  <c r="AH147" i="30"/>
  <c r="Y2" i="14" s="1"/>
  <c r="T142" i="30"/>
  <c r="K10" i="21" s="1"/>
  <c r="AB142" i="30"/>
  <c r="S10" i="21" s="1"/>
  <c r="AJ142" i="30"/>
  <c r="AA10" i="21" s="1"/>
  <c r="V137" i="30"/>
  <c r="M5" i="21" s="1"/>
  <c r="AD137" i="30"/>
  <c r="U5" i="21" s="1"/>
  <c r="AL137" i="30"/>
  <c r="AC5" i="21" s="1"/>
  <c r="X136" i="30"/>
  <c r="O4" i="21" s="1"/>
  <c r="AF136" i="30"/>
  <c r="W4" i="21" s="1"/>
  <c r="AN136" i="30"/>
  <c r="AE4" i="21" s="1"/>
  <c r="R134" i="30"/>
  <c r="I2" i="21" s="1"/>
  <c r="Z134" i="30"/>
  <c r="Q2" i="21" s="1"/>
  <c r="AH134" i="30"/>
  <c r="W189" i="30"/>
  <c r="AE189" i="30"/>
  <c r="AM189" i="30"/>
  <c r="Y188" i="30"/>
  <c r="AG188" i="30"/>
  <c r="AA187" i="30"/>
  <c r="AI187" i="30"/>
  <c r="U186" i="30"/>
  <c r="L2" i="17" s="1"/>
  <c r="AC186" i="30"/>
  <c r="T2" i="17" s="1"/>
  <c r="AK186" i="30"/>
  <c r="AB2" i="17" s="1"/>
  <c r="O181" i="30"/>
  <c r="W181" i="30"/>
  <c r="N10" i="16" s="1"/>
  <c r="AE181" i="30"/>
  <c r="V10" i="16" s="1"/>
  <c r="AM181" i="30"/>
  <c r="Q176" i="30"/>
  <c r="Y176" i="30"/>
  <c r="P5" i="16" s="1"/>
  <c r="AG176" i="30"/>
  <c r="X5" i="16" s="1"/>
  <c r="S175" i="30"/>
  <c r="J4" i="16" s="1"/>
  <c r="AA175" i="30"/>
  <c r="R4" i="16" s="1"/>
  <c r="AI175" i="30"/>
  <c r="Z4" i="16" s="1"/>
  <c r="U173" i="30"/>
  <c r="L2" i="16" s="1"/>
  <c r="AC173" i="30"/>
  <c r="T2" i="16" s="1"/>
  <c r="AK173" i="30"/>
  <c r="AB2" i="16" s="1"/>
  <c r="O160" i="30"/>
  <c r="W160" i="30"/>
  <c r="N2" i="15" s="1"/>
  <c r="AE160" i="30"/>
  <c r="V2" i="15" s="1"/>
  <c r="AM160" i="30"/>
  <c r="AD2" i="15" s="1"/>
  <c r="Q149" i="30"/>
  <c r="H4" i="14" s="1"/>
  <c r="Y149" i="30"/>
  <c r="P4" i="14" s="1"/>
  <c r="AG149" i="30"/>
  <c r="X4" i="14" s="1"/>
  <c r="S147" i="30"/>
  <c r="J2" i="14" s="1"/>
  <c r="AA147" i="30"/>
  <c r="R2" i="14" s="1"/>
  <c r="AI147" i="30"/>
  <c r="U142" i="30"/>
  <c r="AC142" i="30"/>
  <c r="AK142" i="30"/>
  <c r="AB10" i="21" s="1"/>
  <c r="W137" i="30"/>
  <c r="N5" i="21" s="1"/>
  <c r="AE137" i="30"/>
  <c r="V5" i="21" s="1"/>
  <c r="AM137" i="30"/>
  <c r="AD5" i="21" s="1"/>
  <c r="Y136" i="30"/>
  <c r="P4" i="21" s="1"/>
  <c r="AG136" i="30"/>
  <c r="X4" i="21" s="1"/>
  <c r="S134" i="30"/>
  <c r="J2" i="21" s="1"/>
  <c r="AA134" i="30"/>
  <c r="R2" i="21" s="1"/>
  <c r="AI134" i="30"/>
  <c r="Z2" i="21" s="1"/>
  <c r="X189" i="30"/>
  <c r="AF189" i="30"/>
  <c r="AN189" i="30"/>
  <c r="Z188" i="30"/>
  <c r="AH188" i="30"/>
  <c r="T187" i="30"/>
  <c r="O187" i="30" s="1"/>
  <c r="P187" i="30" s="1"/>
  <c r="Q187" i="30" s="1"/>
  <c r="R187" i="30" s="1"/>
  <c r="S187" i="30" s="1"/>
  <c r="AB187" i="30"/>
  <c r="AJ187" i="30"/>
  <c r="V186" i="30"/>
  <c r="M2" i="17" s="1"/>
  <c r="AD186" i="30"/>
  <c r="U2" i="17" s="1"/>
  <c r="AL186" i="30"/>
  <c r="AC2" i="17" s="1"/>
  <c r="P181" i="30"/>
  <c r="X181" i="30"/>
  <c r="O10" i="16" s="1"/>
  <c r="AF181" i="30"/>
  <c r="W10" i="16" s="1"/>
  <c r="AN181" i="30"/>
  <c r="AE10" i="16" s="1"/>
  <c r="R176" i="30"/>
  <c r="I5" i="16" s="1"/>
  <c r="Z176" i="30"/>
  <c r="Q5" i="16" s="1"/>
  <c r="AH176" i="30"/>
  <c r="Y5" i="16" s="1"/>
  <c r="T175" i="30"/>
  <c r="K4" i="16" s="1"/>
  <c r="AB175" i="30"/>
  <c r="S4" i="16" s="1"/>
  <c r="AJ175" i="30"/>
  <c r="AA4" i="16" s="1"/>
  <c r="V173" i="30"/>
  <c r="M2" i="16" s="1"/>
  <c r="AD173" i="30"/>
  <c r="U2" i="16" s="1"/>
  <c r="AL173" i="30"/>
  <c r="AC2" i="16" s="1"/>
  <c r="P160" i="30"/>
  <c r="G2" i="15" s="1"/>
  <c r="X160" i="30"/>
  <c r="O2" i="15" s="1"/>
  <c r="AF160" i="30"/>
  <c r="W2" i="15" s="1"/>
  <c r="AN160" i="30"/>
  <c r="AE2" i="15" s="1"/>
  <c r="R149" i="30"/>
  <c r="I4" i="14" s="1"/>
  <c r="Z149" i="30"/>
  <c r="AH149" i="30"/>
  <c r="Y4" i="14" s="1"/>
  <c r="T147" i="30"/>
  <c r="K2" i="14" s="1"/>
  <c r="AB147" i="30"/>
  <c r="S2" i="14" s="1"/>
  <c r="AJ147" i="30"/>
  <c r="AA2" i="14" s="1"/>
  <c r="V142" i="30"/>
  <c r="AD142" i="30"/>
  <c r="AL142" i="30"/>
  <c r="X137" i="30"/>
  <c r="O5" i="21" s="1"/>
  <c r="AF137" i="30"/>
  <c r="W5" i="21" s="1"/>
  <c r="AN137" i="30"/>
  <c r="AE5" i="21" s="1"/>
  <c r="Z136" i="30"/>
  <c r="Q4" i="21" s="1"/>
  <c r="AH136" i="30"/>
  <c r="Y4" i="21" s="1"/>
  <c r="T134" i="30"/>
  <c r="K2" i="21" s="1"/>
  <c r="AB134" i="30"/>
  <c r="S2" i="21" s="1"/>
  <c r="AJ134" i="30"/>
  <c r="AA2" i="21" s="1"/>
  <c r="U187" i="30"/>
  <c r="Y181" i="30"/>
  <c r="P10" i="16" s="1"/>
  <c r="AC175" i="30"/>
  <c r="T4" i="16" s="1"/>
  <c r="AG160" i="30"/>
  <c r="X2" i="15" s="1"/>
  <c r="AK147" i="30"/>
  <c r="AB2" i="14" s="1"/>
  <c r="Y189" i="30"/>
  <c r="AC187" i="30"/>
  <c r="AG181" i="30"/>
  <c r="X10" i="16" s="1"/>
  <c r="AK175" i="30"/>
  <c r="AB4" i="16" s="1"/>
  <c r="AG189" i="30"/>
  <c r="AK187" i="30"/>
  <c r="O173" i="30"/>
  <c r="S149" i="30"/>
  <c r="J4" i="14" s="1"/>
  <c r="W142" i="30"/>
  <c r="AA136" i="30"/>
  <c r="R4" i="21" s="1"/>
  <c r="S176" i="30"/>
  <c r="J5" i="16" s="1"/>
  <c r="W173" i="30"/>
  <c r="N2" i="16" s="1"/>
  <c r="AA149" i="30"/>
  <c r="R4" i="14" s="1"/>
  <c r="AE142" i="30"/>
  <c r="AI136" i="30"/>
  <c r="Z4" i="21" s="1"/>
  <c r="W186" i="30"/>
  <c r="N2" i="17" s="1"/>
  <c r="AA176" i="30"/>
  <c r="R5" i="16" s="1"/>
  <c r="AE173" i="30"/>
  <c r="AI149" i="30"/>
  <c r="Z4" i="14" s="1"/>
  <c r="AM142" i="30"/>
  <c r="AA188" i="30"/>
  <c r="AE186" i="30"/>
  <c r="V2" i="17" s="1"/>
  <c r="AI176" i="30"/>
  <c r="Z5" i="16" s="1"/>
  <c r="AM173" i="30"/>
  <c r="U134" i="30"/>
  <c r="L2" i="21" s="1"/>
  <c r="AM186" i="30"/>
  <c r="AD2" i="17" s="1"/>
  <c r="Y137" i="30"/>
  <c r="P5" i="21" s="1"/>
  <c r="AC147" i="30"/>
  <c r="T2" i="14" s="1"/>
  <c r="X77" i="30"/>
  <c r="Q181" i="30"/>
  <c r="H10" i="16" s="1"/>
  <c r="AG137" i="30"/>
  <c r="X5" i="21" s="1"/>
  <c r="V82" i="30"/>
  <c r="AC134" i="30"/>
  <c r="T2" i="21" s="1"/>
  <c r="Y160" i="30"/>
  <c r="P2" i="15" s="1"/>
  <c r="R95" i="30"/>
  <c r="Z74" i="30"/>
  <c r="U175" i="30"/>
  <c r="L4" i="16" s="1"/>
  <c r="AK134" i="30"/>
  <c r="AB2" i="21" s="1"/>
  <c r="T84" i="30"/>
  <c r="AD71" i="30"/>
  <c r="Q160" i="30"/>
  <c r="H2" i="15" s="1"/>
  <c r="AF69" i="30"/>
  <c r="AI188" i="30"/>
  <c r="U147" i="30"/>
  <c r="L2" i="14" s="1"/>
  <c r="O116" i="30"/>
  <c r="AB72" i="30"/>
  <c r="R64" i="30"/>
  <c r="AF129" i="30"/>
  <c r="AJ123" i="30"/>
  <c r="Q129" i="30"/>
  <c r="U123" i="30"/>
  <c r="Y116" i="30"/>
  <c r="AC110" i="30"/>
  <c r="R116" i="30"/>
  <c r="V110" i="30"/>
  <c r="O123" i="30"/>
  <c r="S116" i="30"/>
  <c r="W110" i="30"/>
  <c r="AD124" i="30"/>
  <c r="AH121" i="30"/>
  <c r="AL111" i="30"/>
  <c r="W124" i="30"/>
  <c r="AA121" i="30"/>
  <c r="AE111" i="30"/>
  <c r="P124" i="30"/>
  <c r="T121" i="30"/>
  <c r="X111" i="30"/>
  <c r="AG111" i="30"/>
  <c r="AA95" i="30"/>
  <c r="AE82" i="30"/>
  <c r="AI74" i="30"/>
  <c r="AM71" i="30"/>
  <c r="AH111" i="30"/>
  <c r="AB95" i="30"/>
  <c r="AF82" i="30"/>
  <c r="AJ74" i="30"/>
  <c r="AN71" i="30"/>
  <c r="AG110" i="30"/>
  <c r="AK95" i="30"/>
  <c r="O72" i="30"/>
  <c r="S69" i="30"/>
  <c r="P84" i="30"/>
  <c r="T77" i="30"/>
  <c r="X72" i="30"/>
  <c r="AB69" i="30"/>
  <c r="Y84" i="30"/>
  <c r="AC77" i="30"/>
  <c r="AG72" i="30"/>
  <c r="AK69" i="30"/>
  <c r="AH84" i="30"/>
  <c r="AL77" i="30"/>
  <c r="AI4" i="30"/>
  <c r="AE7" i="30"/>
  <c r="AA12" i="30"/>
  <c r="AC71" i="30"/>
  <c r="AK121" i="30"/>
  <c r="Z12" i="30"/>
  <c r="Q4" i="30"/>
  <c r="AM17" i="30"/>
  <c r="AG51" i="30"/>
  <c r="Q74" i="30"/>
  <c r="X7" i="30"/>
  <c r="AD58" i="30"/>
  <c r="AD6" i="30"/>
  <c r="Z9" i="30"/>
  <c r="V17" i="30"/>
  <c r="V58" i="30"/>
  <c r="AH95" i="30"/>
  <c r="AC59" i="30"/>
  <c r="AG56" i="30"/>
  <c r="AK46" i="30"/>
  <c r="O17" i="30"/>
  <c r="AL59" i="30"/>
  <c r="P45" i="30"/>
  <c r="T30" i="30"/>
  <c r="Q58" i="30"/>
  <c r="U51" i="30"/>
  <c r="Y45" i="30"/>
  <c r="AC30" i="30"/>
  <c r="AD64" i="30"/>
  <c r="AH6" i="30"/>
  <c r="AN129" i="30"/>
  <c r="Y129" i="30"/>
  <c r="AC123" i="30"/>
  <c r="AG116" i="30"/>
  <c r="R129" i="30"/>
  <c r="V123" i="30"/>
  <c r="Z116" i="30"/>
  <c r="S129" i="30"/>
  <c r="W123" i="30"/>
  <c r="AA116" i="30"/>
  <c r="AE110" i="30"/>
  <c r="AL124" i="30"/>
  <c r="P110" i="30"/>
  <c r="AE124" i="30"/>
  <c r="AI121" i="30"/>
  <c r="AM111" i="30"/>
  <c r="X124" i="30"/>
  <c r="AB121" i="30"/>
  <c r="AF111" i="30"/>
  <c r="AD110" i="30"/>
  <c r="AI95" i="30"/>
  <c r="AM82" i="30"/>
  <c r="Q69" i="30"/>
  <c r="AF110" i="30"/>
  <c r="AJ95" i="30"/>
  <c r="AN82" i="30"/>
  <c r="R69" i="30"/>
  <c r="O84" i="30"/>
  <c r="S77" i="30"/>
  <c r="W72" i="30"/>
  <c r="AA69" i="30"/>
  <c r="X84" i="30"/>
  <c r="AB77" i="30"/>
  <c r="AF72" i="30"/>
  <c r="AJ69" i="30"/>
  <c r="AG84" i="30"/>
  <c r="AK77" i="30"/>
  <c r="Y124" i="30"/>
  <c r="P74" i="30"/>
  <c r="T71" i="30"/>
  <c r="AA4" i="30"/>
  <c r="W7" i="30"/>
  <c r="S12" i="30"/>
  <c r="AA72" i="30"/>
  <c r="AJ4" i="30"/>
  <c r="AM6" i="30"/>
  <c r="AI9" i="30"/>
  <c r="AE17" i="30"/>
  <c r="AE56" i="30"/>
  <c r="O77" i="30"/>
  <c r="AB12" i="30"/>
  <c r="T72" i="30"/>
  <c r="V6" i="30"/>
  <c r="R9" i="30"/>
  <c r="AJ19" i="30"/>
  <c r="T59" i="30"/>
  <c r="AK59" i="30"/>
  <c r="O45" i="30"/>
  <c r="S30" i="30"/>
  <c r="P58" i="30"/>
  <c r="T51" i="30"/>
  <c r="P7" i="30"/>
  <c r="R124" i="30"/>
  <c r="V121" i="30"/>
  <c r="AG129" i="30"/>
  <c r="AK123" i="30"/>
  <c r="Z129" i="30"/>
  <c r="AD123" i="30"/>
  <c r="AH116" i="30"/>
  <c r="AA129" i="30"/>
  <c r="AE123" i="30"/>
  <c r="AI116" i="30"/>
  <c r="P123" i="30"/>
  <c r="T116" i="30"/>
  <c r="X110" i="30"/>
  <c r="AM124" i="30"/>
  <c r="Q110" i="30"/>
  <c r="AF124" i="30"/>
  <c r="AJ121" i="30"/>
  <c r="AN111" i="30"/>
  <c r="AM110" i="30"/>
  <c r="Q77" i="30"/>
  <c r="U72" i="30"/>
  <c r="Y69" i="30"/>
  <c r="AN110" i="30"/>
  <c r="R77" i="30"/>
  <c r="V72" i="30"/>
  <c r="Z69" i="30"/>
  <c r="W84" i="30"/>
  <c r="AA77" i="30"/>
  <c r="AE72" i="30"/>
  <c r="AI69" i="30"/>
  <c r="AF84" i="30"/>
  <c r="AJ77" i="30"/>
  <c r="AN72" i="30"/>
  <c r="Q124" i="30"/>
  <c r="O74" i="30"/>
  <c r="S71" i="30"/>
  <c r="AC121" i="30"/>
  <c r="P95" i="30"/>
  <c r="T82" i="30"/>
  <c r="X74" i="30"/>
  <c r="AB71" i="30"/>
  <c r="S4" i="30"/>
  <c r="O7" i="30"/>
  <c r="Y74" i="30"/>
  <c r="AN7" i="30"/>
  <c r="AF56" i="30"/>
  <c r="AE6" i="30"/>
  <c r="AA9" i="30"/>
  <c r="W17" i="30"/>
  <c r="AC58" i="30"/>
  <c r="R17" i="30"/>
  <c r="AN12" i="30"/>
  <c r="AH30" i="30"/>
  <c r="P69" i="30"/>
  <c r="AB110" i="30"/>
  <c r="O58" i="30"/>
  <c r="S51" i="30"/>
  <c r="W45" i="30"/>
  <c r="AA30" i="30"/>
  <c r="T64" i="30"/>
  <c r="X58" i="30"/>
  <c r="AB51" i="30"/>
  <c r="AF45" i="30"/>
  <c r="AJ30" i="30"/>
  <c r="AC64" i="30"/>
  <c r="AG58" i="30"/>
  <c r="AK51" i="30"/>
  <c r="O19" i="30"/>
  <c r="P59" i="30"/>
  <c r="AJ12" i="30"/>
  <c r="Z124" i="30"/>
  <c r="AD121" i="30"/>
  <c r="O121" i="30"/>
  <c r="S111" i="30"/>
  <c r="AH129" i="30"/>
  <c r="AL123" i="30"/>
  <c r="AI129" i="30"/>
  <c r="AM123" i="30"/>
  <c r="T129" i="30"/>
  <c r="X123" i="30"/>
  <c r="AB116" i="30"/>
  <c r="Q123" i="30"/>
  <c r="U116" i="30"/>
  <c r="Y110" i="30"/>
  <c r="AN124" i="30"/>
  <c r="R110" i="30"/>
  <c r="U84" i="30"/>
  <c r="Y77" i="30"/>
  <c r="AC72" i="30"/>
  <c r="AG69" i="30"/>
  <c r="V84" i="30"/>
  <c r="Z77" i="30"/>
  <c r="AD72" i="30"/>
  <c r="AH69" i="30"/>
  <c r="AE84" i="30"/>
  <c r="AI77" i="30"/>
  <c r="AM72" i="30"/>
  <c r="AM129" i="30"/>
  <c r="AN84" i="30"/>
  <c r="R71" i="30"/>
  <c r="U121" i="30"/>
  <c r="O95" i="30"/>
  <c r="S82" i="30"/>
  <c r="W74" i="30"/>
  <c r="AA71" i="30"/>
  <c r="R111" i="30"/>
  <c r="X95" i="30"/>
  <c r="AB82" i="30"/>
  <c r="AF74" i="30"/>
  <c r="AJ71" i="30"/>
  <c r="AK9" i="30"/>
  <c r="AG17" i="30"/>
  <c r="AM56" i="30"/>
  <c r="W77" i="30"/>
  <c r="V9" i="30"/>
  <c r="V71" i="30"/>
  <c r="W6" i="30"/>
  <c r="S9" i="30"/>
  <c r="AA59" i="30"/>
  <c r="AN4" i="30"/>
  <c r="AJ7" i="30"/>
  <c r="AF12" i="30"/>
  <c r="Z17" i="30"/>
  <c r="AH124" i="30"/>
  <c r="AL121" i="30"/>
  <c r="S124" i="30"/>
  <c r="W121" i="30"/>
  <c r="AA111" i="30"/>
  <c r="P121" i="30"/>
  <c r="T111" i="30"/>
  <c r="Q121" i="30"/>
  <c r="U111" i="30"/>
  <c r="AB129" i="30"/>
  <c r="AF123" i="30"/>
  <c r="AJ116" i="30"/>
  <c r="U129" i="30"/>
  <c r="Y123" i="30"/>
  <c r="AC116" i="30"/>
  <c r="R123" i="30"/>
  <c r="V116" i="30"/>
  <c r="Z110" i="30"/>
  <c r="AC84" i="30"/>
  <c r="AG77" i="30"/>
  <c r="AK72" i="30"/>
  <c r="AD84" i="30"/>
  <c r="AH77" i="30"/>
  <c r="AL72" i="30"/>
  <c r="AE129" i="30"/>
  <c r="AM84" i="30"/>
  <c r="Q71" i="30"/>
  <c r="R82" i="30"/>
  <c r="V74" i="30"/>
  <c r="Z71" i="30"/>
  <c r="Q111" i="30"/>
  <c r="W95" i="30"/>
  <c r="AA82" i="30"/>
  <c r="AE74" i="30"/>
  <c r="AI71" i="30"/>
  <c r="T110" i="30"/>
  <c r="AF95" i="30"/>
  <c r="AJ82" i="30"/>
  <c r="AN74" i="30"/>
  <c r="AG6" i="30"/>
  <c r="AC9" i="30"/>
  <c r="Y17" i="30"/>
  <c r="AK58" i="30"/>
  <c r="U82" i="30"/>
  <c r="O6" i="30"/>
  <c r="Y64" i="30"/>
  <c r="AH4" i="30"/>
  <c r="AF4" i="30"/>
  <c r="AB7" i="30"/>
  <c r="X12" i="30"/>
  <c r="AD45" i="30"/>
  <c r="AA64" i="30"/>
  <c r="AE58" i="30"/>
  <c r="AI51" i="30"/>
  <c r="AM45" i="30"/>
  <c r="AN56" i="30"/>
  <c r="P116" i="30"/>
  <c r="AA124" i="30"/>
  <c r="AE121" i="30"/>
  <c r="AI111" i="30"/>
  <c r="T124" i="30"/>
  <c r="X121" i="30"/>
  <c r="AB111" i="30"/>
  <c r="U124" i="30"/>
  <c r="Y121" i="30"/>
  <c r="AC111" i="30"/>
  <c r="AJ129" i="30"/>
  <c r="AN123" i="30"/>
  <c r="AC129" i="30"/>
  <c r="AG123" i="30"/>
  <c r="AK116" i="30"/>
  <c r="V129" i="30"/>
  <c r="Z123" i="30"/>
  <c r="AD116" i="30"/>
  <c r="O129" i="30"/>
  <c r="AK84" i="30"/>
  <c r="O71" i="30"/>
  <c r="W129" i="30"/>
  <c r="AL84" i="30"/>
  <c r="P71" i="30"/>
  <c r="AI123" i="30"/>
  <c r="Q82" i="30"/>
  <c r="U74" i="30"/>
  <c r="Y71" i="30"/>
  <c r="AN116" i="30"/>
  <c r="V95" i="30"/>
  <c r="Z82" i="30"/>
  <c r="AD74" i="30"/>
  <c r="AH71" i="30"/>
  <c r="S110" i="30"/>
  <c r="AE95" i="30"/>
  <c r="AI82" i="30"/>
  <c r="AM74" i="30"/>
  <c r="AJ110" i="30"/>
  <c r="AN95" i="30"/>
  <c r="R72" i="30"/>
  <c r="V69" i="30"/>
  <c r="Y6" i="30"/>
  <c r="U9" i="30"/>
  <c r="Q17" i="30"/>
  <c r="AI59" i="30"/>
  <c r="S84" i="30"/>
  <c r="R30" i="30"/>
  <c r="AK7" i="30"/>
  <c r="AG12" i="30"/>
  <c r="W69" i="30"/>
  <c r="AK110" i="30"/>
  <c r="P6" i="30"/>
  <c r="X4" i="30"/>
  <c r="T7" i="30"/>
  <c r="P12" i="30"/>
  <c r="AB46" i="30"/>
  <c r="AN77" i="30"/>
  <c r="AI64" i="30"/>
  <c r="AM58" i="30"/>
  <c r="U19" i="30"/>
  <c r="R56" i="30"/>
  <c r="P129" i="30"/>
  <c r="AM121" i="30"/>
  <c r="AJ111" i="30"/>
  <c r="AL116" i="30"/>
  <c r="S74" i="30"/>
  <c r="P82" i="30"/>
  <c r="U95" i="30"/>
  <c r="Q72" i="30"/>
  <c r="V77" i="30"/>
  <c r="AF6" i="30"/>
  <c r="AK45" i="30"/>
  <c r="P4" i="30"/>
  <c r="AL82" i="30"/>
  <c r="AA51" i="30"/>
  <c r="AC19" i="30"/>
  <c r="Z56" i="30"/>
  <c r="AN45" i="30"/>
  <c r="AD19" i="30"/>
  <c r="AM59" i="30"/>
  <c r="O46" i="30"/>
  <c r="V64" i="30"/>
  <c r="P46" i="30"/>
  <c r="X19" i="30"/>
  <c r="Y59" i="30"/>
  <c r="AC56" i="30"/>
  <c r="AG46" i="30"/>
  <c r="P51" i="30"/>
  <c r="T45" i="30"/>
  <c r="X30" i="30"/>
  <c r="AL9" i="30"/>
  <c r="AF17" i="30"/>
  <c r="AK6" i="30"/>
  <c r="AG9" i="30"/>
  <c r="AC17" i="30"/>
  <c r="W56" i="30"/>
  <c r="AK82" i="30"/>
  <c r="AH17" i="30"/>
  <c r="AN17" i="30"/>
  <c r="V4" i="30"/>
  <c r="R7" i="30"/>
  <c r="T46" i="30"/>
  <c r="AH74" i="30"/>
  <c r="AF7" i="30"/>
  <c r="X17" i="30"/>
  <c r="AM9" i="30"/>
  <c r="AI17" i="30"/>
  <c r="Q51" i="30"/>
  <c r="AE77" i="30"/>
  <c r="AD111" i="30"/>
  <c r="AE116" i="30"/>
  <c r="Q84" i="30"/>
  <c r="T4" i="30"/>
  <c r="W58" i="30"/>
  <c r="O59" i="30"/>
  <c r="R58" i="30"/>
  <c r="AI58" i="30"/>
  <c r="V56" i="30"/>
  <c r="X6" i="30"/>
  <c r="AL110" i="30"/>
  <c r="AK4" i="30"/>
  <c r="AK71" i="30"/>
  <c r="X129" i="30"/>
  <c r="Q116" i="30"/>
  <c r="V124" i="30"/>
  <c r="S121" i="30"/>
  <c r="P111" i="30"/>
  <c r="AA74" i="30"/>
  <c r="X82" i="30"/>
  <c r="AC95" i="30"/>
  <c r="AH110" i="30"/>
  <c r="T69" i="30"/>
  <c r="Y72" i="30"/>
  <c r="AD77" i="30"/>
  <c r="AI12" i="30"/>
  <c r="AI46" i="30"/>
  <c r="AL6" i="30"/>
  <c r="AJ84" i="30"/>
  <c r="U46" i="30"/>
  <c r="AK19" i="30"/>
  <c r="AH56" i="30"/>
  <c r="AL19" i="30"/>
  <c r="Y58" i="30"/>
  <c r="W46" i="30"/>
  <c r="AL64" i="30"/>
  <c r="T56" i="30"/>
  <c r="X46" i="30"/>
  <c r="AF19" i="30"/>
  <c r="AG59" i="30"/>
  <c r="AK56" i="30"/>
  <c r="O30" i="30"/>
  <c r="P64" i="30"/>
  <c r="T58" i="30"/>
  <c r="X51" i="30"/>
  <c r="AB45" i="30"/>
  <c r="AF30" i="30"/>
  <c r="T12" i="30"/>
  <c r="AL45" i="30"/>
  <c r="AC6" i="30"/>
  <c r="Y9" i="30"/>
  <c r="U17" i="30"/>
  <c r="U58" i="30"/>
  <c r="AI84" i="30"/>
  <c r="AN9" i="30"/>
  <c r="AJ17" i="30"/>
  <c r="R51" i="30"/>
  <c r="AF77" i="30"/>
  <c r="AH51" i="30"/>
  <c r="AI6" i="30"/>
  <c r="AE9" i="30"/>
  <c r="AA17" i="30"/>
  <c r="O56" i="30"/>
  <c r="AC82" i="30"/>
  <c r="AF71" i="30"/>
  <c r="AD59" i="30"/>
  <c r="AI56" i="30"/>
  <c r="Z45" i="30"/>
  <c r="Q19" i="30"/>
  <c r="AH19" i="30"/>
  <c r="AA7" i="30"/>
  <c r="AL7" i="30"/>
  <c r="AN69" i="30"/>
  <c r="AG7" i="30"/>
  <c r="Y111" i="30"/>
  <c r="T123" i="30"/>
  <c r="AC124" i="30"/>
  <c r="R121" i="30"/>
  <c r="O111" i="30"/>
  <c r="S123" i="30"/>
  <c r="W71" i="30"/>
  <c r="T74" i="30"/>
  <c r="Y82" i="30"/>
  <c r="AD95" i="30"/>
  <c r="AI110" i="30"/>
  <c r="U69" i="30"/>
  <c r="Z72" i="30"/>
  <c r="S19" i="30"/>
  <c r="AG4" i="30"/>
  <c r="U71" i="30"/>
  <c r="S64" i="30"/>
  <c r="AC46" i="30"/>
  <c r="AB64" i="30"/>
  <c r="AJ51" i="30"/>
  <c r="P17" i="30"/>
  <c r="AE46" i="30"/>
  <c r="U30" i="30"/>
  <c r="X59" i="30"/>
  <c r="AB56" i="30"/>
  <c r="AF46" i="30"/>
  <c r="AN19" i="30"/>
  <c r="O51" i="30"/>
  <c r="S45" i="30"/>
  <c r="W30" i="30"/>
  <c r="X64" i="30"/>
  <c r="AB58" i="30"/>
  <c r="AF51" i="30"/>
  <c r="AJ45" i="30"/>
  <c r="AN30" i="30"/>
  <c r="T19" i="30"/>
  <c r="Z64" i="30"/>
  <c r="U6" i="30"/>
  <c r="Q9" i="30"/>
  <c r="AI19" i="30"/>
  <c r="S59" i="30"/>
  <c r="AG95" i="30"/>
  <c r="AJ59" i="30"/>
  <c r="AJ46" i="30"/>
  <c r="AJ6" i="30"/>
  <c r="AF9" i="30"/>
  <c r="AB17" i="30"/>
  <c r="P56" i="30"/>
  <c r="AD82" i="30"/>
  <c r="X69" i="30"/>
  <c r="AA6" i="30"/>
  <c r="W9" i="30"/>
  <c r="S17" i="30"/>
  <c r="AA84" i="30"/>
  <c r="AJ124" i="30"/>
  <c r="S95" i="30"/>
  <c r="U7" i="30"/>
  <c r="V51" i="30"/>
  <c r="W12" i="30"/>
  <c r="AL12" i="30"/>
  <c r="AC12" i="30"/>
  <c r="AE59" i="30"/>
  <c r="AB123" i="30"/>
  <c r="U110" i="30"/>
  <c r="AK124" i="30"/>
  <c r="Z121" i="30"/>
  <c r="W111" i="30"/>
  <c r="W116" i="30"/>
  <c r="AE71" i="30"/>
  <c r="AB74" i="30"/>
  <c r="AG82" i="30"/>
  <c r="AL95" i="30"/>
  <c r="AC69" i="30"/>
  <c r="AH72" i="30"/>
  <c r="Q30" i="30"/>
  <c r="Y4" i="30"/>
  <c r="S72" i="30"/>
  <c r="AH9" i="30"/>
  <c r="AE45" i="30"/>
  <c r="AJ64" i="30"/>
  <c r="U64" i="30"/>
  <c r="S56" i="30"/>
  <c r="AM46" i="30"/>
  <c r="AK30" i="30"/>
  <c r="AF59" i="30"/>
  <c r="AJ56" i="30"/>
  <c r="AN46" i="30"/>
  <c r="O64" i="30"/>
  <c r="S58" i="30"/>
  <c r="W51" i="30"/>
  <c r="AA45" i="30"/>
  <c r="AE30" i="30"/>
  <c r="AF64" i="30"/>
  <c r="AJ58" i="30"/>
  <c r="AN51" i="30"/>
  <c r="R19" i="30"/>
  <c r="AL58" i="30"/>
  <c r="AM12" i="30"/>
  <c r="AG30" i="30"/>
  <c r="Q64" i="30"/>
  <c r="AB59" i="30"/>
  <c r="AB6" i="30"/>
  <c r="X9" i="30"/>
  <c r="T17" i="30"/>
  <c r="AB84" i="30"/>
  <c r="AH64" i="30"/>
  <c r="P77" i="30"/>
  <c r="S6" i="30"/>
  <c r="O9" i="30"/>
  <c r="AA19" i="30"/>
  <c r="Y95" i="30"/>
  <c r="AL129" i="30"/>
  <c r="AK74" i="30"/>
  <c r="AL69" i="30"/>
  <c r="AD17" i="30"/>
  <c r="AD46" i="30"/>
  <c r="AG45" i="30"/>
  <c r="AE64" i="30"/>
  <c r="R59" i="30"/>
  <c r="AC45" i="30"/>
  <c r="X116" i="30"/>
  <c r="AB124" i="30"/>
  <c r="AG121" i="30"/>
  <c r="V111" i="30"/>
  <c r="AD129" i="30"/>
  <c r="AA123" i="30"/>
  <c r="X71" i="30"/>
  <c r="AC74" i="30"/>
  <c r="AH82" i="30"/>
  <c r="AM95" i="30"/>
  <c r="AD69" i="30"/>
  <c r="AG64" i="30"/>
  <c r="AC7" i="30"/>
  <c r="AG124" i="30"/>
  <c r="AL17" i="30"/>
  <c r="U59" i="30"/>
  <c r="V59" i="30"/>
  <c r="V46" i="30"/>
  <c r="AK64" i="30"/>
  <c r="AA56" i="30"/>
  <c r="Q45" i="30"/>
  <c r="W19" i="30"/>
  <c r="AN59" i="30"/>
  <c r="R45" i="30"/>
  <c r="V30" i="30"/>
  <c r="W64" i="30"/>
  <c r="AA58" i="30"/>
  <c r="AE51" i="30"/>
  <c r="AI45" i="30"/>
  <c r="AM30" i="30"/>
  <c r="AN64" i="30"/>
  <c r="R46" i="30"/>
  <c r="Z19" i="30"/>
  <c r="Z4" i="30"/>
  <c r="AM4" i="30"/>
  <c r="AI7" i="30"/>
  <c r="AE12" i="30"/>
  <c r="O69" i="30"/>
  <c r="AA110" i="30"/>
  <c r="AN6" i="30"/>
  <c r="R74" i="30"/>
  <c r="T6" i="30"/>
  <c r="P9" i="30"/>
  <c r="AB19" i="30"/>
  <c r="Z95" i="30"/>
  <c r="R4" i="30"/>
  <c r="AK12" i="30"/>
  <c r="Y30" i="30"/>
  <c r="AM69" i="30"/>
  <c r="AF116" i="30"/>
  <c r="AE69" i="30"/>
  <c r="AB30" i="30"/>
  <c r="AE19" i="30"/>
  <c r="AD30" i="30"/>
  <c r="AM51" i="30"/>
  <c r="Z46" i="30"/>
  <c r="AE4" i="30"/>
  <c r="AB4" i="30"/>
  <c r="Z30" i="30"/>
  <c r="AD7" i="30"/>
  <c r="AI124" i="30"/>
  <c r="AF121" i="30"/>
  <c r="AK111" i="30"/>
  <c r="AK129" i="30"/>
  <c r="AH123" i="30"/>
  <c r="O82" i="30"/>
  <c r="AM116" i="30"/>
  <c r="AG71" i="30"/>
  <c r="AL74" i="30"/>
  <c r="R84" i="30"/>
  <c r="Q6" i="30"/>
  <c r="Q95" i="30"/>
  <c r="Y12" i="30"/>
  <c r="Z51" i="30"/>
  <c r="Q56" i="30"/>
  <c r="AI30" i="30"/>
  <c r="AF58" i="30"/>
  <c r="AL46" i="30"/>
  <c r="W59" i="30"/>
  <c r="AM19" i="30"/>
  <c r="Z58" i="30"/>
  <c r="AD51" i="30"/>
  <c r="AH45" i="30"/>
  <c r="AL30" i="30"/>
  <c r="AM64" i="30"/>
  <c r="Q46" i="30"/>
  <c r="Y19" i="30"/>
  <c r="Z59" i="30"/>
  <c r="AD56" i="30"/>
  <c r="AH46" i="30"/>
  <c r="V7" i="30"/>
  <c r="W4" i="30"/>
  <c r="S7" i="30"/>
  <c r="O12" i="30"/>
  <c r="AA46" i="30"/>
  <c r="R6" i="30"/>
  <c r="AJ9" i="30"/>
  <c r="AL4" i="30"/>
  <c r="AH7" i="30"/>
  <c r="AD12" i="30"/>
  <c r="AL71" i="30"/>
  <c r="Z111" i="30"/>
  <c r="AB9" i="30"/>
  <c r="AC4" i="30"/>
  <c r="Y7" i="30"/>
  <c r="U12" i="30"/>
  <c r="U45" i="30"/>
  <c r="AI72" i="30"/>
  <c r="AN121" i="30"/>
  <c r="O110" i="30"/>
  <c r="O124" i="30"/>
  <c r="W82" i="30"/>
  <c r="T95" i="30"/>
  <c r="P72" i="30"/>
  <c r="U77" i="30"/>
  <c r="Z84" i="30"/>
  <c r="AM7" i="30"/>
  <c r="Q12" i="30"/>
  <c r="X56" i="30"/>
  <c r="Y56" i="30"/>
  <c r="AN58" i="30"/>
  <c r="X45" i="30"/>
  <c r="V19" i="30"/>
  <c r="AH58" i="30"/>
  <c r="P19" i="30"/>
  <c r="AC51" i="30"/>
  <c r="AG19" i="30"/>
  <c r="V12" i="30"/>
  <c r="S46" i="30"/>
  <c r="AD4" i="30"/>
  <c r="AH59" i="30"/>
  <c r="AK17" i="30"/>
  <c r="V45" i="30"/>
  <c r="AG74" i="30"/>
  <c r="T9" i="30"/>
  <c r="AL56" i="30"/>
  <c r="Y51" i="30"/>
  <c r="AJ72" i="30"/>
  <c r="Q7" i="30"/>
  <c r="Z7" i="30"/>
  <c r="AL51" i="30"/>
  <c r="AM77" i="30"/>
  <c r="O4" i="30"/>
  <c r="Q59" i="30"/>
  <c r="P30" i="30"/>
  <c r="AD9" i="30"/>
  <c r="R12" i="30"/>
  <c r="U56" i="30"/>
  <c r="Z6" i="30"/>
  <c r="AH12" i="30"/>
  <c r="U4" i="30"/>
  <c r="Y46" i="30"/>
  <c r="AE2" i="16"/>
  <c r="Q2" i="17"/>
  <c r="H5" i="16"/>
  <c r="AE5" i="16"/>
  <c r="AD4" i="16"/>
  <c r="AB2" i="15"/>
  <c r="Z2" i="14"/>
  <c r="T10" i="16"/>
  <c r="N2" i="21"/>
  <c r="AA10" i="16"/>
  <c r="Z10" i="21"/>
  <c r="Q4" i="14"/>
  <c r="Z10" i="16"/>
  <c r="R10" i="16"/>
  <c r="T5" i="16"/>
  <c r="R2" i="16"/>
  <c r="W4" i="14"/>
  <c r="AD4" i="14"/>
  <c r="W2" i="14"/>
  <c r="G10" i="16"/>
  <c r="AE2" i="14"/>
  <c r="X10" i="21"/>
  <c r="G2" i="14"/>
  <c r="K2" i="16"/>
  <c r="W2" i="16"/>
  <c r="V4" i="16"/>
  <c r="U5" i="16"/>
  <c r="M2" i="21"/>
  <c r="AC4" i="16"/>
  <c r="X2" i="21"/>
  <c r="Y2" i="15"/>
  <c r="O10" i="21"/>
  <c r="V2" i="16"/>
  <c r="AD2" i="16"/>
  <c r="U4" i="16"/>
  <c r="L202" i="30" l="1"/>
  <c r="L199" i="30"/>
  <c r="N199" i="30"/>
  <c r="O188" i="30"/>
  <c r="P188" i="30" s="1"/>
  <c r="Q188" i="30" s="1"/>
  <c r="R188" i="30" s="1"/>
  <c r="S188" i="30" s="1"/>
  <c r="X194" i="30"/>
  <c r="AC194" i="30"/>
  <c r="K202" i="30"/>
  <c r="AL194" i="30"/>
  <c r="K199" i="30"/>
  <c r="AD194" i="30"/>
  <c r="M202" i="30"/>
  <c r="R10" i="21"/>
  <c r="M199" i="30"/>
  <c r="Q35" i="38"/>
  <c r="Q34" i="38"/>
  <c r="Z108" i="30"/>
  <c r="Z43" i="30"/>
  <c r="Q2" i="12" s="1"/>
  <c r="S28" i="38"/>
  <c r="S29" i="38"/>
  <c r="T27" i="38"/>
  <c r="R30" i="38"/>
  <c r="R31" i="38" s="1"/>
  <c r="R33" i="38" s="1"/>
  <c r="Z194" i="30"/>
  <c r="AB194" i="30"/>
  <c r="B10" i="18"/>
  <c r="E10" i="12"/>
  <c r="E4" i="20"/>
  <c r="F5" i="16"/>
  <c r="B5" i="16"/>
  <c r="C5" i="16"/>
  <c r="E5" i="16"/>
  <c r="D5" i="16"/>
  <c r="E10" i="13"/>
  <c r="E5" i="18"/>
  <c r="F2" i="16"/>
  <c r="C2" i="16"/>
  <c r="B2" i="16"/>
  <c r="D2" i="16"/>
  <c r="E2" i="16"/>
  <c r="F4" i="14"/>
  <c r="B4" i="14"/>
  <c r="D4" i="14"/>
  <c r="C4" i="14"/>
  <c r="E4" i="14"/>
  <c r="AH194" i="30"/>
  <c r="K2" i="17"/>
  <c r="C2" i="17"/>
  <c r="C2" i="13"/>
  <c r="C10" i="21"/>
  <c r="B10" i="21"/>
  <c r="E10" i="21"/>
  <c r="D10" i="21"/>
  <c r="E2" i="18"/>
  <c r="B2" i="18"/>
  <c r="B4" i="18"/>
  <c r="E4" i="18"/>
  <c r="E4" i="12"/>
  <c r="B4" i="12"/>
  <c r="E2" i="21"/>
  <c r="C2" i="21"/>
  <c r="C2" i="15"/>
  <c r="D2" i="15"/>
  <c r="E2" i="15"/>
  <c r="B2" i="15"/>
  <c r="F2" i="15"/>
  <c r="E4" i="13"/>
  <c r="C4" i="13"/>
  <c r="D2" i="12"/>
  <c r="E2" i="12"/>
  <c r="B2" i="12"/>
  <c r="C2" i="12"/>
  <c r="F4" i="16"/>
  <c r="C4" i="16"/>
  <c r="B4" i="16"/>
  <c r="E4" i="16"/>
  <c r="D4" i="16"/>
  <c r="S136" i="30"/>
  <c r="J4" i="21" s="1"/>
  <c r="O136" i="30"/>
  <c r="F4" i="21" s="1"/>
  <c r="P136" i="30"/>
  <c r="G4" i="21" s="1"/>
  <c r="R136" i="30"/>
  <c r="I4" i="21" s="1"/>
  <c r="Q136" i="30"/>
  <c r="H4" i="21" s="1"/>
  <c r="D5" i="13"/>
  <c r="F10" i="16"/>
  <c r="C10" i="16"/>
  <c r="E10" i="16"/>
  <c r="D10" i="16"/>
  <c r="B10" i="16"/>
  <c r="F2" i="14"/>
  <c r="B2" i="14"/>
  <c r="C2" i="14"/>
  <c r="D2" i="14"/>
  <c r="E2" i="14"/>
  <c r="T10" i="21"/>
  <c r="AE194" i="30"/>
  <c r="W194" i="30"/>
  <c r="Q10" i="21"/>
  <c r="V194" i="30"/>
  <c r="AN194" i="30"/>
  <c r="AG194" i="30"/>
  <c r="AF194" i="30"/>
  <c r="AJ194" i="30"/>
  <c r="AC10" i="21"/>
  <c r="AK194" i="30"/>
  <c r="T194" i="30"/>
  <c r="O194" i="30" s="1"/>
  <c r="P194" i="30" s="1"/>
  <c r="Q194" i="30" s="1"/>
  <c r="R194" i="30" s="1"/>
  <c r="S194" i="30" s="1"/>
  <c r="Y194" i="30"/>
  <c r="M10" i="21"/>
  <c r="U194" i="30"/>
  <c r="AM194" i="30"/>
  <c r="J10" i="21"/>
  <c r="L10" i="21"/>
  <c r="AD10" i="16"/>
  <c r="V10" i="21"/>
  <c r="N10" i="21"/>
  <c r="AH202" i="30"/>
  <c r="AA202" i="30"/>
  <c r="P10" i="21"/>
  <c r="D2" i="21"/>
  <c r="AC202" i="30"/>
  <c r="Y2" i="21"/>
  <c r="AB202" i="30"/>
  <c r="W202" i="30"/>
  <c r="AJ202" i="30"/>
  <c r="AE202" i="30"/>
  <c r="AL202" i="30"/>
  <c r="AM202" i="30"/>
  <c r="X202" i="30"/>
  <c r="AD10" i="21"/>
  <c r="AK202" i="30"/>
  <c r="AF202" i="30"/>
  <c r="G10" i="21"/>
  <c r="U10" i="21"/>
  <c r="Y10" i="21"/>
  <c r="AN202" i="30"/>
  <c r="Y202" i="30"/>
  <c r="L4" i="18"/>
  <c r="D4" i="18"/>
  <c r="AA4" i="18"/>
  <c r="S4" i="18"/>
  <c r="R4" i="18"/>
  <c r="J4" i="18"/>
  <c r="Y4" i="18"/>
  <c r="Q4" i="18"/>
  <c r="I4" i="18"/>
  <c r="H4" i="18"/>
  <c r="AD4" i="18"/>
  <c r="V4" i="18"/>
  <c r="N4" i="18"/>
  <c r="F4" i="18"/>
  <c r="R10" i="13"/>
  <c r="J10" i="13"/>
  <c r="B10" i="13"/>
  <c r="Y5" i="13"/>
  <c r="I5" i="13"/>
  <c r="H4" i="13"/>
  <c r="AE2" i="13"/>
  <c r="W2" i="13"/>
  <c r="G2" i="13"/>
  <c r="N10" i="12"/>
  <c r="F10" i="12"/>
  <c r="AC5" i="12"/>
  <c r="O4" i="18"/>
  <c r="Y10" i="13"/>
  <c r="Q10" i="13"/>
  <c r="X5" i="13"/>
  <c r="P5" i="13"/>
  <c r="H5" i="13"/>
  <c r="AE4" i="13"/>
  <c r="W4" i="13"/>
  <c r="O4" i="13"/>
  <c r="AD2" i="13"/>
  <c r="N2" i="13"/>
  <c r="F2" i="13"/>
  <c r="AC10" i="12"/>
  <c r="U10" i="12"/>
  <c r="M10" i="12"/>
  <c r="X10" i="13"/>
  <c r="P10" i="13"/>
  <c r="H10" i="13"/>
  <c r="AE5" i="13"/>
  <c r="W5" i="13"/>
  <c r="V4" i="13"/>
  <c r="N4" i="13"/>
  <c r="F4" i="13"/>
  <c r="AC2" i="13"/>
  <c r="U2" i="13"/>
  <c r="E2" i="13"/>
  <c r="G4" i="18"/>
  <c r="AE10" i="13"/>
  <c r="W10" i="13"/>
  <c r="O10" i="13"/>
  <c r="V5" i="13"/>
  <c r="N5" i="13"/>
  <c r="F5" i="13"/>
  <c r="AC4" i="13"/>
  <c r="U4" i="13"/>
  <c r="M4" i="13"/>
  <c r="T2" i="13"/>
  <c r="D2" i="13"/>
  <c r="AA10" i="12"/>
  <c r="S10" i="12"/>
  <c r="K10" i="12"/>
  <c r="C10" i="12"/>
  <c r="AC4" i="18"/>
  <c r="W4" i="18"/>
  <c r="AA10" i="13"/>
  <c r="S10" i="13"/>
  <c r="Z5" i="13"/>
  <c r="J5" i="13"/>
  <c r="B5" i="13"/>
  <c r="Y4" i="13"/>
  <c r="I4" i="13"/>
  <c r="P2" i="13"/>
  <c r="H2" i="13"/>
  <c r="AE10" i="12"/>
  <c r="W10" i="12"/>
  <c r="O10" i="12"/>
  <c r="G10" i="12"/>
  <c r="V5" i="12"/>
  <c r="U10" i="13"/>
  <c r="AC5" i="13"/>
  <c r="K5" i="13"/>
  <c r="S4" i="13"/>
  <c r="AA2" i="13"/>
  <c r="I2" i="13"/>
  <c r="B10" i="12"/>
  <c r="K5" i="12"/>
  <c r="C5" i="12"/>
  <c r="Z4" i="12"/>
  <c r="R4" i="12"/>
  <c r="J4" i="12"/>
  <c r="I2" i="12"/>
  <c r="X2" i="11"/>
  <c r="P2" i="11"/>
  <c r="H2" i="11"/>
  <c r="W4" i="20"/>
  <c r="G4" i="20"/>
  <c r="AD2" i="20"/>
  <c r="V2" i="20"/>
  <c r="N2" i="20"/>
  <c r="F2" i="20"/>
  <c r="U10" i="18"/>
  <c r="E10" i="18"/>
  <c r="AB5" i="18"/>
  <c r="T5" i="18"/>
  <c r="L5" i="18"/>
  <c r="D5" i="18"/>
  <c r="T7" i="18"/>
  <c r="D7" i="18"/>
  <c r="N2" i="18"/>
  <c r="V2" i="18"/>
  <c r="AD2" i="18"/>
  <c r="L5" i="12"/>
  <c r="K4" i="12"/>
  <c r="I2" i="11"/>
  <c r="X4" i="20"/>
  <c r="AE2" i="20"/>
  <c r="N10" i="18"/>
  <c r="AC7" i="18"/>
  <c r="T10" i="13"/>
  <c r="E5" i="13"/>
  <c r="R4" i="13"/>
  <c r="Z2" i="13"/>
  <c r="Q10" i="12"/>
  <c r="S5" i="12"/>
  <c r="B5" i="12"/>
  <c r="Y4" i="12"/>
  <c r="Q4" i="12"/>
  <c r="I4" i="12"/>
  <c r="P2" i="12"/>
  <c r="AE2" i="11"/>
  <c r="W2" i="11"/>
  <c r="O2" i="11"/>
  <c r="G2" i="11"/>
  <c r="AD4" i="20"/>
  <c r="N4" i="20"/>
  <c r="F4" i="20"/>
  <c r="AC2" i="20"/>
  <c r="U2" i="20"/>
  <c r="M2" i="20"/>
  <c r="AB10" i="18"/>
  <c r="L10" i="18"/>
  <c r="D10" i="18"/>
  <c r="AA5" i="18"/>
  <c r="S5" i="18"/>
  <c r="K5" i="18"/>
  <c r="C5" i="18"/>
  <c r="AA7" i="18"/>
  <c r="K7" i="18"/>
  <c r="G2" i="18"/>
  <c r="O2" i="18"/>
  <c r="W2" i="18"/>
  <c r="AE2" i="18"/>
  <c r="Z5" i="18"/>
  <c r="H2" i="18"/>
  <c r="D10" i="12"/>
  <c r="N10" i="13"/>
  <c r="AA5" i="13"/>
  <c r="Y2" i="13"/>
  <c r="P10" i="12"/>
  <c r="AE5" i="12"/>
  <c r="Q5" i="12"/>
  <c r="I5" i="12"/>
  <c r="P4" i="12"/>
  <c r="O2" i="12"/>
  <c r="G2" i="12"/>
  <c r="AD2" i="11"/>
  <c r="N2" i="11"/>
  <c r="F2" i="11"/>
  <c r="AC4" i="20"/>
  <c r="U4" i="20"/>
  <c r="M4" i="20"/>
  <c r="AB2" i="20"/>
  <c r="L2" i="20"/>
  <c r="AA10" i="18"/>
  <c r="S10" i="18"/>
  <c r="K10" i="18"/>
  <c r="C10" i="18"/>
  <c r="R5" i="18"/>
  <c r="B5" i="18"/>
  <c r="Z7" i="18"/>
  <c r="R7" i="18"/>
  <c r="B7" i="18"/>
  <c r="P2" i="18"/>
  <c r="B4" i="13"/>
  <c r="AA4" i="12"/>
  <c r="V10" i="18"/>
  <c r="M2" i="18"/>
  <c r="M10" i="13"/>
  <c r="U5" i="13"/>
  <c r="C5" i="13"/>
  <c r="K4" i="13"/>
  <c r="L10" i="12"/>
  <c r="AA5" i="12"/>
  <c r="P5" i="12"/>
  <c r="H5" i="12"/>
  <c r="AE4" i="12"/>
  <c r="W4" i="12"/>
  <c r="N2" i="12"/>
  <c r="F2" i="12"/>
  <c r="AC2" i="11"/>
  <c r="U2" i="11"/>
  <c r="E2" i="11"/>
  <c r="AB4" i="20"/>
  <c r="T4" i="20"/>
  <c r="L4" i="20"/>
  <c r="D4" i="20"/>
  <c r="AA2" i="20"/>
  <c r="S2" i="20"/>
  <c r="C2" i="20"/>
  <c r="Z10" i="18"/>
  <c r="R10" i="18"/>
  <c r="J10" i="18"/>
  <c r="Y5" i="18"/>
  <c r="Q5" i="18"/>
  <c r="Y7" i="18"/>
  <c r="Q7" i="18"/>
  <c r="I7" i="18"/>
  <c r="I2" i="18"/>
  <c r="Q2" i="18"/>
  <c r="J2" i="18"/>
  <c r="D2" i="18"/>
  <c r="L5" i="13"/>
  <c r="D5" i="12"/>
  <c r="C4" i="12"/>
  <c r="Q2" i="11"/>
  <c r="P4" i="20"/>
  <c r="F10" i="18"/>
  <c r="AC2" i="18"/>
  <c r="AD10" i="13"/>
  <c r="L10" i="13"/>
  <c r="T5" i="13"/>
  <c r="AB4" i="13"/>
  <c r="R2" i="13"/>
  <c r="Z10" i="12"/>
  <c r="J10" i="12"/>
  <c r="Y5" i="12"/>
  <c r="O5" i="12"/>
  <c r="G5" i="12"/>
  <c r="AD4" i="12"/>
  <c r="N4" i="12"/>
  <c r="F4" i="12"/>
  <c r="M2" i="12"/>
  <c r="AB2" i="11"/>
  <c r="L2" i="11"/>
  <c r="D2" i="11"/>
  <c r="AA4" i="20"/>
  <c r="S4" i="20"/>
  <c r="K4" i="20"/>
  <c r="C4" i="20"/>
  <c r="Z2" i="20"/>
  <c r="J2" i="20"/>
  <c r="B2" i="20"/>
  <c r="Y10" i="18"/>
  <c r="Q10" i="18"/>
  <c r="I10" i="18"/>
  <c r="X5" i="18"/>
  <c r="H5" i="18"/>
  <c r="X7" i="18"/>
  <c r="P7" i="18"/>
  <c r="H7" i="18"/>
  <c r="R2" i="18"/>
  <c r="V10" i="13"/>
  <c r="J2" i="13"/>
  <c r="AD10" i="18"/>
  <c r="F10" i="13"/>
  <c r="S5" i="13"/>
  <c r="AA4" i="13"/>
  <c r="D4" i="13"/>
  <c r="Q2" i="13"/>
  <c r="Y10" i="12"/>
  <c r="I10" i="12"/>
  <c r="N5" i="12"/>
  <c r="AC4" i="12"/>
  <c r="U4" i="12"/>
  <c r="M4" i="12"/>
  <c r="L2" i="12"/>
  <c r="AA2" i="11"/>
  <c r="S2" i="11"/>
  <c r="K2" i="11"/>
  <c r="C2" i="11"/>
  <c r="Z4" i="20"/>
  <c r="J4" i="20"/>
  <c r="B4" i="20"/>
  <c r="Y2" i="20"/>
  <c r="Q2" i="20"/>
  <c r="I2" i="20"/>
  <c r="X10" i="18"/>
  <c r="H10" i="18"/>
  <c r="AE5" i="18"/>
  <c r="W5" i="18"/>
  <c r="O5" i="18"/>
  <c r="G5" i="18"/>
  <c r="AE7" i="18"/>
  <c r="W7" i="18"/>
  <c r="G7" i="18"/>
  <c r="C2" i="18"/>
  <c r="K2" i="18"/>
  <c r="S2" i="18"/>
  <c r="AA2" i="18"/>
  <c r="N5" i="18"/>
  <c r="T2" i="18"/>
  <c r="D10" i="13"/>
  <c r="U5" i="12"/>
  <c r="S4" i="12"/>
  <c r="Y2" i="11"/>
  <c r="H4" i="20"/>
  <c r="G2" i="20"/>
  <c r="M7" i="18"/>
  <c r="AB10" i="13"/>
  <c r="M5" i="13"/>
  <c r="Z4" i="13"/>
  <c r="K2" i="13"/>
  <c r="H10" i="12"/>
  <c r="W5" i="12"/>
  <c r="M5" i="12"/>
  <c r="E5" i="12"/>
  <c r="AB4" i="12"/>
  <c r="T4" i="12"/>
  <c r="L4" i="12"/>
  <c r="K2" i="12"/>
  <c r="Z2" i="11"/>
  <c r="R2" i="11"/>
  <c r="J2" i="11"/>
  <c r="Y4" i="20"/>
  <c r="Q4" i="20"/>
  <c r="I4" i="20"/>
  <c r="X2" i="20"/>
  <c r="P2" i="20"/>
  <c r="H2" i="20"/>
  <c r="W10" i="18"/>
  <c r="O10" i="18"/>
  <c r="G10" i="18"/>
  <c r="AD5" i="18"/>
  <c r="V5" i="18"/>
  <c r="F5" i="18"/>
  <c r="V7" i="18"/>
  <c r="N7" i="18"/>
  <c r="F7" i="18"/>
  <c r="AB2" i="18"/>
  <c r="T10" i="12"/>
  <c r="J2" i="12"/>
  <c r="O2" i="20"/>
  <c r="U5" i="18"/>
  <c r="V202" i="30"/>
  <c r="AG202" i="30"/>
  <c r="T202" i="30"/>
  <c r="U202" i="30"/>
  <c r="F10" i="21"/>
  <c r="F2" i="21"/>
  <c r="AC2" i="21"/>
  <c r="AI202" i="30"/>
  <c r="AD202" i="30"/>
  <c r="Z202" i="30"/>
  <c r="J5" i="17"/>
  <c r="B5" i="17"/>
  <c r="H4" i="17"/>
  <c r="T5" i="17"/>
  <c r="S4" i="17"/>
  <c r="C4" i="17"/>
  <c r="AB3" i="17"/>
  <c r="AD3" i="17"/>
  <c r="AC3" i="17"/>
  <c r="M3" i="17"/>
  <c r="Z5" i="17"/>
  <c r="Y5" i="17"/>
  <c r="V5" i="17"/>
  <c r="U4" i="17"/>
  <c r="P4" i="17"/>
  <c r="U5" i="17"/>
  <c r="T4" i="17"/>
  <c r="P5" i="17"/>
  <c r="AE4" i="17"/>
  <c r="O4" i="17"/>
  <c r="S5" i="17"/>
  <c r="C5" i="17"/>
  <c r="R4" i="17"/>
  <c r="B4" i="17"/>
  <c r="G3" i="17"/>
  <c r="O3" i="17"/>
  <c r="T3" i="17"/>
  <c r="S3" i="17"/>
  <c r="Z3" i="17"/>
  <c r="J3" i="17"/>
  <c r="Y3" i="17"/>
  <c r="I3" i="17"/>
  <c r="AD5" i="17"/>
  <c r="AB4" i="17"/>
  <c r="G5" i="17"/>
  <c r="AA3" i="17"/>
  <c r="N3" i="17"/>
  <c r="Q4" i="17"/>
  <c r="I5" i="17"/>
  <c r="N5" i="17"/>
  <c r="M4" i="17"/>
  <c r="M5" i="17"/>
  <c r="L4" i="17"/>
  <c r="AB5" i="17"/>
  <c r="L5" i="17"/>
  <c r="AA4" i="17"/>
  <c r="K4" i="17"/>
  <c r="AE5" i="17"/>
  <c r="O5" i="17"/>
  <c r="AD4" i="17"/>
  <c r="N4" i="17"/>
  <c r="W3" i="17"/>
  <c r="X3" i="17"/>
  <c r="L3" i="17"/>
  <c r="K3" i="17"/>
  <c r="V3" i="17"/>
  <c r="F3" i="17"/>
  <c r="U3" i="17"/>
  <c r="E3" i="17"/>
  <c r="AC4" i="17"/>
  <c r="AC5" i="17"/>
  <c r="D5" i="17"/>
  <c r="W5" i="17"/>
  <c r="V4" i="17"/>
  <c r="F4" i="17"/>
  <c r="AE3" i="17"/>
  <c r="I4" i="17"/>
  <c r="R5" i="17"/>
  <c r="Y4" i="17"/>
  <c r="X4" i="17"/>
  <c r="F5" i="17"/>
  <c r="E4" i="17"/>
  <c r="Q5" i="17"/>
  <c r="E5" i="17"/>
  <c r="D4" i="17"/>
  <c r="X5" i="17"/>
  <c r="H5" i="17"/>
  <c r="W4" i="17"/>
  <c r="G4" i="17"/>
  <c r="AA5" i="17"/>
  <c r="K5" i="17"/>
  <c r="Z4" i="17"/>
  <c r="J4" i="17"/>
  <c r="P3" i="17"/>
  <c r="H3" i="17"/>
  <c r="D3" i="17"/>
  <c r="C3" i="17"/>
  <c r="R3" i="17"/>
  <c r="B3" i="17"/>
  <c r="Q3" i="17"/>
  <c r="K2" i="20"/>
  <c r="W2" i="20"/>
  <c r="L2" i="13"/>
  <c r="X2" i="13"/>
  <c r="AB2" i="13"/>
  <c r="J4" i="13"/>
  <c r="AD4" i="13"/>
  <c r="AB5" i="13"/>
  <c r="Z10" i="13"/>
  <c r="H2" i="12"/>
  <c r="V4" i="12"/>
  <c r="T5" i="12"/>
  <c r="X5" i="12"/>
  <c r="AB5" i="12"/>
  <c r="R10" i="12"/>
  <c r="V10" i="12"/>
  <c r="AD10" i="12"/>
  <c r="T2" i="11"/>
  <c r="AE4" i="20"/>
  <c r="O4" i="20"/>
  <c r="AE10" i="18"/>
  <c r="B2" i="13"/>
  <c r="M2" i="13"/>
  <c r="T4" i="13"/>
  <c r="Q5" i="13"/>
  <c r="C10" i="13"/>
  <c r="AC10" i="13"/>
  <c r="D4" i="12"/>
  <c r="O4" i="12"/>
  <c r="F5" i="12"/>
  <c r="X10" i="12"/>
  <c r="R4" i="20"/>
  <c r="AC10" i="18"/>
  <c r="M10" i="18"/>
  <c r="AC5" i="18"/>
  <c r="M5" i="18"/>
  <c r="I5" i="18"/>
  <c r="U7" i="18"/>
  <c r="E7" i="18"/>
  <c r="AE4" i="18"/>
  <c r="K4" i="18"/>
  <c r="C4" i="18"/>
  <c r="R2" i="20"/>
  <c r="S2" i="13"/>
  <c r="P4" i="13"/>
  <c r="G5" i="13"/>
  <c r="R5" i="13"/>
  <c r="I10" i="13"/>
  <c r="R5" i="12"/>
  <c r="M2" i="11"/>
  <c r="B2" i="11"/>
  <c r="V4" i="20"/>
  <c r="AB7" i="18"/>
  <c r="L7" i="18"/>
  <c r="Z4" i="18"/>
  <c r="X2" i="18"/>
  <c r="T2" i="20"/>
  <c r="L4" i="13"/>
  <c r="V2" i="11"/>
  <c r="S7" i="18"/>
  <c r="C7" i="18"/>
  <c r="U4" i="18"/>
  <c r="M4" i="18"/>
  <c r="U2" i="18"/>
  <c r="D2" i="20"/>
  <c r="O2" i="13"/>
  <c r="G4" i="13"/>
  <c r="K10" i="13"/>
  <c r="P5" i="18"/>
  <c r="O7" i="18"/>
  <c r="Y2" i="18"/>
  <c r="E2" i="20"/>
  <c r="H4" i="12"/>
  <c r="J5" i="12"/>
  <c r="AD7" i="18"/>
  <c r="X4" i="18"/>
  <c r="P4" i="18"/>
  <c r="Z2" i="18"/>
  <c r="V2" i="13"/>
  <c r="X4" i="13"/>
  <c r="O5" i="13"/>
  <c r="G10" i="13"/>
  <c r="X4" i="12"/>
  <c r="Z5" i="12"/>
  <c r="AB10" i="12"/>
  <c r="T10" i="18"/>
  <c r="J5" i="18"/>
  <c r="J7" i="18"/>
  <c r="AB4" i="18"/>
  <c r="T4" i="18"/>
  <c r="Q4" i="13"/>
  <c r="AD5" i="13"/>
  <c r="G4" i="12"/>
  <c r="AD5" i="12"/>
  <c r="P10" i="18"/>
  <c r="R35" i="38" l="1"/>
  <c r="R34" i="38"/>
  <c r="AA43" i="30"/>
  <c r="R2" i="12" s="1"/>
  <c r="AA108" i="30"/>
  <c r="R2" i="26" s="1"/>
  <c r="T28" i="38"/>
  <c r="T29" i="38"/>
  <c r="U27" i="38"/>
  <c r="S30" i="38"/>
  <c r="S31" i="38" s="1"/>
  <c r="S33" i="38" s="1"/>
  <c r="B2" i="21"/>
  <c r="F2" i="18"/>
  <c r="J10" i="27"/>
  <c r="B10" i="27"/>
  <c r="Y5" i="27"/>
  <c r="Q5" i="27"/>
  <c r="I5" i="27"/>
  <c r="H4" i="27"/>
  <c r="AE2" i="27"/>
  <c r="W2" i="27"/>
  <c r="G2" i="27"/>
  <c r="U5" i="26"/>
  <c r="M5" i="26"/>
  <c r="E5" i="26"/>
  <c r="Y10" i="27"/>
  <c r="Q10" i="27"/>
  <c r="P5" i="27"/>
  <c r="AE4" i="27"/>
  <c r="W4" i="27"/>
  <c r="N2" i="27"/>
  <c r="AC10" i="26"/>
  <c r="U10" i="26"/>
  <c r="M10" i="26"/>
  <c r="AE5" i="27"/>
  <c r="W5" i="27"/>
  <c r="O5" i="27"/>
  <c r="G5" i="27"/>
  <c r="AD4" i="27"/>
  <c r="F4" i="27"/>
  <c r="AC2" i="27"/>
  <c r="U2" i="27"/>
  <c r="M2" i="27"/>
  <c r="E2" i="27"/>
  <c r="AB10" i="26"/>
  <c r="AC10" i="27"/>
  <c r="M10" i="27"/>
  <c r="E10" i="27"/>
  <c r="AB5" i="27"/>
  <c r="AA4" i="27"/>
  <c r="K4" i="27"/>
  <c r="C4" i="27"/>
  <c r="Y10" i="26"/>
  <c r="Q10" i="26"/>
  <c r="I10" i="26"/>
  <c r="X5" i="26"/>
  <c r="G10" i="27"/>
  <c r="V5" i="27"/>
  <c r="U4" i="27"/>
  <c r="T2" i="27"/>
  <c r="Z5" i="26"/>
  <c r="O5" i="26"/>
  <c r="F5" i="26"/>
  <c r="AB4" i="26"/>
  <c r="T4" i="26"/>
  <c r="K2" i="26"/>
  <c r="C2" i="26"/>
  <c r="Z2" i="25"/>
  <c r="B2" i="25"/>
  <c r="Y4" i="24"/>
  <c r="Q4" i="24"/>
  <c r="X2" i="24"/>
  <c r="P2" i="24"/>
  <c r="AE10" i="23"/>
  <c r="O10" i="23"/>
  <c r="AD7" i="23"/>
  <c r="V7" i="23"/>
  <c r="N7" i="23"/>
  <c r="M5" i="23"/>
  <c r="E5" i="23"/>
  <c r="AB4" i="23"/>
  <c r="T4" i="23"/>
  <c r="L4" i="23"/>
  <c r="AA2" i="23"/>
  <c r="S2" i="23"/>
  <c r="K2" i="23"/>
  <c r="V10" i="27"/>
  <c r="F10" i="27"/>
  <c r="U5" i="27"/>
  <c r="D4" i="27"/>
  <c r="S2" i="27"/>
  <c r="C2" i="27"/>
  <c r="R10" i="26"/>
  <c r="D10" i="26"/>
  <c r="D5" i="26"/>
  <c r="S4" i="26"/>
  <c r="C4" i="26"/>
  <c r="B2" i="26"/>
  <c r="Q2" i="25"/>
  <c r="I2" i="25"/>
  <c r="X4" i="24"/>
  <c r="P4" i="24"/>
  <c r="AE2" i="24"/>
  <c r="W2" i="24"/>
  <c r="O2" i="24"/>
  <c r="G2" i="24"/>
  <c r="AD10" i="23"/>
  <c r="V10" i="23"/>
  <c r="N10" i="23"/>
  <c r="AC7" i="23"/>
  <c r="U7" i="23"/>
  <c r="M7" i="23"/>
  <c r="E7" i="23"/>
  <c r="AB5" i="23"/>
  <c r="T5" i="23"/>
  <c r="L5" i="23"/>
  <c r="K4" i="23"/>
  <c r="C4" i="23"/>
  <c r="Z2" i="23"/>
  <c r="J2" i="23"/>
  <c r="T10" i="27"/>
  <c r="S5" i="27"/>
  <c r="R4" i="27"/>
  <c r="B4" i="27"/>
  <c r="Q2" i="27"/>
  <c r="P10" i="26"/>
  <c r="W5" i="26"/>
  <c r="L5" i="26"/>
  <c r="C5" i="26"/>
  <c r="Z4" i="26"/>
  <c r="B4" i="26"/>
  <c r="Q2" i="26"/>
  <c r="I2" i="26"/>
  <c r="X2" i="25"/>
  <c r="P2" i="25"/>
  <c r="O4" i="24"/>
  <c r="G4" i="24"/>
  <c r="AD2" i="24"/>
  <c r="V2" i="24"/>
  <c r="N2" i="24"/>
  <c r="M10" i="23"/>
  <c r="E10" i="23"/>
  <c r="AB7" i="23"/>
  <c r="L7" i="23"/>
  <c r="S5" i="23"/>
  <c r="K5" i="23"/>
  <c r="C5" i="23"/>
  <c r="Z4" i="23"/>
  <c r="R4" i="23"/>
  <c r="Y2" i="23"/>
  <c r="Q2" i="23"/>
  <c r="I2" i="23"/>
  <c r="S10" i="27"/>
  <c r="Q4" i="27"/>
  <c r="P2" i="27"/>
  <c r="O10" i="26"/>
  <c r="B10" i="26"/>
  <c r="Q4" i="26"/>
  <c r="P2" i="26"/>
  <c r="AE2" i="25"/>
  <c r="W2" i="25"/>
  <c r="O2" i="25"/>
  <c r="G2" i="25"/>
  <c r="AD4" i="24"/>
  <c r="N4" i="24"/>
  <c r="AC2" i="24"/>
  <c r="U2" i="24"/>
  <c r="M2" i="24"/>
  <c r="E2" i="24"/>
  <c r="AB10" i="23"/>
  <c r="L10" i="23"/>
  <c r="K7" i="23"/>
  <c r="C7" i="23"/>
  <c r="Z5" i="23"/>
  <c r="R5" i="23"/>
  <c r="Y4" i="23"/>
  <c r="I4" i="23"/>
  <c r="X2" i="23"/>
  <c r="P2" i="23"/>
  <c r="AC4" i="27"/>
  <c r="M4" i="27"/>
  <c r="AB2" i="27"/>
  <c r="L2" i="27"/>
  <c r="AA10" i="26"/>
  <c r="T5" i="26"/>
  <c r="J5" i="26"/>
  <c r="X4" i="26"/>
  <c r="P4" i="26"/>
  <c r="H4" i="26"/>
  <c r="O2" i="26"/>
  <c r="G2" i="26"/>
  <c r="V2" i="25"/>
  <c r="N2" i="25"/>
  <c r="U4" i="24"/>
  <c r="M4" i="24"/>
  <c r="E4" i="24"/>
  <c r="AB2" i="24"/>
  <c r="T2" i="24"/>
  <c r="L2" i="24"/>
  <c r="D2" i="24"/>
  <c r="S10" i="23"/>
  <c r="C10" i="23"/>
  <c r="Z7" i="23"/>
  <c r="R7" i="23"/>
  <c r="J7" i="23"/>
  <c r="B7" i="23"/>
  <c r="Q5" i="23"/>
  <c r="I5" i="23"/>
  <c r="AB10" i="27"/>
  <c r="L10" i="27"/>
  <c r="AA5" i="27"/>
  <c r="K5" i="27"/>
  <c r="Z4" i="27"/>
  <c r="Y2" i="27"/>
  <c r="I2" i="27"/>
  <c r="X10" i="26"/>
  <c r="H10" i="26"/>
  <c r="AB5" i="26"/>
  <c r="H5" i="26"/>
  <c r="F4" i="26"/>
  <c r="M2" i="26"/>
  <c r="D2" i="25"/>
  <c r="AA4" i="24"/>
  <c r="S4" i="24"/>
  <c r="K4" i="24"/>
  <c r="C4" i="24"/>
  <c r="Q10" i="23"/>
  <c r="I10" i="23"/>
  <c r="H7" i="23"/>
  <c r="AE5" i="23"/>
  <c r="O5" i="23"/>
  <c r="G5" i="23"/>
  <c r="AD4" i="23"/>
  <c r="N4" i="23"/>
  <c r="U2" i="23"/>
  <c r="M2" i="23"/>
  <c r="E2" i="23"/>
  <c r="AA10" i="27"/>
  <c r="J5" i="27"/>
  <c r="Y4" i="27"/>
  <c r="I4" i="27"/>
  <c r="X2" i="27"/>
  <c r="H2" i="27"/>
  <c r="AA5" i="26"/>
  <c r="Q5" i="26"/>
  <c r="G5" i="26"/>
  <c r="AC4" i="26"/>
  <c r="U4" i="26"/>
  <c r="M4" i="26"/>
  <c r="E4" i="26"/>
  <c r="D2" i="26"/>
  <c r="AA2" i="25"/>
  <c r="S2" i="25"/>
  <c r="K2" i="25"/>
  <c r="R4" i="24"/>
  <c r="J4" i="24"/>
  <c r="B4" i="24"/>
  <c r="Y2" i="24"/>
  <c r="Q2" i="24"/>
  <c r="I2" i="24"/>
  <c r="P10" i="23"/>
  <c r="H10" i="23"/>
  <c r="AE7" i="23"/>
  <c r="W7" i="23"/>
  <c r="O7" i="23"/>
  <c r="G7" i="23"/>
  <c r="AD5" i="23"/>
  <c r="N5" i="23"/>
  <c r="F5" i="23"/>
  <c r="AC4" i="23"/>
  <c r="U4" i="23"/>
  <c r="M4" i="23"/>
  <c r="E4" i="23"/>
  <c r="AB2" i="23"/>
  <c r="L2" i="23"/>
  <c r="D2" i="23"/>
  <c r="AD10" i="27"/>
  <c r="Z10" i="26"/>
  <c r="G4" i="26"/>
  <c r="E2" i="25"/>
  <c r="C2" i="24"/>
  <c r="P4" i="23"/>
  <c r="I7" i="23"/>
  <c r="N10" i="27"/>
  <c r="J10" i="26"/>
  <c r="AB4" i="24"/>
  <c r="X5" i="23"/>
  <c r="O4" i="23"/>
  <c r="O4" i="26"/>
  <c r="AC5" i="27"/>
  <c r="AD5" i="26"/>
  <c r="R10" i="23"/>
  <c r="P5" i="23"/>
  <c r="H4" i="23"/>
  <c r="G2" i="23"/>
  <c r="K2" i="27"/>
  <c r="M5" i="27"/>
  <c r="S5" i="26"/>
  <c r="H5" i="23"/>
  <c r="G4" i="23"/>
  <c r="F2" i="23"/>
  <c r="W4" i="23"/>
  <c r="AB4" i="27"/>
  <c r="I5" i="26"/>
  <c r="F2" i="26"/>
  <c r="D4" i="24"/>
  <c r="B10" i="23"/>
  <c r="L4" i="27"/>
  <c r="AE4" i="26"/>
  <c r="AC2" i="25"/>
  <c r="AA2" i="24"/>
  <c r="Y7" i="23"/>
  <c r="AE4" i="23"/>
  <c r="AD2" i="23"/>
  <c r="M2" i="25"/>
  <c r="W4" i="26"/>
  <c r="U2" i="25"/>
  <c r="S2" i="24"/>
  <c r="Q7" i="23"/>
  <c r="X4" i="23"/>
  <c r="W2" i="23"/>
  <c r="K2" i="24"/>
  <c r="L2" i="18"/>
  <c r="G10" i="17"/>
  <c r="Y10" i="17"/>
  <c r="F10" i="17"/>
  <c r="AD10" i="17"/>
  <c r="O10" i="17"/>
  <c r="H10" i="17"/>
  <c r="AB10" i="17"/>
  <c r="U10" i="17"/>
  <c r="B10" i="17"/>
  <c r="I10" i="17"/>
  <c r="AC10" i="17"/>
  <c r="AA10" i="17"/>
  <c r="J10" i="17"/>
  <c r="V10" i="17"/>
  <c r="C10" i="17"/>
  <c r="S10" i="17"/>
  <c r="AE10" i="17"/>
  <c r="L10" i="17"/>
  <c r="Z10" i="17"/>
  <c r="N10" i="17"/>
  <c r="E10" i="17"/>
  <c r="X10" i="17"/>
  <c r="R10" i="17"/>
  <c r="T10" i="17"/>
  <c r="W10" i="17"/>
  <c r="D10" i="17"/>
  <c r="M10" i="17"/>
  <c r="Q10" i="17"/>
  <c r="K10" i="17"/>
  <c r="P10" i="17"/>
  <c r="G4" i="27"/>
  <c r="O4" i="27"/>
  <c r="S4" i="27"/>
  <c r="E5" i="27"/>
  <c r="C10" i="27"/>
  <c r="K10" i="27"/>
  <c r="O10" i="27"/>
  <c r="W10" i="27"/>
  <c r="AE10" i="27"/>
  <c r="E2" i="26"/>
  <c r="K4" i="26"/>
  <c r="AA4" i="26"/>
  <c r="Y5" i="26"/>
  <c r="AC5" i="26"/>
  <c r="C10" i="26"/>
  <c r="G10" i="26"/>
  <c r="K10" i="26"/>
  <c r="S10" i="26"/>
  <c r="W10" i="26"/>
  <c r="AE10" i="26"/>
  <c r="Y2" i="25"/>
  <c r="W4" i="24"/>
  <c r="AE4" i="24"/>
  <c r="S4" i="23"/>
  <c r="AA4" i="23"/>
  <c r="U5" i="23"/>
  <c r="Y5" i="23"/>
  <c r="AC5" i="23"/>
  <c r="S7" i="23"/>
  <c r="AA7" i="23"/>
  <c r="U10" i="23"/>
  <c r="Y10" i="23"/>
  <c r="AC10" i="23"/>
  <c r="AD2" i="27"/>
  <c r="E4" i="27"/>
  <c r="J4" i="27"/>
  <c r="P4" i="27"/>
  <c r="B5" i="27"/>
  <c r="L5" i="27"/>
  <c r="R5" i="27"/>
  <c r="D10" i="27"/>
  <c r="I10" i="27"/>
  <c r="H2" i="26"/>
  <c r="N2" i="26"/>
  <c r="J4" i="26"/>
  <c r="B5" i="26"/>
  <c r="R5" i="26"/>
  <c r="N10" i="26"/>
  <c r="T10" i="26"/>
  <c r="AD10" i="26"/>
  <c r="C2" i="25"/>
  <c r="H2" i="25"/>
  <c r="AD2" i="25"/>
  <c r="H2" i="24"/>
  <c r="Z4" i="24"/>
  <c r="C2" i="23"/>
  <c r="H2" i="23"/>
  <c r="J4" i="23"/>
  <c r="B5" i="23"/>
  <c r="W5" i="23"/>
  <c r="D7" i="23"/>
  <c r="T7" i="23"/>
  <c r="F10" i="23"/>
  <c r="K10" i="23"/>
  <c r="AA10" i="23"/>
  <c r="F2" i="27"/>
  <c r="V2" i="27"/>
  <c r="T5" i="27"/>
  <c r="F10" i="26"/>
  <c r="F2" i="25"/>
  <c r="F2" i="24"/>
  <c r="H4" i="24"/>
  <c r="D2" i="27"/>
  <c r="J2" i="27"/>
  <c r="O2" i="27"/>
  <c r="Z2" i="27"/>
  <c r="V4" i="27"/>
  <c r="C5" i="27"/>
  <c r="H5" i="27"/>
  <c r="N5" i="27"/>
  <c r="X5" i="27"/>
  <c r="AD5" i="27"/>
  <c r="P10" i="27"/>
  <c r="U10" i="27"/>
  <c r="Z10" i="27"/>
  <c r="J2" i="26"/>
  <c r="L4" i="26"/>
  <c r="V4" i="26"/>
  <c r="N5" i="26"/>
  <c r="E10" i="26"/>
  <c r="J2" i="25"/>
  <c r="T2" i="25"/>
  <c r="J2" i="24"/>
  <c r="Z2" i="24"/>
  <c r="F4" i="24"/>
  <c r="L4" i="24"/>
  <c r="V4" i="24"/>
  <c r="O2" i="23"/>
  <c r="T2" i="23"/>
  <c r="F4" i="23"/>
  <c r="Q4" i="23"/>
  <c r="V4" i="23"/>
  <c r="P7" i="23"/>
  <c r="G10" i="23"/>
  <c r="W10" i="23"/>
  <c r="X4" i="27"/>
  <c r="D5" i="27"/>
  <c r="Z5" i="27"/>
  <c r="R4" i="26"/>
  <c r="AE5" i="26"/>
  <c r="L10" i="26"/>
  <c r="V10" i="26"/>
  <c r="B2" i="27"/>
  <c r="N4" i="27"/>
  <c r="F5" i="27"/>
  <c r="R10" i="27"/>
  <c r="N4" i="26"/>
  <c r="B4" i="23"/>
  <c r="D5" i="23"/>
  <c r="F7" i="23"/>
  <c r="D4" i="26"/>
  <c r="Y4" i="26"/>
  <c r="J5" i="23"/>
  <c r="R2" i="27"/>
  <c r="I4" i="26"/>
  <c r="AD4" i="26"/>
  <c r="V5" i="26"/>
  <c r="R2" i="25"/>
  <c r="T4" i="24"/>
  <c r="V5" i="23"/>
  <c r="X7" i="23"/>
  <c r="D10" i="23"/>
  <c r="Z10" i="23"/>
  <c r="T4" i="27"/>
  <c r="X10" i="27"/>
  <c r="K5" i="26"/>
  <c r="AB2" i="25"/>
  <c r="R2" i="24"/>
  <c r="I4" i="24"/>
  <c r="B2" i="23"/>
  <c r="D4" i="23"/>
  <c r="AA5" i="23"/>
  <c r="J10" i="23"/>
  <c r="T10" i="23"/>
  <c r="H10" i="27"/>
  <c r="L2" i="26"/>
  <c r="P5" i="26"/>
  <c r="L2" i="25"/>
  <c r="AC4" i="24"/>
  <c r="X10" i="23"/>
  <c r="T30" i="38" l="1"/>
  <c r="T31" i="38" s="1"/>
  <c r="T33" i="38" s="1"/>
  <c r="T35" i="38" s="1"/>
  <c r="S35" i="38"/>
  <c r="S34" i="38"/>
  <c r="AB108" i="30"/>
  <c r="S2" i="26" s="1"/>
  <c r="AB43" i="30"/>
  <c r="S2" i="12" s="1"/>
  <c r="U28" i="38"/>
  <c r="U29" i="38"/>
  <c r="D2" i="17"/>
  <c r="AA2" i="27"/>
  <c r="U199" i="30"/>
  <c r="W199" i="30"/>
  <c r="AE2" i="23"/>
  <c r="AC2" i="23"/>
  <c r="X199" i="30"/>
  <c r="Z199" i="30"/>
  <c r="B2" i="24"/>
  <c r="T199" i="30"/>
  <c r="Q199" i="30"/>
  <c r="S199" i="30"/>
  <c r="AA199" i="30"/>
  <c r="P199" i="30"/>
  <c r="N2" i="23"/>
  <c r="O199" i="30"/>
  <c r="R2" i="23"/>
  <c r="V2" i="23"/>
  <c r="V199" i="30"/>
  <c r="Y199" i="30"/>
  <c r="R199" i="30"/>
  <c r="U138" i="30"/>
  <c r="AC138" i="30"/>
  <c r="AG138" i="30"/>
  <c r="V138" i="30"/>
  <c r="Z138" i="30"/>
  <c r="AD138" i="30"/>
  <c r="AH138" i="30"/>
  <c r="AL138" i="30"/>
  <c r="W138" i="30"/>
  <c r="AA138" i="30"/>
  <c r="AE138" i="30"/>
  <c r="AI138" i="30"/>
  <c r="AM138" i="30"/>
  <c r="T138" i="30"/>
  <c r="X138" i="30"/>
  <c r="AB138" i="30"/>
  <c r="AF138" i="30"/>
  <c r="AJ138" i="30"/>
  <c r="AN138" i="30"/>
  <c r="T34" i="38" l="1"/>
  <c r="AD43" i="30" s="1"/>
  <c r="U30" i="38"/>
  <c r="U31" i="38" s="1"/>
  <c r="V31" i="38" s="1"/>
  <c r="W31" i="38" s="1"/>
  <c r="X31" i="38" s="1"/>
  <c r="Y31" i="38" s="1"/>
  <c r="Z31" i="38" s="1"/>
  <c r="AA31" i="38" s="1"/>
  <c r="AB31" i="38" s="1"/>
  <c r="AC31" i="38" s="1"/>
  <c r="AD31" i="38" s="1"/>
  <c r="AB199" i="30"/>
  <c r="AC43" i="30"/>
  <c r="AC108" i="30"/>
  <c r="T2" i="26" s="1"/>
  <c r="O186" i="30"/>
  <c r="E2" i="17"/>
  <c r="Y138" i="30"/>
  <c r="AK138" i="30"/>
  <c r="U33" i="38" l="1"/>
  <c r="U35" i="38" s="1"/>
  <c r="AD108" i="30"/>
  <c r="U2" i="26" s="1"/>
  <c r="T2" i="12"/>
  <c r="AC199" i="30"/>
  <c r="U34" i="38"/>
  <c r="U2" i="12"/>
  <c r="V33" i="38"/>
  <c r="P186" i="30"/>
  <c r="F2" i="17"/>
  <c r="O202" i="30"/>
  <c r="AD199" i="30" l="1"/>
  <c r="V35" i="38"/>
  <c r="V34" i="38"/>
  <c r="AE43" i="30"/>
  <c r="AE108" i="30"/>
  <c r="V2" i="26" s="1"/>
  <c r="W33" i="38"/>
  <c r="Q186" i="30"/>
  <c r="G2" i="17"/>
  <c r="P202" i="30"/>
  <c r="W35" i="38" l="1"/>
  <c r="W34" i="38"/>
  <c r="V2" i="12"/>
  <c r="AE199" i="30"/>
  <c r="AF43" i="30"/>
  <c r="AF108" i="30"/>
  <c r="W2" i="26" s="1"/>
  <c r="X33" i="38"/>
  <c r="R186" i="30"/>
  <c r="H2" i="17"/>
  <c r="Q202" i="30"/>
  <c r="W2" i="12" l="1"/>
  <c r="AF199" i="30"/>
  <c r="AG108" i="30"/>
  <c r="X2" i="26" s="1"/>
  <c r="AG43" i="30"/>
  <c r="X35" i="38"/>
  <c r="X34" i="38"/>
  <c r="Y33" i="38"/>
  <c r="S186" i="30"/>
  <c r="I2" i="17"/>
  <c r="R202" i="30"/>
  <c r="AH108" i="30" l="1"/>
  <c r="Y2" i="26" s="1"/>
  <c r="AH43" i="30"/>
  <c r="Y35" i="38"/>
  <c r="Y34" i="38"/>
  <c r="X2" i="12"/>
  <c r="AG199" i="30"/>
  <c r="Z33" i="38"/>
  <c r="J2" i="17"/>
  <c r="S202" i="30"/>
  <c r="Z35" i="38" l="1"/>
  <c r="Z34" i="38"/>
  <c r="AI43" i="30"/>
  <c r="AI108" i="30"/>
  <c r="Z2" i="26" s="1"/>
  <c r="Y2" i="12"/>
  <c r="AH199" i="30"/>
  <c r="AA33" i="38"/>
  <c r="Z2" i="12" l="1"/>
  <c r="AI199" i="30"/>
  <c r="AA35" i="38"/>
  <c r="AA34" i="38"/>
  <c r="AJ108" i="30"/>
  <c r="AA2" i="26" s="1"/>
  <c r="AJ43" i="30"/>
  <c r="AB33" i="38"/>
  <c r="AA2" i="12" l="1"/>
  <c r="AJ199" i="30"/>
  <c r="AK108" i="30"/>
  <c r="AB2" i="26" s="1"/>
  <c r="AK43" i="30"/>
  <c r="AB35" i="38"/>
  <c r="AB34" i="38"/>
  <c r="AD33" i="38"/>
  <c r="AC33" i="38"/>
  <c r="AC35" i="38" l="1"/>
  <c r="AC34" i="38"/>
  <c r="AD35" i="38"/>
  <c r="AD34" i="38"/>
  <c r="AB2" i="12"/>
  <c r="AK199" i="30"/>
  <c r="AL43" i="30"/>
  <c r="AL108" i="30"/>
  <c r="AC2" i="26" s="1"/>
  <c r="AC2" i="12" l="1"/>
  <c r="AL199" i="30"/>
  <c r="AN43" i="30"/>
  <c r="AN108" i="30"/>
  <c r="AE2" i="26" s="1"/>
  <c r="AM43" i="30"/>
  <c r="AM108" i="30"/>
  <c r="AD2" i="26" s="1"/>
  <c r="AD2" i="12" l="1"/>
  <c r="AM199" i="30"/>
  <c r="AE2" i="12"/>
  <c r="AN199" i="30"/>
</calcChain>
</file>

<file path=xl/sharedStrings.xml><?xml version="1.0" encoding="utf-8"?>
<sst xmlns="http://schemas.openxmlformats.org/spreadsheetml/2006/main" count="2090" uniqueCount="644">
  <si>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</si>
  <si>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</si>
  <si>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</si>
  <si>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</si>
  <si>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</si>
  <si>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</si>
  <si>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</si>
  <si>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</si>
  <si>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</si>
  <si>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</si>
  <si>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</si>
  <si>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</si>
  <si>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</si>
  <si>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Ventilation</t>
  </si>
  <si>
    <t xml:space="preserve">   Cooking</t>
  </si>
  <si>
    <t xml:space="preserve">   Lighting</t>
  </si>
  <si>
    <t xml:space="preserve">   Refrigeration</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</si>
  <si>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</si>
  <si>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</si>
  <si>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</si>
  <si>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</si>
  <si>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</si>
  <si>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</si>
  <si>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Uses 6/</t>
  </si>
  <si>
    <t>Electricity Related Losses</t>
  </si>
  <si>
    <t>Total Energy Consumption by End Use</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</si>
  <si>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</si>
  <si>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</si>
  <si>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</si>
  <si>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</si>
  <si>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</si>
  <si>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</si>
  <si>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</si>
  <si>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</si>
  <si>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</si>
  <si>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</si>
  <si>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</si>
  <si>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</si>
  <si>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</si>
  <si>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</si>
  <si>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</si>
  <si>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</si>
  <si>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escalators, off-road electric vehicles, laboratory fume hoods, laundry equipment, coffee brewers, and water services.</t>
  </si>
  <si>
    <t>performed in commercial buildings.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</si>
  <si>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</si>
  <si>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</si>
  <si>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</si>
  <si>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</si>
  <si>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</si>
  <si>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</si>
  <si>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</si>
  <si>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</si>
  <si>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Space Heating</t>
  </si>
  <si>
    <t xml:space="preserve">   Space Cooling</t>
  </si>
  <si>
    <t xml:space="preserve">   Water Heating</t>
  </si>
  <si>
    <t xml:space="preserve">   Clothes Dryers</t>
  </si>
  <si>
    <t xml:space="preserve">   Freezers</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</si>
  <si>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</si>
  <si>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</si>
  <si>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</si>
  <si>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</si>
  <si>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</si>
  <si>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</si>
  <si>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</si>
  <si>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</si>
  <si>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</si>
  <si>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</si>
  <si>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</si>
  <si>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Furnace Fans and Boiler Circulation Pumps</t>
  </si>
  <si>
    <t xml:space="preserve">  Geothermal Heat Pumps</t>
  </si>
  <si>
    <t xml:space="preserve">  Solar Hot Water Heating</t>
  </si>
  <si>
    <t>transportation sector.</t>
  </si>
  <si>
    <t>U.S. Energy Information Administration</t>
  </si>
  <si>
    <t>Table 4</t>
  </si>
  <si>
    <t>Table 5</t>
  </si>
  <si>
    <t>Year</t>
  </si>
  <si>
    <t>electricity (BTU)</t>
  </si>
  <si>
    <t>coal (BTU)</t>
  </si>
  <si>
    <t>natural gas (BTU)</t>
  </si>
  <si>
    <t>petroleum diesel (BTU)</t>
  </si>
  <si>
    <t>BCEU BAU Components Energy Use</t>
  </si>
  <si>
    <t>heat (BTU)</t>
  </si>
  <si>
    <t>Notes:</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</si>
  <si>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</si>
  <si>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</si>
  <si>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</si>
  <si>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</si>
  <si>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</si>
  <si>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</si>
  <si>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</si>
  <si>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</si>
  <si>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</si>
  <si>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</si>
  <si>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</si>
  <si>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</si>
  <si>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</si>
  <si>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</si>
  <si>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</si>
  <si>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escalators, off-road electric vehicles, laboratory fume hoods, laundry equipment, coffee brewers, water services, emergency generators,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</si>
  <si>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</si>
  <si>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</si>
  <si>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</si>
  <si>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</si>
  <si>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</si>
  <si>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</si>
  <si>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</si>
  <si>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</si>
  <si>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</si>
  <si>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</si>
  <si>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</si>
  <si>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</si>
  <si>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</si>
  <si>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</si>
  <si>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</si>
  <si>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</si>
  <si>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</si>
  <si>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</si>
  <si>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</si>
  <si>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</si>
  <si>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</si>
  <si>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</si>
  <si>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</si>
  <si>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</si>
  <si>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</si>
  <si>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</si>
  <si>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</si>
  <si>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</si>
  <si>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</si>
  <si>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</si>
  <si>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</si>
  <si>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</si>
  <si>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</si>
  <si>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</si>
  <si>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</si>
  <si>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</si>
  <si>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Urban vs. Rural Residential Households</t>
  </si>
  <si>
    <t>Energy Information Administration</t>
  </si>
  <si>
    <t>Residential Energy Consumption Survey (RECS)</t>
  </si>
  <si>
    <t>Table HC2.1</t>
  </si>
  <si>
    <t>biomass (BTU)</t>
  </si>
  <si>
    <t>Release Date</t>
  </si>
  <si>
    <t>Datekey</t>
  </si>
  <si>
    <t>Scenario</t>
  </si>
  <si>
    <t>Report</t>
  </si>
  <si>
    <t xml:space="preserve">   Computing</t>
  </si>
  <si>
    <t xml:space="preserve">   Office Equipment</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</si>
  <si>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</si>
  <si>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</si>
  <si>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</si>
  <si>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</si>
  <si>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</si>
  <si>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</si>
  <si>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</si>
  <si>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</si>
  <si>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</si>
  <si>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</si>
  <si>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</si>
  <si>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</si>
  <si>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</si>
  <si>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</si>
  <si>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</si>
  <si>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</si>
  <si>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</si>
  <si>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</si>
  <si>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</si>
  <si>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</si>
  <si>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</si>
  <si>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</si>
  <si>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</si>
  <si>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</si>
  <si>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</si>
  <si>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</si>
  <si>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</si>
  <si>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</si>
  <si>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</si>
  <si>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</si>
  <si>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</si>
  <si>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</si>
  <si>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</si>
  <si>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</si>
  <si>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</si>
  <si>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</si>
  <si>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</si>
  <si>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</si>
  <si>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</si>
  <si>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</si>
  <si>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</si>
  <si>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</si>
  <si>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</si>
  <si>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</si>
  <si>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</si>
  <si>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</si>
  <si>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</si>
  <si>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</si>
  <si>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</si>
  <si>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</si>
  <si>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</si>
  <si>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</si>
  <si>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</si>
  <si>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</si>
  <si>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</si>
  <si>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</si>
  <si>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</si>
  <si>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</si>
  <si>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</si>
  <si>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</si>
  <si>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</si>
  <si>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</si>
  <si>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</si>
  <si>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</si>
  <si>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</si>
  <si>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</si>
  <si>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</si>
  <si>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</si>
  <si>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</si>
  <si>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</si>
  <si>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</si>
  <si>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</si>
  <si>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</si>
  <si>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</si>
  <si>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</si>
  <si>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</si>
  <si>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</si>
  <si>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</si>
  <si>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</si>
  <si>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</si>
  <si>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</si>
  <si>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</si>
  <si>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</si>
  <si>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</si>
  <si>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</si>
  <si>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</si>
  <si>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</si>
  <si>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</si>
  <si>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</si>
  <si>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</si>
  <si>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</si>
  <si>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</si>
  <si>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</si>
  <si>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</si>
  <si>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</si>
  <si>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</si>
  <si>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Survey.</t>
  </si>
  <si>
    <t>kerosene (BTU)</t>
  </si>
  <si>
    <t>heavy or residual fuel oil (BTU)</t>
  </si>
  <si>
    <t>LPG propane or butane (BTU)</t>
  </si>
  <si>
    <t>hydrogen (BTU)</t>
  </si>
  <si>
    <t>Accordingly, we make the following assumptions based on comparing emissions</t>
  </si>
  <si>
    <t>Remainng "other fuels" are LPG/propane/butane</t>
  </si>
  <si>
    <t xml:space="preserve">   Other Uses 8/</t>
  </si>
  <si>
    <t>heaters, spa heaters, and backup electricity generators not listed above.  Electric vehicles are included in the transportation sector.</t>
  </si>
  <si>
    <t>combined heat and power in commercial buildings, manufacturing performed in commercial buildings, and cooking (distillate).  Also</t>
  </si>
  <si>
    <t>includes residual fuel oil, propane, coal, motor gasoline, kerosene, and marketed renewable fuels (biomass).</t>
  </si>
  <si>
    <t>BCEU-urban-residential-heating</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</si>
  <si>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</si>
  <si>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</si>
  <si>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</si>
  <si>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</si>
  <si>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</si>
  <si>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</si>
  <si>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</si>
  <si>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</si>
  <si>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</si>
  <si>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</si>
  <si>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</si>
  <si>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</si>
  <si>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</si>
  <si>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</si>
  <si>
    <t>RKI000</t>
  </si>
  <si>
    <t>RKI000:ba_Single-Family</t>
  </si>
  <si>
    <t>RKI000:ba_Multifamily</t>
  </si>
  <si>
    <t>RKI000:ba_MobileHomes</t>
  </si>
  <si>
    <t>RKI000:ba_Total</t>
  </si>
  <si>
    <t>RKI000:ca_AverageHouseS</t>
  </si>
  <si>
    <t>RKI000:da_DeliveredEner</t>
  </si>
  <si>
    <t>RKI000:da_TotalEnergyCo</t>
  </si>
  <si>
    <t>RKI000:ea_DeliveredEner</t>
  </si>
  <si>
    <t>RKI000:ea_TotalEnergyCo</t>
  </si>
  <si>
    <t>RKI000:fa_SpaceHeating</t>
  </si>
  <si>
    <t>RKI000:fa_SpaceCooling</t>
  </si>
  <si>
    <t>RKI000:fa_WaterHeating</t>
  </si>
  <si>
    <t>RKI000:fa_Refrigeration</t>
  </si>
  <si>
    <t>RKI000:fa_Cooking</t>
  </si>
  <si>
    <t>RKI000:fa_ClothesDryers</t>
  </si>
  <si>
    <t>RKI000:fa_Freezers</t>
  </si>
  <si>
    <t>RKI000:fa_Lighting</t>
  </si>
  <si>
    <t>RKI000:fa_ClothesWasher</t>
  </si>
  <si>
    <t>RKI000:fa_Dishwashers</t>
  </si>
  <si>
    <t>RKI000:fa_ColorTelevisi</t>
  </si>
  <si>
    <t>RKI000:fa_PersonalCompu</t>
  </si>
  <si>
    <t>RKI000:fa_FurnaceFans</t>
  </si>
  <si>
    <t>RKI000:fa_OtherUses</t>
  </si>
  <si>
    <t>RKI000:fa_DeliveredEner</t>
  </si>
  <si>
    <t>RKI000:ga_SpaceHeating</t>
  </si>
  <si>
    <t>RKI000:ga_SpaceCooling</t>
  </si>
  <si>
    <t>RKI000:ga_WaterHeating</t>
  </si>
  <si>
    <t>RKI000:ga_Cooking</t>
  </si>
  <si>
    <t>RKI000:ga_ClothesDryers</t>
  </si>
  <si>
    <t>RKI000:ga_OtherNatGas</t>
  </si>
  <si>
    <t>RKI000:ga_DeliveredEner</t>
  </si>
  <si>
    <t>RKI000:ha_SpaceHeating</t>
  </si>
  <si>
    <t>RKI000:ha_WaterHeating</t>
  </si>
  <si>
    <t>RKI000:Other_ha_ha</t>
  </si>
  <si>
    <t>RKI000:ha_DeliveredEner</t>
  </si>
  <si>
    <t>RKI000:ia_SpaceHeating</t>
  </si>
  <si>
    <t>RKI000:ia_WaterHeating</t>
  </si>
  <si>
    <t>RKI000:ia_Cooking</t>
  </si>
  <si>
    <t>RKI000:ia_OtherUses</t>
  </si>
  <si>
    <t>RKI000:ia_DeliveredEner</t>
  </si>
  <si>
    <t>RKI000:ja_MarketedRenew</t>
  </si>
  <si>
    <t>RKI000:ka_SpaceHeating</t>
  </si>
  <si>
    <t>RKI000:ka_SpaceCooling</t>
  </si>
  <si>
    <t>RKI000:ka_WaterHeating</t>
  </si>
  <si>
    <t>RKI000:ka_Refrigeration</t>
  </si>
  <si>
    <t>RKI000:ka_Cooking</t>
  </si>
  <si>
    <t>RKI000:ka_ClothesDryers</t>
  </si>
  <si>
    <t>RKI000:ka_Freezers</t>
  </si>
  <si>
    <t>RKI000:ka_Lighting</t>
  </si>
  <si>
    <t>RKI000:ka_ClothesWasher</t>
  </si>
  <si>
    <t>RKI000:ka_Dishwashers</t>
  </si>
  <si>
    <t>RKI000:ka_ColorTelevisi</t>
  </si>
  <si>
    <t>RKI000:ka_PersonalCompu</t>
  </si>
  <si>
    <t>RKI000:ka_FurnaceFans</t>
  </si>
  <si>
    <t>RKI000:ka_OtherUses</t>
  </si>
  <si>
    <t>RKI000:ka_DeliveredEner</t>
  </si>
  <si>
    <t>RKI000:la_ElectricityRe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</si>
  <si>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</si>
  <si>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</si>
  <si>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</si>
  <si>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</si>
  <si>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</si>
  <si>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</si>
  <si>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</si>
  <si>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</si>
  <si>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</si>
  <si>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</si>
  <si>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</si>
  <si>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</si>
  <si>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</si>
  <si>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</si>
  <si>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RKI000:ma_Total</t>
  </si>
  <si>
    <t>RKI000:na_GeothermalHea</t>
  </si>
  <si>
    <t>RKI000:na_SolarHotWater</t>
  </si>
  <si>
    <t>RKI000:na_SolarPhotovol</t>
  </si>
  <si>
    <t>RKI000:na_WindHuffPuff</t>
  </si>
  <si>
    <t>RKI000:na_Total</t>
  </si>
  <si>
    <t>RKI000:hdd_NewEngland</t>
  </si>
  <si>
    <t>RKI000:hdd_MiddleAtlant</t>
  </si>
  <si>
    <t>RKI000:hdd_EastNorthCen</t>
  </si>
  <si>
    <t>RKI000:hdd_WestNorthCen</t>
  </si>
  <si>
    <t>RKI000:hdd_SouthAtlantc</t>
  </si>
  <si>
    <t>RKI000:hdd_EastSouthCen</t>
  </si>
  <si>
    <t>RKI000:hdd_WestSouthCen</t>
  </si>
  <si>
    <t>RKI000:hdd_Mountain</t>
  </si>
  <si>
    <t>RKI000:hdd_Pacific</t>
  </si>
  <si>
    <t>RKI000:hdd_UnitedStates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</si>
  <si>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</si>
  <si>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</si>
  <si>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</si>
  <si>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</si>
  <si>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</si>
  <si>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</si>
  <si>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</si>
  <si>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</si>
  <si>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</si>
  <si>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</si>
  <si>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CKI000</t>
  </si>
  <si>
    <t>CKI000:da_Surviving</t>
  </si>
  <si>
    <t>CKI000:da_NewAdditions</t>
  </si>
  <si>
    <t>CKI000:da_Total</t>
  </si>
  <si>
    <t>CKI000:ea_DeliveredEner</t>
  </si>
  <si>
    <t>CKI000:ea_ElectricityRe</t>
  </si>
  <si>
    <t>CKI000:ga_SpaceHeating</t>
  </si>
  <si>
    <t>CKI000:ga_SpaceCooling</t>
  </si>
  <si>
    <t>CKI000:ga_WaterHeating</t>
  </si>
  <si>
    <t>CKI000:ga_Ventilation</t>
  </si>
  <si>
    <t>CKI000:ga_Cooking</t>
  </si>
  <si>
    <t>CKI000:ga_Lighting</t>
  </si>
  <si>
    <t>CKI000:ga_Refrigeration</t>
  </si>
  <si>
    <t>CKI000:ga_OfficeEquipme</t>
  </si>
  <si>
    <t>CKI000:ha_OfficeEquipme</t>
  </si>
  <si>
    <t>CKI000:ha_OtherUses</t>
  </si>
  <si>
    <t>CKI000:ia_SpaceHeating</t>
  </si>
  <si>
    <t>CKI000:ia_SpaceCooling</t>
  </si>
  <si>
    <t>CKI000:ia_WaterHeating</t>
  </si>
  <si>
    <t>CKI000:ia_Cooking</t>
  </si>
  <si>
    <t>CKI000:ia_OtherUses</t>
  </si>
  <si>
    <t>CKI000:ia_DeliveredEner</t>
  </si>
  <si>
    <t>CKI000:ja_SpaceHeating</t>
  </si>
  <si>
    <t>CKI000:ja_WaterHeating</t>
  </si>
  <si>
    <t>CKI000:ja_OtherUses</t>
  </si>
  <si>
    <t>CKI000:ja_DeliveredEner</t>
  </si>
  <si>
    <t>CKI000:ka_MarketedRenew</t>
  </si>
  <si>
    <t>CKI000:ka_OtherFuels</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</si>
  <si>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</si>
  <si>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</si>
  <si>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</si>
  <si>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</si>
  <si>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</si>
  <si>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</si>
  <si>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</si>
  <si>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</si>
  <si>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</si>
  <si>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</si>
  <si>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</si>
  <si>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</si>
  <si>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</si>
  <si>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</si>
  <si>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</si>
  <si>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</si>
  <si>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</si>
  <si>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</si>
  <si>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</si>
  <si>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</si>
  <si>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</si>
  <si>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</si>
  <si>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</si>
  <si>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CKI000:qa_SolarThermal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</si>
  <si>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</si>
  <si>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</si>
  <si>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</si>
  <si>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</si>
  <si>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</si>
  <si>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</si>
  <si>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</si>
  <si>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</si>
  <si>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</si>
  <si>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</si>
  <si>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</si>
  <si>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</si>
  <si>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</si>
  <si>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</si>
  <si>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</si>
  <si>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</si>
  <si>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</si>
  <si>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</si>
  <si>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</si>
  <si>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</si>
  <si>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</si>
  <si>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</si>
  <si>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</si>
  <si>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Quadrillion</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</si>
  <si>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</si>
  <si>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</si>
  <si>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</si>
  <si>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</si>
  <si>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</si>
  <si>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</si>
  <si>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</si>
  <si>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 xml:space="preserve">   Gross End-use Consumption 1/</t>
  </si>
  <si>
    <t>Energy Consumption by Fuel</t>
  </si>
  <si>
    <t xml:space="preserve"> Electricity 1/</t>
  </si>
  <si>
    <t xml:space="preserve">   Clothes Washers 2/</t>
  </si>
  <si>
    <t xml:space="preserve">   Dishwashers 2/</t>
  </si>
  <si>
    <t xml:space="preserve">   Televisions and Related Equipment 3/</t>
  </si>
  <si>
    <t xml:space="preserve">   Computers and Related Equipment 4/</t>
  </si>
  <si>
    <t xml:space="preserve">     Electricity Subtotal</t>
  </si>
  <si>
    <t>RKI000:fa_OwnGeneration</t>
  </si>
  <si>
    <t xml:space="preserve">   Onsite Generation for Own Use</t>
  </si>
  <si>
    <t>RKI000:fa_PurchasedElec</t>
  </si>
  <si>
    <t xml:space="preserve">     Purchased Electricity</t>
  </si>
  <si>
    <t xml:space="preserve"> Distillate Fuel Oil 7/</t>
  </si>
  <si>
    <t xml:space="preserve">   Other Uses 9/</t>
  </si>
  <si>
    <t xml:space="preserve"> Marketed Renewables (wood) 10/</t>
  </si>
  <si>
    <t>Energy Consumption by End Use 1/</t>
  </si>
  <si>
    <t xml:space="preserve"> Clothes Washers 2/</t>
  </si>
  <si>
    <t xml:space="preserve"> Dishwashers 2/</t>
  </si>
  <si>
    <t xml:space="preserve"> Televisions and Related Equipment 3/</t>
  </si>
  <si>
    <t xml:space="preserve"> Computers and Related Equipment 4/</t>
  </si>
  <si>
    <t xml:space="preserve"> Other Uses 11/</t>
  </si>
  <si>
    <t>RKI000:ka_GrsEndUseCons</t>
  </si>
  <si>
    <t xml:space="preserve">    Gross End-use Consumption</t>
  </si>
  <si>
    <t>RKI000:ka_OwnGeneration</t>
  </si>
  <si>
    <t xml:space="preserve"> Onsite Generation for Own Use</t>
  </si>
  <si>
    <t xml:space="preserve">    Delivered Energy</t>
  </si>
  <si>
    <t>Total Energy Consumption by End Use 1/</t>
  </si>
  <si>
    <t xml:space="preserve">   Total Gross End-use Consumption</t>
  </si>
  <si>
    <t>RKI000:ma_OwnGeneration</t>
  </si>
  <si>
    <t xml:space="preserve"> Generation for Own Use</t>
  </si>
  <si>
    <t>RKI000:ma_TtllOwnUseGen</t>
  </si>
  <si>
    <t>Total Net Own-use Generation</t>
  </si>
  <si>
    <t>Nonmarketed Renewables 12/</t>
  </si>
  <si>
    <t>1/ Unless otherwise specified, energy consumption by end use includes all electricity consumed for that end use,</t>
  </si>
  <si>
    <t>including purchased electricity and onsite generation for own use.</t>
  </si>
  <si>
    <t>2/ Does not include water heating portion of load.</t>
  </si>
  <si>
    <t>4/ Includes desktop and laptop computers, monitors, and networking equipment.</t>
  </si>
  <si>
    <t>5/ Includes electric and electronic devices, heating elements, and motors not listed above.  Electric vehicles are included in the</t>
  </si>
  <si>
    <t>6/ Includes such appliances as outdoor grills, natural gas-fueled lights, pool heaters, spa heaters, and backup electricity generators.</t>
  </si>
  <si>
    <t>7/ Includes kerosene use.</t>
  </si>
  <si>
    <t>8/ Includes such appliances as pool heaters, spa heaters, and backup electricity generators.</t>
  </si>
  <si>
    <t>9/ Includes such appliances as outdoor grills, propane-fueled lights, pool heaters, spa heaters, and backup electricity generators.</t>
  </si>
  <si>
    <t>10/ Includes wood used for primary and secondary heating in wood stoves or fireplaces as reported in the Residential Energy Consumption</t>
  </si>
  <si>
    <t>11/ Includes electric and electronic devices, heating elements, motors, outdoor grills, natural gas-and propane-fueled lights, pool</t>
  </si>
  <si>
    <t>12/ Consumption determined by using the average electric power sector net heat rate for fossil fuels.</t>
  </si>
  <si>
    <t>Btu = British thermal unit.</t>
  </si>
  <si>
    <t>- - = Not applicable.</t>
  </si>
  <si>
    <t>Note:  Totals may not equal sum of components due to independent rounding.</t>
  </si>
  <si>
    <t xml:space="preserve">   Space Heating 2/</t>
  </si>
  <si>
    <t xml:space="preserve">   Space Cooling 2/</t>
  </si>
  <si>
    <t xml:space="preserve">   Water Heating 2/</t>
  </si>
  <si>
    <t>CKI000:ha_ElecSubtotal</t>
  </si>
  <si>
    <t>CKI000:ha_OwnGeneration</t>
  </si>
  <si>
    <t>CKI000:ha_PurchasedElec</t>
  </si>
  <si>
    <t xml:space="preserve"> Other Fuels 6/</t>
  </si>
  <si>
    <t xml:space="preserve">   Other Uses 7/</t>
  </si>
  <si>
    <t>CKI000:ma_GrsEndUseCons</t>
  </si>
  <si>
    <t xml:space="preserve">     Gross End-use Consumption</t>
  </si>
  <si>
    <t>CKI000:ma_OwnGeneration</t>
  </si>
  <si>
    <t xml:space="preserve">     Total Gross End-use Consumption</t>
  </si>
  <si>
    <t>CKI000:pa_OwnGeneration</t>
  </si>
  <si>
    <t>CKI000:pa_TtllOwnUseGen</t>
  </si>
  <si>
    <t>Nonmarketed Renewable Fuels 8/</t>
  </si>
  <si>
    <t>2/ Includes fuel consumption for district services.</t>
  </si>
  <si>
    <t>3/ Includes (but is not limited to) miscellaneous uses such as transformers, medical imaging and other medical equipment, elevators,</t>
  </si>
  <si>
    <t>4/ Includes miscellaneous uses, such as emergency generators, combined heat and power in commercial buildings, and manufacturing</t>
  </si>
  <si>
    <t>5/ Includes miscellaneous uses, such as cooking, emergency generators, and combined heat and power in commercial buildings.</t>
  </si>
  <si>
    <t>6/ Includes residual fuel oil, propane, coal, motor gasoline, and kerosene.</t>
  </si>
  <si>
    <t>7/ Includes (but is not limited to) miscellaneous uses such as transformers, medical imaging and other medical equipment, elevators,</t>
  </si>
  <si>
    <t>8/ Consumption determined by using the average electric power sector net heat rate for fossil fuels.</t>
  </si>
  <si>
    <t>https://www.eia.gov/outlooks/aeo/data/browser/#/?id=5-AEO2021&amp;cases=ref2021&amp;sourcekey=0</t>
  </si>
  <si>
    <t>Total Residential</t>
  </si>
  <si>
    <t>electricity</t>
  </si>
  <si>
    <t>eps</t>
  </si>
  <si>
    <t>aeo</t>
  </si>
  <si>
    <t>CHECK</t>
  </si>
  <si>
    <t>Total Commercial</t>
  </si>
  <si>
    <t>Notes on commercial electricity other</t>
  </si>
  <si>
    <t>Commercial electricity consumption includes electricity used for water and waste facilities. In the EPS model, these are included in the industrial fuel use. To avoid double counting, we removed water and waste electricity consumption from commercial-other.</t>
  </si>
  <si>
    <t>EIA</t>
  </si>
  <si>
    <t>terrwatt to btu</t>
  </si>
  <si>
    <t>Commercial MEL TWh/yr</t>
  </si>
  <si>
    <t>Wastewater Treatment</t>
  </si>
  <si>
    <t xml:space="preserve">Water Supply &amp; Purification </t>
  </si>
  <si>
    <t>btus</t>
  </si>
  <si>
    <t>Other</t>
  </si>
  <si>
    <t>https://www.eia.gov/consumption/residential/data/2020/?src=%E2%80%B9%20Consumption%20%20%20%20%20%20Residential%20Energy%20Consumption%20Survey%20(RECS)-f1</t>
  </si>
  <si>
    <t>https://www.eia.gov/consumption/residential/data/2020/hc/xls/HC%202.1.xlsx</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</si>
  <si>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</si>
  <si>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</si>
  <si>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</si>
  <si>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</si>
  <si>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</si>
  <si>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</si>
  <si>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</si>
  <si>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</si>
  <si>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</si>
  <si>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</si>
  <si>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</si>
  <si>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</si>
  <si>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</si>
  <si>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</si>
  <si>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</si>
  <si>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</si>
  <si>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</si>
  <si>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</si>
  <si>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</si>
  <si>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</si>
  <si>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</si>
  <si>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</si>
  <si>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</si>
  <si>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</si>
  <si>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</si>
  <si>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</si>
  <si>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</si>
  <si>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National Energy Modeling System run ref2022.d011222a.  Projections:  EIA, AEO2022 National Energy Modeling System run ref2022.d011222a.</t>
  </si>
  <si>
    <t>Sources:  2021:  U.S. Energy Information Administration (EIA), Short-Term Energy Outlook, November 2021 and EIA, AEO2022</t>
  </si>
  <si>
    <t>3/ Includes televisions, set-top boxes, home theater systems, over-the-top streaming devices, and video game consoles.</t>
  </si>
  <si>
    <t>2021–2050</t>
  </si>
  <si>
    <t>Change</t>
  </si>
  <si>
    <t>Annual</t>
  </si>
  <si>
    <t>Average</t>
  </si>
  <si>
    <t xml:space="preserve"> March 2022</t>
  </si>
  <si>
    <t>d011222a</t>
  </si>
  <si>
    <t>Reference</t>
  </si>
  <si>
    <t>ref2022</t>
  </si>
  <si>
    <t>Annual Energy Outlook 2022</t>
  </si>
  <si>
    <t>ref2022.d011222a</t>
  </si>
  <si>
    <t>2021 &amp; 2022</t>
  </si>
  <si>
    <t>Annual Energy Outlook 2021 &amp; Annual Energy Outlook 2022</t>
  </si>
  <si>
    <t>https://www.eia.gov/outlooks/aeo/data/browser/#/?id=4-AEO2022&amp;sourcekey=0</t>
  </si>
  <si>
    <t>https://www.eia.gov/outlooks/aeo/data/browser/#/?id=5-AEO2022&amp;cases=ref2022&amp;sourcekey=0</t>
  </si>
  <si>
    <t>https://www.eia.gov/outlooks/aeo/data/browser/#/?id=4-AEO2021&amp;sourcekey=0</t>
  </si>
  <si>
    <t>Urban/Rural Residential Split</t>
  </si>
  <si>
    <t>ref2023.d020623a</t>
  </si>
  <si>
    <t>Annual Energy Outlook 2023</t>
  </si>
  <si>
    <t>ref2023</t>
  </si>
  <si>
    <t>d020623a</t>
  </si>
  <si>
    <t xml:space="preserve"> March 2023</t>
  </si>
  <si>
    <t>2022–2050</t>
  </si>
  <si>
    <t xml:space="preserve">   On-site Generation for Own Use</t>
  </si>
  <si>
    <t xml:space="preserve"> On-site Generation for Own Use</t>
  </si>
  <si>
    <t>including purchased electricity and on-site generation for own use.</t>
  </si>
  <si>
    <t>5/ Includes (but is not limited to) dehumidifiers, ceiling fans, non-PC rechargeables, smart speakers, smartphones, tablets, microwaves,</t>
  </si>
  <si>
    <t>coffee makers, miscellaneous refrigeration products, other small kitchen appliances, pool heaters, pool pumps, portable electric spas, and</t>
  </si>
  <si>
    <t>security systems, as well as electric and electronic devices, heating elements, and motors not listed above. Electric vehicles are</t>
  </si>
  <si>
    <t>included in the transportation sector.</t>
  </si>
  <si>
    <t>11/ Includes (but is not limited to) dehumidifiers, ceiling fans, non-PC rechargeables, smart speakers, smartphones, tables, microwaves,</t>
  </si>
  <si>
    <t>coffee makers, miscellaneous refrigeration products, other small kitchen appliances, pool heaters, pool pumps, portable electric spas,</t>
  </si>
  <si>
    <t>outdoor grills, natural gas- and propane-fueled lights, security systems, and backup electricity generators, as well as electric and</t>
  </si>
  <si>
    <t>electronic devices, heating elements, and motors not listed above. Electric vehicles are included in the transportation sector.</t>
  </si>
  <si>
    <t>Data source: 2022:  U.S. Energy Information Administration (EIA), Short-Term Energy Outlook, November 2022 and EIA, AEO2023</t>
  </si>
  <si>
    <t>National Energy Modeling System run ref2023.d020623a.  Projections:  EIA, AEO2023 National Energy Modeling System run ref2023.d020623a.</t>
  </si>
  <si>
    <t>2022 &amp; 2023</t>
  </si>
  <si>
    <t>Notes on Smoothing</t>
  </si>
  <si>
    <t>Our source data uses historical data for the first few years, then switches to forecasts</t>
  </si>
  <si>
    <t>based on representative temperature years. The discontinuities in the first few years</t>
  </si>
  <si>
    <t>cause swings in electricity demand in later years of the model run due to the way our</t>
  </si>
  <si>
    <t>retirement function works. For this reason, we have smoothed the first few years of</t>
  </si>
  <si>
    <t>data.</t>
  </si>
  <si>
    <t>https://www.energy.gov/articles/doe-finalizes-efficiency-standards-water-heaters-save-americans-over-7-billion-household</t>
  </si>
  <si>
    <t>average lifetime of electric water heaters</t>
  </si>
  <si>
    <t>https://www.eia.gov/outlooks/aeo/assumptions/pdf/RDM_Assumptions.pdf  (table 5)</t>
  </si>
  <si>
    <t>percent of heat pump sales in start year</t>
  </si>
  <si>
    <t>https://www.regulations.gov/document/EERE-2017-BT-STD-0019-1426 (37944)</t>
  </si>
  <si>
    <t>electric water heater efficiency pre-standard (assumes 20-55 gallon, medium)</t>
  </si>
  <si>
    <t>electric water heater efficiency post-standard  (assumes 20-55 gallon, medium)</t>
  </si>
  <si>
    <t>efficiency improvement post 2029</t>
  </si>
  <si>
    <t>percent of water heaters availble for replacement each year</t>
  </si>
  <si>
    <t>percent of water heaters that are not already heat pumps</t>
  </si>
  <si>
    <t>efficiency improvement</t>
  </si>
  <si>
    <t>Sources for Assumptions:</t>
  </si>
  <si>
    <t>Calculations</t>
  </si>
  <si>
    <t>electric water heaters (btu)</t>
  </si>
  <si>
    <t>bau heat pump sales</t>
  </si>
  <si>
    <t>new btus per year</t>
  </si>
  <si>
    <t>AEO 2023 data</t>
  </si>
  <si>
    <t>BAU Energy Data</t>
  </si>
  <si>
    <t>Heat Pump Sales</t>
  </si>
  <si>
    <t>change from original bau</t>
  </si>
  <si>
    <t>new bau forecast for water heaters electricity (btu)</t>
  </si>
  <si>
    <t>2029 baseline (btu)</t>
  </si>
  <si>
    <t>btus replaced at time of sale (btu)</t>
  </si>
  <si>
    <t>2029 btus held constant</t>
  </si>
  <si>
    <t>new bau forecast for water heaters electricity (quad btu)</t>
  </si>
  <si>
    <t>btus replaced with higher standard electric appliances (btu)</t>
  </si>
  <si>
    <t>cumulative total heat pumps/higher standard electric appliances in stock</t>
  </si>
  <si>
    <t>delta of btus replaced w/ higher standard electric appliances (btu)</t>
  </si>
  <si>
    <t>adjust bau new sales to be higher standard electric appliances (btu)</t>
  </si>
  <si>
    <t>"DOE estimates that 61% of electric water heater sales as of 2029 will be heat pumps"</t>
  </si>
  <si>
    <t>appliances large enough to be subject to higher standards</t>
  </si>
  <si>
    <t>post 2042, existing qualifying appliances are already heat pumps, no assumed additional efficiency improvement</t>
  </si>
  <si>
    <t>percent of water heaters that are higher standard electric appliances additional to bau this year and qualify for higher standards</t>
  </si>
  <si>
    <t>Residential</t>
  </si>
  <si>
    <t>Commercial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</si>
</sst>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00E+00"/>
    <numFmt numFmtId="167" formatCode="#,##0.0"/>
    <numFmt numFmtId="168" formatCode="_(* #,##0_);_(* \(#,##0\);_(* &quot;-&quot;??_);_(@_)"/>
  </numFmts>
  <fonts count="32">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1"/>
      <color theme="1"/>
      <name val="Calibri"/>
      <family val="2"/>
      <scheme val="minor"/>
    </font>
    <font>
      <sz val="11"/>
      <color theme="0" tint="-0.499984740745262"/>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b/>
      <sz val="14"/>
      <color theme="1"/>
      <name val="Calibri"/>
      <family val="2"/>
      <scheme val="minor"/>
    </font>
    <font>
      <sz val="11"/>
      <color rgb="FF000000"/>
      <name val="Calibri"/>
      <family val="2"/>
    </font>
    <font>
      <b/>
      <sz val="12"/>
      <name val="Calibri"/>
      <family val="2"/>
      <scheme val="minor"/>
    </font>
    <font>
      <i/>
      <sz val="9"/>
      <color theme="1"/>
      <name val="Calibri"/>
      <family val="2"/>
      <scheme val="minor"/>
    </font>
    <font>
      <vertAlign val="superscript"/>
      <sz val="9"/>
      <color theme="1"/>
      <name val="Calibri"/>
      <family val="2"/>
      <scheme val="minor"/>
    </font>
    <font>
      <sz val="9"/>
      <name val="Calibri"/>
      <family val="2"/>
    </font>
    <font>
      <b/>
      <sz val="9"/>
      <name val="Calibri"/>
      <family val="2"/>
    </font>
    <font>
      <sz val="10"/>
      <color indexed="8"/>
      <name val="Arial"/>
      <family val="2"/>
    </font>
    <font>
      <b/>
      <sz val="12"/>
      <name val="Calibri"/>
      <family val="2"/>
    </font>
    <font>
      <b/>
      <sz val="9"/>
      <name val="Calibri"/>
      <family val="2"/>
    </font>
    <font>
      <sz val="10"/>
      <name val="Calibri"/>
      <family val="2"/>
    </font>
    <font>
      <i/>
      <sz val="11"/>
      <color theme="1"/>
      <name val="Calibri"/>
      <family val="2"/>
      <scheme val="minor"/>
    </font>
    <font>
      <b/>
      <sz val="11"/>
      <color theme="0"/>
      <name val="Calibri"/>
      <family val="2"/>
      <scheme val="minor"/>
    </font>
    <font>
      <sz val="11"/>
      <color theme="0"/>
      <name val="Calibri"/>
      <family val="2"/>
      <scheme val="minor"/>
    </font>
    <font>
      <b/>
      <i/>
      <sz val="11"/>
      <color theme="1"/>
      <name val="Calibri"/>
      <family val="2"/>
      <scheme val="minor"/>
    </font>
    <font>
      <sz val="12"/>
      <color theme="1"/>
      <name val="Aptos"/>
      <family val="2"/>
    </font>
  </fonts>
  <fills count="14">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6"/>
        <bgColor indexed="64"/>
      </patternFill>
    </fill>
    <fill>
      <patternFill patternType="solid">
        <fgColor rgb="FFFFC1C1"/>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499984740745262"/>
        <bgColor indexed="64"/>
      </patternFill>
    </fill>
  </fills>
  <borders count="16">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6">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1" fillId="0" borderId="0" applyFont="0" applyFill="0" applyBorder="0" applyAlignment="0" applyProtection="0"/>
    <xf numFmtId="0" fontId="3" fillId="0" borderId="10" applyNumberFormat="0" applyProtection="0">
      <alignment horizontal="left" wrapText="1"/>
    </xf>
    <xf numFmtId="43" fontId="11" fillId="0" borderId="0" applyFont="0" applyFill="0" applyBorder="0" applyAlignment="0" applyProtection="0"/>
    <xf numFmtId="0" fontId="7" fillId="0" borderId="8">
      <alignment wrapText="1"/>
    </xf>
    <xf numFmtId="0" fontId="8" fillId="0" borderId="6">
      <alignment wrapText="1"/>
    </xf>
    <xf numFmtId="0" fontId="7" fillId="0" borderId="7">
      <alignment wrapText="1"/>
    </xf>
    <xf numFmtId="0" fontId="8" fillId="0" borderId="5">
      <alignment wrapText="1"/>
    </xf>
    <xf numFmtId="0" fontId="7" fillId="0" borderId="0"/>
    <xf numFmtId="0" fontId="6" fillId="0" borderId="0">
      <alignment horizontal="left"/>
    </xf>
    <xf numFmtId="0" fontId="11" fillId="0" borderId="0"/>
    <xf numFmtId="0" fontId="7" fillId="0" borderId="0"/>
    <xf numFmtId="0" fontId="11" fillId="0" borderId="0"/>
    <xf numFmtId="0" fontId="7" fillId="0" borderId="7">
      <alignment wrapText="1"/>
    </xf>
    <xf numFmtId="0" fontId="7" fillId="0" borderId="0"/>
    <xf numFmtId="0" fontId="7" fillId="0" borderId="8">
      <alignment wrapText="1"/>
    </xf>
    <xf numFmtId="0" fontId="8" fillId="0" borderId="5">
      <alignment wrapText="1"/>
    </xf>
    <xf numFmtId="0" fontId="8" fillId="0" borderId="6">
      <alignment wrapText="1"/>
    </xf>
    <xf numFmtId="0" fontId="6" fillId="0" borderId="0">
      <alignment horizontal="left"/>
    </xf>
    <xf numFmtId="0" fontId="11" fillId="0" borderId="0"/>
    <xf numFmtId="0" fontId="11" fillId="0" borderId="0"/>
    <xf numFmtId="0" fontId="11" fillId="0" borderId="0"/>
  </cellStyleXfs>
  <cellXfs count="147">
    <xf numFmtId="0" fontId="0" fillId="0" borderId="0" xfId="0"/>
    <xf numFmtId="0" fontId="1" fillId="0" borderId="0" xfId="0" applyFont="1"/>
    <xf numFmtId="0" fontId="1" fillId="2" borderId="0" xfId="0" applyFont="1" applyFill="1"/>
    <xf numFmtId="0" fontId="0" fillId="3" borderId="0" xfId="0" applyFill="1"/>
    <xf numFmtId="0" fontId="0" fillId="0" borderId="0" xfId="0" applyAlignment="1">
      <alignment horizontal="left"/>
    </xf>
    <xf numFmtId="0" fontId="5" fillId="0" borderId="0" xfId="7"/>
    <xf numFmtId="11" fontId="0" fillId="0" borderId="0" xfId="0" applyNumberFormat="1"/>
    <xf numFmtId="166" fontId="0" fillId="0" borderId="0" xfId="0" applyNumberFormat="1"/>
    <xf numFmtId="0" fontId="10" fillId="0" borderId="0" xfId="0" applyFont="1"/>
    <xf numFmtId="165" fontId="0" fillId="0" borderId="0" xfId="15" applyNumberFormat="1" applyFont="1"/>
    <xf numFmtId="4" fontId="0" fillId="0" borderId="0" xfId="0" applyNumberFormat="1"/>
    <xf numFmtId="0" fontId="16" fillId="0" borderId="0" xfId="0" applyFont="1"/>
    <xf numFmtId="11" fontId="0" fillId="0" borderId="0" xfId="17" applyNumberFormat="1" applyFont="1"/>
    <xf numFmtId="166" fontId="0" fillId="4" borderId="0" xfId="0" applyNumberFormat="1" applyFill="1"/>
    <xf numFmtId="166" fontId="0" fillId="5" borderId="0" xfId="0" applyNumberFormat="1" applyFill="1"/>
    <xf numFmtId="0" fontId="0" fillId="6" borderId="0" xfId="0" applyFill="1"/>
    <xf numFmtId="9" fontId="0" fillId="0" borderId="0" xfId="15" applyFont="1"/>
    <xf numFmtId="0" fontId="16" fillId="6" borderId="0" xfId="0" applyFont="1" applyFill="1"/>
    <xf numFmtId="0" fontId="0" fillId="7" borderId="0" xfId="0" applyFill="1"/>
    <xf numFmtId="0" fontId="17" fillId="0" borderId="0" xfId="4" applyFont="1" applyBorder="1">
      <alignment wrapText="1"/>
    </xf>
    <xf numFmtId="0" fontId="11" fillId="0" borderId="0" xfId="0" applyFont="1" applyAlignment="1" applyProtection="1">
      <alignment horizontal="right"/>
      <protection locked="0"/>
    </xf>
    <xf numFmtId="0" fontId="11" fillId="0" borderId="0" xfId="0" applyFont="1"/>
    <xf numFmtId="1" fontId="11" fillId="0" borderId="0" xfId="0" applyNumberFormat="1" applyFont="1"/>
    <xf numFmtId="166" fontId="0" fillId="8" borderId="0" xfId="0" applyNumberFormat="1" applyFill="1"/>
    <xf numFmtId="0" fontId="1" fillId="9" borderId="0" xfId="0" applyFont="1" applyFill="1"/>
    <xf numFmtId="11" fontId="11" fillId="0" borderId="0" xfId="0" applyNumberFormat="1" applyFont="1"/>
    <xf numFmtId="0" fontId="1" fillId="10" borderId="0" xfId="0" applyFont="1" applyFill="1"/>
    <xf numFmtId="168" fontId="1" fillId="0" borderId="0" xfId="17" applyNumberFormat="1" applyFont="1"/>
    <xf numFmtId="168" fontId="1" fillId="0" borderId="0" xfId="0" applyNumberFormat="1" applyFont="1"/>
    <xf numFmtId="0" fontId="6" fillId="0" borderId="0" xfId="14" applyAlignment="1">
      <alignment horizontal="left" wrapText="1"/>
    </xf>
    <xf numFmtId="3" fontId="13" fillId="0" borderId="0" xfId="0" applyNumberFormat="1" applyFont="1" applyAlignment="1">
      <alignment horizontal="left" wrapText="1"/>
    </xf>
    <xf numFmtId="0" fontId="13" fillId="0" borderId="5" xfId="12" applyFont="1">
      <alignment wrapText="1"/>
    </xf>
    <xf numFmtId="3" fontId="13" fillId="0" borderId="1" xfId="12" applyNumberFormat="1" applyFont="1" applyBorder="1" applyAlignment="1">
      <alignment horizontal="right" wrapText="1"/>
    </xf>
    <xf numFmtId="0" fontId="13" fillId="0" borderId="11" xfId="11" applyFont="1" applyBorder="1">
      <alignment wrapText="1"/>
    </xf>
    <xf numFmtId="2" fontId="15" fillId="0" borderId="11" xfId="11" applyNumberFormat="1" applyFont="1" applyBorder="1" applyAlignment="1">
      <alignment horizontal="right" wrapText="1"/>
    </xf>
    <xf numFmtId="0" fontId="13" fillId="0" borderId="6" xfId="10" applyFont="1">
      <alignment wrapText="1"/>
    </xf>
    <xf numFmtId="2" fontId="13" fillId="0" borderId="6" xfId="10" applyNumberFormat="1" applyFont="1" applyAlignment="1">
      <alignment horizontal="right" wrapText="1"/>
    </xf>
    <xf numFmtId="0" fontId="15" fillId="0" borderId="7" xfId="11" applyFont="1">
      <alignment wrapText="1"/>
    </xf>
    <xf numFmtId="2" fontId="15" fillId="0" borderId="7" xfId="11" applyNumberFormat="1" applyFont="1" applyAlignment="1">
      <alignment horizontal="right" wrapText="1"/>
    </xf>
    <xf numFmtId="0" fontId="15" fillId="0" borderId="7" xfId="11" applyFont="1" applyAlignment="1">
      <alignment horizontal="left" wrapText="1" indent="1"/>
    </xf>
    <xf numFmtId="0" fontId="15" fillId="0" borderId="7" xfId="11" applyFont="1" applyAlignment="1">
      <alignment horizontal="left" wrapText="1" indent="2"/>
    </xf>
    <xf numFmtId="0" fontId="0" fillId="0" borderId="0" xfId="0" applyAlignment="1">
      <alignment horizontal="left" indent="1"/>
    </xf>
    <xf numFmtId="0" fontId="15" fillId="0" borderId="7" xfId="11" applyFont="1" applyAlignment="1">
      <alignment horizontal="left" wrapText="1"/>
    </xf>
    <xf numFmtId="0" fontId="15" fillId="0" borderId="7" xfId="11" quotePrefix="1" applyFont="1">
      <alignment wrapText="1"/>
    </xf>
    <xf numFmtId="0" fontId="15" fillId="0" borderId="7" xfId="11" applyFont="1" applyAlignment="1">
      <alignment horizontal="right" wrapText="1"/>
    </xf>
    <xf numFmtId="0" fontId="13" fillId="0" borderId="6" xfId="10" applyFont="1" applyAlignment="1">
      <alignment horizontal="left" wrapText="1" indent="1"/>
    </xf>
    <xf numFmtId="164" fontId="15" fillId="0" borderId="7" xfId="11" applyNumberFormat="1" applyFont="1" applyAlignment="1">
      <alignment horizontal="right" wrapText="1"/>
    </xf>
    <xf numFmtId="0" fontId="7" fillId="0" borderId="0" xfId="8"/>
    <xf numFmtId="0" fontId="9" fillId="0" borderId="0" xfId="8" applyFont="1"/>
    <xf numFmtId="0" fontId="21" fillId="0" borderId="8" xfId="18" applyFont="1">
      <alignment wrapText="1"/>
    </xf>
    <xf numFmtId="3" fontId="8" fillId="0" borderId="6" xfId="19" applyNumberFormat="1" applyAlignment="1">
      <alignment horizontal="right" wrapText="1"/>
    </xf>
    <xf numFmtId="0" fontId="10" fillId="0" borderId="0" xfId="8" applyFont="1"/>
    <xf numFmtId="4" fontId="0" fillId="0" borderId="7" xfId="20" applyNumberFormat="1" applyFont="1" applyAlignment="1">
      <alignment horizontal="right" wrapText="1"/>
    </xf>
    <xf numFmtId="167" fontId="0" fillId="0" borderId="7" xfId="20" applyNumberFormat="1" applyFont="1" applyAlignment="1">
      <alignment horizontal="right" wrapText="1"/>
    </xf>
    <xf numFmtId="0" fontId="8" fillId="0" borderId="5" xfId="21" applyAlignment="1">
      <alignment horizontal="right"/>
    </xf>
    <xf numFmtId="0" fontId="8" fillId="0" borderId="5" xfId="21">
      <alignment wrapText="1"/>
    </xf>
    <xf numFmtId="0" fontId="7" fillId="0" borderId="0" xfId="22"/>
    <xf numFmtId="0" fontId="6" fillId="0" borderId="0" xfId="23">
      <alignment horizontal="left"/>
    </xf>
    <xf numFmtId="0" fontId="23" fillId="0" borderId="0" xfId="8" applyFont="1"/>
    <xf numFmtId="167" fontId="8" fillId="0" borderId="6" xfId="19" applyNumberFormat="1" applyAlignment="1">
      <alignment horizontal="right" wrapText="1"/>
    </xf>
    <xf numFmtId="0" fontId="10" fillId="6" borderId="0" xfId="8" applyFont="1" applyFill="1"/>
    <xf numFmtId="0" fontId="7" fillId="6" borderId="0" xfId="8" applyFill="1"/>
    <xf numFmtId="0" fontId="8" fillId="0" borderId="6" xfId="19">
      <alignment wrapText="1"/>
    </xf>
    <xf numFmtId="4" fontId="8" fillId="0" borderId="6" xfId="19" applyNumberFormat="1" applyAlignment="1">
      <alignment horizontal="right" wrapText="1"/>
    </xf>
    <xf numFmtId="165" fontId="8" fillId="0" borderId="6" xfId="19" applyNumberFormat="1" applyAlignment="1">
      <alignment horizontal="right" wrapText="1"/>
    </xf>
    <xf numFmtId="0" fontId="0" fillId="0" borderId="7" xfId="20" applyFont="1">
      <alignment wrapText="1"/>
    </xf>
    <xf numFmtId="3" fontId="0" fillId="0" borderId="7" xfId="20" applyNumberFormat="1" applyFont="1" applyAlignment="1">
      <alignment horizontal="right" wrapText="1"/>
    </xf>
    <xf numFmtId="165" fontId="0" fillId="0" borderId="7" xfId="20" applyNumberFormat="1" applyFont="1" applyAlignment="1">
      <alignment horizontal="right" wrapText="1"/>
    </xf>
    <xf numFmtId="0" fontId="22" fillId="0" borderId="0" xfId="0" applyFont="1" applyAlignment="1">
      <alignment horizontal="right"/>
    </xf>
    <xf numFmtId="0" fontId="24" fillId="0" borderId="0" xfId="23" applyFont="1">
      <alignment horizontal="left"/>
    </xf>
    <xf numFmtId="0" fontId="25" fillId="0" borderId="0" xfId="8" applyFont="1" applyAlignment="1">
      <alignment horizontal="right"/>
    </xf>
    <xf numFmtId="0" fontId="9" fillId="0" borderId="0" xfId="22" applyFont="1"/>
    <xf numFmtId="0" fontId="9" fillId="0" borderId="0" xfId="8" applyFont="1" applyAlignment="1">
      <alignment horizontal="left"/>
    </xf>
    <xf numFmtId="0" fontId="25" fillId="0" borderId="5" xfId="21" applyFont="1">
      <alignment wrapText="1"/>
    </xf>
    <xf numFmtId="0" fontId="25" fillId="0" borderId="5" xfId="21" applyFont="1" applyAlignment="1">
      <alignment horizontal="right"/>
    </xf>
    <xf numFmtId="0" fontId="25" fillId="0" borderId="6" xfId="19" applyFont="1">
      <alignment wrapText="1"/>
    </xf>
    <xf numFmtId="0" fontId="9" fillId="0" borderId="7" xfId="20" applyFont="1">
      <alignment wrapText="1"/>
    </xf>
    <xf numFmtId="4" fontId="9" fillId="0" borderId="7" xfId="20" applyNumberFormat="1" applyFont="1" applyAlignment="1">
      <alignment horizontal="right" wrapText="1"/>
    </xf>
    <xf numFmtId="165" fontId="9" fillId="0" borderId="7" xfId="20" applyNumberFormat="1" applyFont="1" applyAlignment="1">
      <alignment horizontal="right" wrapText="1"/>
    </xf>
    <xf numFmtId="4" fontId="25" fillId="0" borderId="6" xfId="19" applyNumberFormat="1" applyFont="1" applyAlignment="1">
      <alignment horizontal="right" wrapText="1"/>
    </xf>
    <xf numFmtId="165" fontId="25" fillId="0" borderId="6" xfId="19" applyNumberFormat="1" applyFont="1" applyAlignment="1">
      <alignment horizontal="right" wrapText="1"/>
    </xf>
    <xf numFmtId="3" fontId="9" fillId="0" borderId="7" xfId="20" applyNumberFormat="1" applyFont="1" applyAlignment="1">
      <alignment horizontal="right" wrapText="1"/>
    </xf>
    <xf numFmtId="167" fontId="9" fillId="0" borderId="7" xfId="20" applyNumberFormat="1" applyFont="1" applyAlignment="1">
      <alignment horizontal="right" wrapText="1"/>
    </xf>
    <xf numFmtId="3" fontId="25" fillId="0" borderId="6" xfId="19" applyNumberFormat="1" applyFont="1" applyAlignment="1">
      <alignment horizontal="right" wrapText="1"/>
    </xf>
    <xf numFmtId="0" fontId="26" fillId="0" borderId="0" xfId="8" applyFont="1"/>
    <xf numFmtId="0" fontId="7" fillId="0" borderId="8" xfId="8" applyBorder="1"/>
    <xf numFmtId="0" fontId="9" fillId="0" borderId="8" xfId="18" applyFont="1" applyAlignment="1"/>
    <xf numFmtId="4" fontId="25" fillId="0" borderId="6" xfId="19" applyNumberFormat="1" applyFont="1">
      <alignment wrapText="1"/>
    </xf>
    <xf numFmtId="165" fontId="25" fillId="0" borderId="6" xfId="19" applyNumberFormat="1" applyFont="1">
      <alignment wrapText="1"/>
    </xf>
    <xf numFmtId="0" fontId="7" fillId="0" borderId="0" xfId="28"/>
    <xf numFmtId="0" fontId="8" fillId="0" borderId="5" xfId="30">
      <alignment wrapText="1"/>
    </xf>
    <xf numFmtId="0" fontId="24" fillId="0" borderId="0" xfId="32" applyFont="1">
      <alignment horizontal="left"/>
    </xf>
    <xf numFmtId="0" fontId="9" fillId="0" borderId="0" xfId="28" applyFont="1"/>
    <xf numFmtId="0" fontId="25" fillId="0" borderId="5" xfId="30" applyFont="1">
      <alignment wrapText="1"/>
    </xf>
    <xf numFmtId="0" fontId="25" fillId="0" borderId="5" xfId="30" applyFont="1" applyAlignment="1">
      <alignment horizontal="right"/>
    </xf>
    <xf numFmtId="0" fontId="25" fillId="0" borderId="6" xfId="31" applyFont="1">
      <alignment wrapText="1"/>
    </xf>
    <xf numFmtId="0" fontId="9" fillId="0" borderId="7" xfId="27" applyFont="1">
      <alignment wrapText="1"/>
    </xf>
    <xf numFmtId="4" fontId="9" fillId="0" borderId="7" xfId="27" applyNumberFormat="1" applyFont="1" applyAlignment="1">
      <alignment horizontal="right" wrapText="1"/>
    </xf>
    <xf numFmtId="165" fontId="9" fillId="0" borderId="7" xfId="27" applyNumberFormat="1" applyFont="1" applyAlignment="1">
      <alignment horizontal="right" wrapText="1"/>
    </xf>
    <xf numFmtId="4" fontId="25" fillId="0" borderId="6" xfId="31" applyNumberFormat="1" applyFont="1" applyAlignment="1">
      <alignment horizontal="right" wrapText="1"/>
    </xf>
    <xf numFmtId="165" fontId="25" fillId="0" borderId="6" xfId="31" applyNumberFormat="1" applyFont="1" applyAlignment="1">
      <alignment horizontal="right" wrapText="1"/>
    </xf>
    <xf numFmtId="3" fontId="9" fillId="0" borderId="7" xfId="27" applyNumberFormat="1" applyFont="1" applyAlignment="1">
      <alignment horizontal="right" wrapText="1"/>
    </xf>
    <xf numFmtId="167" fontId="9" fillId="0" borderId="7" xfId="27" applyNumberFormat="1" applyFont="1" applyAlignment="1">
      <alignment horizontal="right" wrapText="1"/>
    </xf>
    <xf numFmtId="3" fontId="25" fillId="0" borderId="6" xfId="31" applyNumberFormat="1" applyFont="1" applyAlignment="1">
      <alignment horizontal="right" wrapText="1"/>
    </xf>
    <xf numFmtId="167" fontId="25" fillId="0" borderId="6" xfId="31" applyNumberFormat="1" applyFont="1" applyAlignment="1">
      <alignment horizontal="right" wrapText="1"/>
    </xf>
    <xf numFmtId="3" fontId="9" fillId="0" borderId="7" xfId="27" applyNumberFormat="1" applyFont="1">
      <alignment wrapText="1"/>
    </xf>
    <xf numFmtId="165" fontId="9" fillId="0" borderId="7" xfId="27" applyNumberFormat="1" applyFont="1">
      <alignment wrapText="1"/>
    </xf>
    <xf numFmtId="0" fontId="1" fillId="6" borderId="0" xfId="0" applyFont="1" applyFill="1"/>
    <xf numFmtId="9" fontId="0" fillId="0" borderId="0" xfId="0" applyNumberFormat="1"/>
    <xf numFmtId="0" fontId="1" fillId="5" borderId="0" xfId="0" applyFont="1" applyFill="1"/>
    <xf numFmtId="0" fontId="0" fillId="5" borderId="0" xfId="0" applyFill="1"/>
    <xf numFmtId="9" fontId="1" fillId="0" borderId="0" xfId="15" applyFont="1"/>
    <xf numFmtId="0" fontId="0" fillId="11" borderId="0" xfId="0" applyFill="1"/>
    <xf numFmtId="0" fontId="1" fillId="0" borderId="13" xfId="0" applyFont="1" applyBorder="1"/>
    <xf numFmtId="0" fontId="0" fillId="0" borderId="14" xfId="0" applyBorder="1"/>
    <xf numFmtId="9" fontId="0" fillId="0" borderId="14" xfId="15" applyFont="1" applyBorder="1"/>
    <xf numFmtId="0" fontId="1" fillId="12" borderId="0" xfId="0" applyFont="1" applyFill="1"/>
    <xf numFmtId="0" fontId="0" fillId="12" borderId="0" xfId="0" applyFill="1"/>
    <xf numFmtId="9" fontId="11" fillId="0" borderId="0" xfId="15" applyFont="1"/>
    <xf numFmtId="11" fontId="0" fillId="0" borderId="0" xfId="15" applyNumberFormat="1" applyFont="1"/>
    <xf numFmtId="0" fontId="0" fillId="0" borderId="0" xfId="15" applyNumberFormat="1" applyFont="1"/>
    <xf numFmtId="0" fontId="28" fillId="13" borderId="0" xfId="0" applyFont="1" applyFill="1"/>
    <xf numFmtId="0" fontId="29" fillId="13" borderId="0" xfId="0" applyFont="1" applyFill="1"/>
    <xf numFmtId="0" fontId="29" fillId="13" borderId="14" xfId="0" applyFont="1" applyFill="1" applyBorder="1"/>
    <xf numFmtId="0" fontId="1" fillId="7" borderId="0" xfId="0" applyFont="1" applyFill="1"/>
    <xf numFmtId="11" fontId="0" fillId="7" borderId="0" xfId="0" applyNumberFormat="1" applyFill="1"/>
    <xf numFmtId="0" fontId="27" fillId="0" borderId="0" xfId="0" applyFont="1"/>
    <xf numFmtId="9" fontId="27" fillId="0" borderId="0" xfId="15" applyFont="1"/>
    <xf numFmtId="11" fontId="0" fillId="0" borderId="14" xfId="15" applyNumberFormat="1" applyFont="1" applyBorder="1"/>
    <xf numFmtId="11" fontId="0" fillId="0" borderId="15" xfId="0" applyNumberFormat="1" applyBorder="1"/>
    <xf numFmtId="11" fontId="0" fillId="0" borderId="14" xfId="0" applyNumberFormat="1" applyBorder="1"/>
    <xf numFmtId="0" fontId="30" fillId="6" borderId="0" xfId="0" applyFont="1" applyFill="1"/>
    <xf numFmtId="9" fontId="11" fillId="12" borderId="0" xfId="15" applyFont="1" applyFill="1"/>
    <xf numFmtId="11" fontId="0" fillId="12" borderId="0" xfId="0" applyNumberFormat="1" applyFill="1"/>
    <xf numFmtId="11" fontId="0" fillId="11" borderId="0" xfId="0" applyNumberFormat="1" applyFill="1"/>
    <xf numFmtId="0" fontId="31" fillId="0" borderId="0" xfId="0" applyFont="1"/>
    <xf numFmtId="9" fontId="0" fillId="0" borderId="0" xfId="15" applyFont="1" applyAlignment="1">
      <alignment wrapText="1"/>
    </xf>
    <xf numFmtId="0" fontId="7" fillId="0" borderId="0" xfId="8"/>
    <xf numFmtId="0" fontId="21" fillId="0" borderId="8" xfId="29" applyFont="1">
      <alignment wrapText="1"/>
    </xf>
    <xf numFmtId="0" fontId="7" fillId="0" borderId="8" xfId="8" applyBorder="1"/>
    <xf numFmtId="0" fontId="18" fillId="0" borderId="0" xfId="14" applyFont="1" applyAlignment="1">
      <alignment horizontal="left" wrapText="1"/>
    </xf>
    <xf numFmtId="0" fontId="0" fillId="0" borderId="0" xfId="0" applyAlignment="1">
      <alignment wrapText="1"/>
    </xf>
    <xf numFmtId="3" fontId="13" fillId="0" borderId="9" xfId="0" applyNumberFormat="1" applyFont="1" applyBorder="1" applyAlignment="1">
      <alignment horizontal="left" wrapText="1"/>
    </xf>
    <xf numFmtId="0" fontId="0" fillId="0" borderId="9" xfId="0" applyBorder="1" applyAlignment="1">
      <alignment horizontal="left"/>
    </xf>
    <xf numFmtId="3" fontId="13" fillId="0" borderId="12" xfId="16" applyNumberFormat="1" applyFont="1" applyBorder="1">
      <alignment horizontal="left" wrapText="1"/>
    </xf>
    <xf numFmtId="0" fontId="12" fillId="0" borderId="0" xfId="0" applyFont="1" applyAlignment="1">
      <alignment horizontal="left" wrapText="1"/>
    </xf>
    <xf numFmtId="0" fontId="7" fillId="0" borderId="8" xfId="9">
      <alignment wrapText="1"/>
    </xf>
  </cellXfs>
  <cellStyles count="36">
    <cellStyle name="Body: normal cell" xfId="4" xr:uid="{00000000-0005-0000-0000-000000000000}"/>
    <cellStyle name="Body: normal cell 2" xfId="11" xr:uid="{00000000-0005-0000-0000-000001000000}"/>
    <cellStyle name="Body: normal cell 2 2" xfId="27" xr:uid="{C64CC71B-8781-4D51-B11F-42D1A7F2E888}"/>
    <cellStyle name="Body: normal cell 3" xfId="20" xr:uid="{91AD3E71-79F3-4117-8DA4-98D5FCA0DE78}"/>
    <cellStyle name="Comma" xfId="17" builtinId="3"/>
    <cellStyle name="Font: Calibri, 9pt regular" xfId="1" xr:uid="{00000000-0005-0000-0000-000003000000}"/>
    <cellStyle name="Font: Calibri, 9pt regular 2" xfId="13" xr:uid="{00000000-0005-0000-0000-000004000000}"/>
    <cellStyle name="Font: Calibri, 9pt regular 2 2" xfId="28" xr:uid="{7068914B-94AF-4C43-8725-324FE6E171F5}"/>
    <cellStyle name="Font: Calibri, 9pt regular 3" xfId="22" xr:uid="{867021F5-50F6-412E-896C-F0DB1105ED58}"/>
    <cellStyle name="Footnotes: top row" xfId="6" xr:uid="{00000000-0005-0000-0000-000005000000}"/>
    <cellStyle name="Footnotes: top row 2" xfId="9" xr:uid="{00000000-0005-0000-0000-000006000000}"/>
    <cellStyle name="Footnotes: top row 2 2" xfId="29" xr:uid="{59BEE92A-4574-472B-864F-626189BFDBAD}"/>
    <cellStyle name="Footnotes: top row 3" xfId="18" xr:uid="{EF416A48-AF0B-41CE-BFC3-15653D8038C0}"/>
    <cellStyle name="Header: bottom row" xfId="2" xr:uid="{00000000-0005-0000-0000-000007000000}"/>
    <cellStyle name="Header: bottom row 2" xfId="12" xr:uid="{00000000-0005-0000-0000-000008000000}"/>
    <cellStyle name="Header: bottom row 2 2" xfId="30" xr:uid="{BE28B536-332A-4A1A-B434-EE84F97ADE6A}"/>
    <cellStyle name="Header: bottom row 3" xfId="21" xr:uid="{5F70A249-24B3-40A3-9110-0E484813A8EA}"/>
    <cellStyle name="Header: top rows" xfId="16" xr:uid="{00000000-0005-0000-0000-000009000000}"/>
    <cellStyle name="Hyperlink" xfId="7" builtinId="8"/>
    <cellStyle name="Normal" xfId="0" builtinId="0"/>
    <cellStyle name="Normal 2" xfId="8" xr:uid="{00000000-0005-0000-0000-00000C000000}"/>
    <cellStyle name="Normal 3" xfId="26" xr:uid="{0790E7D9-43B5-4C03-B3C6-79D3DA10D5F5}"/>
    <cellStyle name="Normal 3 2" xfId="34" xr:uid="{15DCBD19-8278-46E9-82A5-C66FE2837166}"/>
    <cellStyle name="Normal 4" xfId="25" xr:uid="{D7E87CA2-F1BD-414C-AC8C-EA689FE67D32}"/>
    <cellStyle name="Normal 5" xfId="24" xr:uid="{88EE2525-A5EE-4620-8FBD-862C43466242}"/>
    <cellStyle name="Normal 5 2" xfId="35" xr:uid="{FDFB24C0-1EBB-4EDF-ADCD-1F756B59D645}"/>
    <cellStyle name="Normal 6" xfId="33" xr:uid="{FFA9FE9C-880E-4651-B84B-23D43009517F}"/>
    <cellStyle name="Parent row" xfId="5" xr:uid="{00000000-0005-0000-0000-00000D000000}"/>
    <cellStyle name="Parent row 2" xfId="10" xr:uid="{00000000-0005-0000-0000-00000E000000}"/>
    <cellStyle name="Parent row 2 2" xfId="31" xr:uid="{DCAE5260-16CC-4B31-82C7-654D9E237534}"/>
    <cellStyle name="Parent row 3" xfId="19" xr:uid="{1A6EFA56-E288-456A-A909-18D9D9718FB7}"/>
    <cellStyle name="Percent" xfId="15" builtinId="5"/>
    <cellStyle name="Table title" xfId="3" xr:uid="{00000000-0005-0000-0000-000010000000}"/>
    <cellStyle name="Table title 2" xfId="14" xr:uid="{00000000-0005-0000-0000-000011000000}"/>
    <cellStyle name="Table title 2 2" xfId="32" xr:uid="{390E5306-101B-4146-9F1B-E62BDD5AF3DE}"/>
    <cellStyle name="Table title 3" xfId="23" xr:uid="{DD32A8BF-1D9A-431C-97C4-D8C1B1DF3E43}"/>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Residential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Calculations!$J$198</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Calculations!$K$198:$AN$198</c:f>
              <c:numCache>
                <c:formatCode>0.000E+00</c:formatCode>
                <c:ptCount val="30"/>
                <c:pt idx="0">
                  <c:v>5181982000000000</c:v>
                </c:pt>
                <c:pt idx="1">
                  <c:v>5259642000000000</c:v>
                </c:pt>
                <c:pt idx="2">
                  <c:v>5170129000000000</c:v>
                </c:pt>
                <c:pt idx="3">
                  <c:v>5250440000000000</c:v>
                </c:pt>
                <c:pt idx="4">
                  <c:v>5307276000000000</c:v>
                </c:pt>
                <c:pt idx="5">
                  <c:v>5362642000000000</c:v>
                </c:pt>
                <c:pt idx="6">
                  <c:v>5422232000000000</c:v>
                </c:pt>
                <c:pt idx="7">
                  <c:v>5474320000000000</c:v>
                </c:pt>
                <c:pt idx="8">
                  <c:v>5518295000000000</c:v>
                </c:pt>
                <c:pt idx="9">
                  <c:v>5554088000000000</c:v>
                </c:pt>
                <c:pt idx="10">
                  <c:v>5587194000000000</c:v>
                </c:pt>
                <c:pt idx="11">
                  <c:v>5622504000000000</c:v>
                </c:pt>
                <c:pt idx="12">
                  <c:v>5659284000000000</c:v>
                </c:pt>
                <c:pt idx="13">
                  <c:v>5694947000000000</c:v>
                </c:pt>
                <c:pt idx="14">
                  <c:v>5742076000000000</c:v>
                </c:pt>
                <c:pt idx="15">
                  <c:v>5795343000000000</c:v>
                </c:pt>
                <c:pt idx="16">
                  <c:v>5852389000000000</c:v>
                </c:pt>
                <c:pt idx="17">
                  <c:v>5907059000000000</c:v>
                </c:pt>
                <c:pt idx="18">
                  <c:v>5963454000000000</c:v>
                </c:pt>
                <c:pt idx="19">
                  <c:v>6020300000000000</c:v>
                </c:pt>
                <c:pt idx="20">
                  <c:v>6080250000000000</c:v>
                </c:pt>
                <c:pt idx="21">
                  <c:v>6145656000000000</c:v>
                </c:pt>
                <c:pt idx="22">
                  <c:v>6215189000000000</c:v>
                </c:pt>
                <c:pt idx="23">
                  <c:v>6288645000000000</c:v>
                </c:pt>
                <c:pt idx="24">
                  <c:v>6365698000000000</c:v>
                </c:pt>
                <c:pt idx="25">
                  <c:v>6448222000000000</c:v>
                </c:pt>
                <c:pt idx="26">
                  <c:v>6535610000000000</c:v>
                </c:pt>
                <c:pt idx="27">
                  <c:v>6625218000000000</c:v>
                </c:pt>
                <c:pt idx="28">
                  <c:v>6717607000000000</c:v>
                </c:pt>
                <c:pt idx="29">
                  <c:v>6816999000000000</c:v>
                </c:pt>
              </c:numCache>
            </c:numRef>
          </c:yVal>
          <c:smooth val="1"/>
          <c:extLst>
            <c:ext xmlns:c16="http://schemas.microsoft.com/office/drawing/2014/chart" uri="{C3380CC4-5D6E-409C-BE32-E72D297353CC}">
              <c16:uniqueId val="{00000000-51C3-4009-B3AE-D1C7F3560326}"/>
            </c:ext>
          </c:extLst>
        </c:ser>
        <c:ser>
          <c:idx val="1"/>
          <c:order val="1"/>
          <c:tx>
            <c:strRef>
              <c:f>Calculations!$J$199</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Calculations!$K$199:$AN$199</c:f>
              <c:numCache>
                <c:formatCode>0.000E+00</c:formatCode>
                <c:ptCount val="30"/>
                <c:pt idx="0">
                  <c:v>5181980000000000</c:v>
                </c:pt>
                <c:pt idx="1">
                  <c:v>5259641000000000</c:v>
                </c:pt>
                <c:pt idx="2">
                  <c:v>5170127000000000</c:v>
                </c:pt>
                <c:pt idx="3">
                  <c:v>5250442999999999</c:v>
                </c:pt>
                <c:pt idx="4">
                  <c:v>5307274000000000</c:v>
                </c:pt>
                <c:pt idx="5">
                  <c:v>5362642000000000</c:v>
                </c:pt>
                <c:pt idx="6">
                  <c:v>5422232000000000</c:v>
                </c:pt>
                <c:pt idx="7">
                  <c:v>5474321000000001</c:v>
                </c:pt>
                <c:pt idx="8">
                  <c:v>5502052361822767</c:v>
                </c:pt>
                <c:pt idx="9">
                  <c:v>5524494723645533</c:v>
                </c:pt>
                <c:pt idx="10">
                  <c:v>5544673085468299</c:v>
                </c:pt>
                <c:pt idx="11">
                  <c:v>5566804447291067</c:v>
                </c:pt>
                <c:pt idx="12">
                  <c:v>5588065809113834</c:v>
                </c:pt>
                <c:pt idx="13">
                  <c:v>5607468396007766</c:v>
                </c:pt>
                <c:pt idx="14">
                  <c:v>5636516965542253</c:v>
                </c:pt>
                <c:pt idx="15">
                  <c:v>5670751504001819</c:v>
                </c:pt>
                <c:pt idx="16">
                  <c:v>5708653253289003</c:v>
                </c:pt>
                <c:pt idx="17">
                  <c:v>5744433051528118</c:v>
                </c:pt>
                <c:pt idx="18">
                  <c:v>5782156612781563</c:v>
                </c:pt>
                <c:pt idx="19">
                  <c:v>5820306924876050</c:v>
                </c:pt>
                <c:pt idx="20">
                  <c:v>5861392599829600</c:v>
                </c:pt>
                <c:pt idx="21">
                  <c:v>5923921963206226</c:v>
                </c:pt>
                <c:pt idx="22">
                  <c:v>5990330963982574</c:v>
                </c:pt>
                <c:pt idx="23">
                  <c:v>6060625788898468</c:v>
                </c:pt>
                <c:pt idx="24">
                  <c:v>6134571251214087</c:v>
                </c:pt>
                <c:pt idx="25">
                  <c:v>6213757014745981</c:v>
                </c:pt>
                <c:pt idx="26">
                  <c:v>6297530340567617</c:v>
                </c:pt>
                <c:pt idx="27">
                  <c:v>6383413390813459</c:v>
                </c:pt>
                <c:pt idx="28">
                  <c:v>6471898078976591</c:v>
                </c:pt>
                <c:pt idx="29">
                  <c:v>6566948443129565</c:v>
                </c:pt>
              </c:numCache>
            </c:numRef>
          </c:yVal>
          <c:smooth val="1"/>
          <c:extLst>
            <c:ext xmlns:c16="http://schemas.microsoft.com/office/drawing/2014/chart" uri="{C3380CC4-5D6E-409C-BE32-E72D297353CC}">
              <c16:uniqueId val="{00000001-51C3-4009-B3AE-D1C7F3560326}"/>
            </c:ext>
          </c:extLst>
        </c:ser>
        <c:dLbls>
          <c:showLegendKey val="0"/>
          <c:showVal val="0"/>
          <c:showCatName val="0"/>
          <c:showSerName val="0"/>
          <c:showPercent val="0"/>
          <c:showBubbleSize val="0"/>
        </c:dLbls>
        <c:axId val="1976101071"/>
        <c:axId val="1976100239"/>
      </c:scatterChart>
      <c:valAx>
        <c:axId val="197610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0239"/>
        <c:crosses val="autoZero"/>
        <c:crossBetween val="midCat"/>
      </c:valAx>
      <c:valAx>
        <c:axId val="1976100239"/>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Commercial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Calculations!$J$201</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Calculations!$K$201:$AN$201</c:f>
              <c:numCache>
                <c:formatCode>0.00E+00</c:formatCode>
                <c:ptCount val="30"/>
                <c:pt idx="0">
                  <c:v>4595164000000000</c:v>
                </c:pt>
                <c:pt idx="1">
                  <c:v>4715115000000000</c:v>
                </c:pt>
                <c:pt idx="2">
                  <c:v>4660196000000000</c:v>
                </c:pt>
                <c:pt idx="3">
                  <c:v>4703229000000000</c:v>
                </c:pt>
                <c:pt idx="4">
                  <c:v>4706833000000000</c:v>
                </c:pt>
                <c:pt idx="5">
                  <c:v>4719758000000000</c:v>
                </c:pt>
                <c:pt idx="6">
                  <c:v>4728219000000000</c:v>
                </c:pt>
                <c:pt idx="7">
                  <c:v>4761503000000000</c:v>
                </c:pt>
                <c:pt idx="8">
                  <c:v>4796856000000000</c:v>
                </c:pt>
                <c:pt idx="9">
                  <c:v>4826465000000000</c:v>
                </c:pt>
                <c:pt idx="10">
                  <c:v>4859533000000000</c:v>
                </c:pt>
                <c:pt idx="11">
                  <c:v>4893326000000000</c:v>
                </c:pt>
                <c:pt idx="12">
                  <c:v>4921360000000000</c:v>
                </c:pt>
                <c:pt idx="13">
                  <c:v>4946467000000000</c:v>
                </c:pt>
                <c:pt idx="14">
                  <c:v>4972676000000000</c:v>
                </c:pt>
                <c:pt idx="15">
                  <c:v>4999220000000000</c:v>
                </c:pt>
                <c:pt idx="16">
                  <c:v>5022711000000000</c:v>
                </c:pt>
                <c:pt idx="17">
                  <c:v>5044183000000000</c:v>
                </c:pt>
                <c:pt idx="18">
                  <c:v>5063434000000000</c:v>
                </c:pt>
                <c:pt idx="19">
                  <c:v>5086228000000000</c:v>
                </c:pt>
                <c:pt idx="20">
                  <c:v>5112185000000000</c:v>
                </c:pt>
                <c:pt idx="21">
                  <c:v>5139875000000000</c:v>
                </c:pt>
                <c:pt idx="22">
                  <c:v>5170059000000000</c:v>
                </c:pt>
                <c:pt idx="23">
                  <c:v>5201613000000000</c:v>
                </c:pt>
                <c:pt idx="24">
                  <c:v>5235871000000000</c:v>
                </c:pt>
                <c:pt idx="25">
                  <c:v>5273718000000000</c:v>
                </c:pt>
                <c:pt idx="26">
                  <c:v>5314649000000000</c:v>
                </c:pt>
                <c:pt idx="27">
                  <c:v>5357429000000000</c:v>
                </c:pt>
                <c:pt idx="28">
                  <c:v>5401831000000000</c:v>
                </c:pt>
                <c:pt idx="29">
                  <c:v>5448982000000000</c:v>
                </c:pt>
              </c:numCache>
            </c:numRef>
          </c:yVal>
          <c:smooth val="1"/>
          <c:extLst>
            <c:ext xmlns:c16="http://schemas.microsoft.com/office/drawing/2014/chart" uri="{C3380CC4-5D6E-409C-BE32-E72D297353CC}">
              <c16:uniqueId val="{00000000-3C08-4008-B5AD-DE0FB74788BB}"/>
            </c:ext>
          </c:extLst>
        </c:ser>
        <c:ser>
          <c:idx val="1"/>
          <c:order val="1"/>
          <c:tx>
            <c:strRef>
              <c:f>Calculations!$J$202</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Calculations!$K$202:$AN$202</c:f>
              <c:numCache>
                <c:formatCode>0.000E+00</c:formatCode>
                <c:ptCount val="30"/>
                <c:pt idx="0">
                  <c:v>4595165000000000</c:v>
                </c:pt>
                <c:pt idx="1">
                  <c:v>4715115000000000</c:v>
                </c:pt>
                <c:pt idx="2">
                  <c:v>4660196000000000</c:v>
                </c:pt>
                <c:pt idx="3">
                  <c:v>4703230000000000</c:v>
                </c:pt>
                <c:pt idx="4">
                  <c:v>4753829000000000</c:v>
                </c:pt>
                <c:pt idx="5">
                  <c:v>4801607000000000</c:v>
                </c:pt>
                <c:pt idx="6">
                  <c:v>4846558000000000</c:v>
                </c:pt>
                <c:pt idx="7">
                  <c:v>4891556000000000</c:v>
                </c:pt>
                <c:pt idx="8">
                  <c:v>4936389000000000</c:v>
                </c:pt>
                <c:pt idx="9">
                  <c:v>4826464000000000</c:v>
                </c:pt>
                <c:pt idx="10">
                  <c:v>4859532000000000</c:v>
                </c:pt>
                <c:pt idx="11">
                  <c:v>4893326000000000</c:v>
                </c:pt>
                <c:pt idx="12">
                  <c:v>4921359000000000</c:v>
                </c:pt>
                <c:pt idx="13">
                  <c:v>4946468000000000</c:v>
                </c:pt>
                <c:pt idx="14">
                  <c:v>4972677000000000</c:v>
                </c:pt>
                <c:pt idx="15">
                  <c:v>4999221000000000</c:v>
                </c:pt>
                <c:pt idx="16">
                  <c:v>5022710000000000</c:v>
                </c:pt>
                <c:pt idx="17">
                  <c:v>5044183000000000</c:v>
                </c:pt>
                <c:pt idx="18">
                  <c:v>5063434000000000</c:v>
                </c:pt>
                <c:pt idx="19">
                  <c:v>5086228000000000</c:v>
                </c:pt>
                <c:pt idx="20">
                  <c:v>5112184000000000</c:v>
                </c:pt>
                <c:pt idx="21">
                  <c:v>5139875000000000</c:v>
                </c:pt>
                <c:pt idx="22">
                  <c:v>5170060000000000</c:v>
                </c:pt>
                <c:pt idx="23">
                  <c:v>5201614000000000</c:v>
                </c:pt>
                <c:pt idx="24">
                  <c:v>5235870000000000</c:v>
                </c:pt>
                <c:pt idx="25">
                  <c:v>5273717000000000</c:v>
                </c:pt>
                <c:pt idx="26">
                  <c:v>5314650000000000</c:v>
                </c:pt>
                <c:pt idx="27">
                  <c:v>5357428000000000</c:v>
                </c:pt>
                <c:pt idx="28">
                  <c:v>5401830000000000</c:v>
                </c:pt>
                <c:pt idx="29">
                  <c:v>5448984000000000</c:v>
                </c:pt>
              </c:numCache>
            </c:numRef>
          </c:yVal>
          <c:smooth val="1"/>
          <c:extLst>
            <c:ext xmlns:c16="http://schemas.microsoft.com/office/drawing/2014/chart" uri="{C3380CC4-5D6E-409C-BE32-E72D297353CC}">
              <c16:uniqueId val="{00000001-3C08-4008-B5AD-DE0FB74788BB}"/>
            </c:ext>
          </c:extLst>
        </c:ser>
        <c:dLbls>
          <c:showLegendKey val="0"/>
          <c:showVal val="0"/>
          <c:showCatName val="0"/>
          <c:showSerName val="0"/>
          <c:showPercent val="0"/>
          <c:showBubbleSize val="0"/>
        </c:dLbls>
        <c:axId val="1967530671"/>
        <c:axId val="1967537743"/>
      </c:scatterChart>
      <c:valAx>
        <c:axId val="1967530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7743"/>
        <c:crosses val="autoZero"/>
        <c:crossBetween val="midCat"/>
      </c:valAx>
      <c:valAx>
        <c:axId val="196753774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06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1767417</xdr:colOff>
      <xdr:row>203</xdr:row>
      <xdr:rowOff>152398</xdr:rowOff>
    </xdr:from>
    <xdr:to>
      <xdr:col>13</xdr:col>
      <xdr:colOff>433918</xdr:colOff>
      <xdr:row>227</xdr:row>
      <xdr:rowOff>95250</xdr:rowOff>
    </xdr:to>
    <xdr:graphicFrame macro="">
      <xdr:nvGraphicFramePr>
        <xdr:cNvPr id="3" name="Chart 2">
          <a:extLst>
            <a:ext uri="{FF2B5EF4-FFF2-40B4-BE49-F238E27FC236}">
              <a16:creationId xmlns:a16="http://schemas.microsoft.com/office/drawing/2014/main" id="{D0D2508B-9E07-4E9D-A9B0-900CF969F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486833</xdr:colOff>
      <xdr:row>204</xdr:row>
      <xdr:rowOff>25401</xdr:rowOff>
    </xdr:from>
    <xdr:to>
      <xdr:col>20</xdr:col>
      <xdr:colOff>275165</xdr:colOff>
      <xdr:row>227</xdr:row>
      <xdr:rowOff>84667</xdr:rowOff>
    </xdr:to>
    <xdr:graphicFrame macro="">
      <xdr:nvGraphicFramePr>
        <xdr:cNvPr id="4" name="Chart 3">
          <a:extLst>
            <a:ext uri="{FF2B5EF4-FFF2-40B4-BE49-F238E27FC236}">
              <a16:creationId xmlns:a16="http://schemas.microsoft.com/office/drawing/2014/main" id="{65967F19-9F60-4237-86A2-E93D72407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7" Type="http://schemas.openxmlformats.org/officeDocument/2006/relationships/printerSettings" Target="../printerSettings/printerSettings1.bin"/><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eia.gov/outlooks/aeo/data/browser/" TargetMode="External"/><Relationship Id="rId6" Type="http://schemas.openxmlformats.org/officeDocument/2006/relationships/hyperlink" Target="https://www.eia.gov/outlooks/aeo/data/browser/" TargetMode="External"/><Relationship Id="rId5" Type="http://schemas.openxmlformats.org/officeDocument/2006/relationships/hyperlink" Target="https://www.eia.gov/outlooks/aeo/data/browser/" TargetMode="External"/><Relationship Id="rId4" Type="http://schemas.openxmlformats.org/officeDocument/2006/relationships/hyperlink" Target="https://www.eia.gov/outlooks/aeo/data/browse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regulations.gov/document/EERE-2017-BT-STD-0019-1426%20(37944)" TargetMode="External"/><Relationship Id="rId2" Type="http://schemas.openxmlformats.org/officeDocument/2006/relationships/hyperlink" Target="https://www.regulations.gov/document/EERE-2017-BT-STD-0019-1426%20(37944)" TargetMode="External"/><Relationship Id="rId1" Type="http://schemas.openxmlformats.org/officeDocument/2006/relationships/hyperlink" Target="https://www.eia.gov/outlooks/aeo/assumptions/pdf/RDM_Assumptions.pdf%20%20(table%205)"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7"/>
  <sheetViews>
    <sheetView tabSelected="1" workbookViewId="0">
      <selection activeCell="F62" sqref="F62"/>
    </sheetView>
  </sheetViews>
  <sheetFormatPr defaultRowHeight="15"/>
  <cols>
    <col min="1" max="1" width="12.42578125" customWidth="1"/>
    <col min="2" max="2" width="61.42578125" customWidth="1"/>
    <col min="3" max="3" width="19.28515625" customWidth="1"/>
  </cols>
  <sheetData>
    <row r="1" spans="1:2">
      <c r="A1" s="1" t="s">
        <v>80</v>
      </c>
    </row>
    <row r="3" spans="1:2">
      <c r="A3" s="1" t="s">
        <v>0</v>
      </c>
      <c r="B3" s="2" t="s">
        <v>642</v>
      </c>
    </row>
    <row r="4" spans="1:2">
      <c r="B4" t="s">
        <v>72</v>
      </c>
    </row>
    <row r="5" spans="1:2">
      <c r="B5" s="4" t="s">
        <v>602</v>
      </c>
    </row>
    <row r="6" spans="1:2">
      <c r="B6" t="s">
        <v>578</v>
      </c>
    </row>
    <row r="7" spans="1:2">
      <c r="B7" s="5" t="s">
        <v>581</v>
      </c>
    </row>
    <row r="8" spans="1:2">
      <c r="B8" s="5" t="s">
        <v>579</v>
      </c>
    </row>
    <row r="9" spans="1:2">
      <c r="B9" t="s">
        <v>73</v>
      </c>
    </row>
    <row r="11" spans="1:2">
      <c r="B11" s="2" t="s">
        <v>643</v>
      </c>
    </row>
    <row r="12" spans="1:2">
      <c r="B12" t="s">
        <v>72</v>
      </c>
    </row>
    <row r="13" spans="1:2">
      <c r="B13" s="4" t="s">
        <v>577</v>
      </c>
    </row>
    <row r="14" spans="1:2">
      <c r="B14" t="s">
        <v>578</v>
      </c>
    </row>
    <row r="15" spans="1:2">
      <c r="B15" s="5" t="s">
        <v>519</v>
      </c>
    </row>
    <row r="16" spans="1:2">
      <c r="B16" s="5" t="s">
        <v>580</v>
      </c>
    </row>
    <row r="17" spans="1:2">
      <c r="B17" t="s">
        <v>74</v>
      </c>
    </row>
    <row r="19" spans="1:2">
      <c r="B19" s="2" t="s">
        <v>135</v>
      </c>
    </row>
    <row r="20" spans="1:2">
      <c r="B20" t="s">
        <v>136</v>
      </c>
    </row>
    <row r="21" spans="1:2">
      <c r="B21" s="4">
        <v>2020</v>
      </c>
    </row>
    <row r="22" spans="1:2">
      <c r="B22" t="s">
        <v>137</v>
      </c>
    </row>
    <row r="23" spans="1:2">
      <c r="B23" s="5" t="s">
        <v>535</v>
      </c>
    </row>
    <row r="24" spans="1:2">
      <c r="B24" s="5" t="s">
        <v>536</v>
      </c>
    </row>
    <row r="25" spans="1:2">
      <c r="B25" t="s">
        <v>138</v>
      </c>
    </row>
    <row r="27" spans="1:2">
      <c r="A27" s="1" t="s">
        <v>82</v>
      </c>
    </row>
    <row r="28" spans="1:2">
      <c r="A28" s="1"/>
    </row>
    <row r="29" spans="1:2">
      <c r="A29" s="1" t="s">
        <v>603</v>
      </c>
    </row>
    <row r="30" spans="1:2">
      <c r="A30" t="s">
        <v>604</v>
      </c>
    </row>
    <row r="31" spans="1:2">
      <c r="A31" t="s">
        <v>605</v>
      </c>
    </row>
    <row r="32" spans="1:2">
      <c r="A32" t="s">
        <v>606</v>
      </c>
    </row>
    <row r="33" spans="1:1">
      <c r="A33" t="s">
        <v>607</v>
      </c>
    </row>
    <row r="34" spans="1:1">
      <c r="A34" t="s">
        <v>608</v>
      </c>
    </row>
    <row r="35" spans="1:1">
      <c r="A35" s="1"/>
    </row>
    <row r="36" spans="1:1">
      <c r="A36" s="1" t="s">
        <v>90</v>
      </c>
    </row>
    <row r="37" spans="1:1">
      <c r="A37" t="s">
        <v>91</v>
      </c>
    </row>
    <row r="38" spans="1:1">
      <c r="A38" t="s">
        <v>92</v>
      </c>
    </row>
    <row r="39" spans="1:1">
      <c r="A39" t="s">
        <v>93</v>
      </c>
    </row>
    <row r="41" spans="1:1">
      <c r="A41" t="s">
        <v>94</v>
      </c>
    </row>
    <row r="42" spans="1:1">
      <c r="A42" t="s">
        <v>95</v>
      </c>
    </row>
    <row r="43" spans="1:1">
      <c r="A43" t="s">
        <v>97</v>
      </c>
    </row>
    <row r="44" spans="1:1">
      <c r="A44" t="s">
        <v>96</v>
      </c>
    </row>
    <row r="46" spans="1:1">
      <c r="A46" s="1" t="s">
        <v>83</v>
      </c>
    </row>
    <row r="47" spans="1:1">
      <c r="A47" t="s">
        <v>84</v>
      </c>
    </row>
    <row r="48" spans="1:1">
      <c r="A48" t="s">
        <v>85</v>
      </c>
    </row>
    <row r="49" spans="1:3">
      <c r="A49" t="s">
        <v>86</v>
      </c>
    </row>
    <row r="50" spans="1:3">
      <c r="A50" t="s">
        <v>247</v>
      </c>
    </row>
    <row r="51" spans="1:3">
      <c r="B51" t="s">
        <v>87</v>
      </c>
    </row>
    <row r="52" spans="1:3">
      <c r="B52" t="s">
        <v>88</v>
      </c>
    </row>
    <row r="53" spans="1:3">
      <c r="B53" t="s">
        <v>89</v>
      </c>
      <c r="C53" s="3">
        <v>0.04</v>
      </c>
    </row>
    <row r="54" spans="1:3">
      <c r="B54" t="s">
        <v>248</v>
      </c>
    </row>
    <row r="56" spans="1:3">
      <c r="A56" s="1" t="s">
        <v>442</v>
      </c>
    </row>
    <row r="57" spans="1:3">
      <c r="A57" t="s">
        <v>443</v>
      </c>
    </row>
    <row r="58" spans="1:3">
      <c r="A58" t="s">
        <v>444</v>
      </c>
    </row>
    <row r="59" spans="1:3">
      <c r="A59" t="s">
        <v>445</v>
      </c>
    </row>
    <row r="60" spans="1:3">
      <c r="A60" t="s">
        <v>446</v>
      </c>
    </row>
    <row r="61" spans="1:3">
      <c r="A61" t="s">
        <v>447</v>
      </c>
    </row>
    <row r="62" spans="1:3">
      <c r="A62" t="s">
        <v>448</v>
      </c>
    </row>
    <row r="64" spans="1:3">
      <c r="A64" s="1" t="s">
        <v>526</v>
      </c>
    </row>
    <row r="65" spans="1:2">
      <c r="A65" t="s">
        <v>527</v>
      </c>
    </row>
    <row r="73" spans="1:2">
      <c r="A73" s="1" t="s">
        <v>582</v>
      </c>
    </row>
    <row r="74" spans="1:2">
      <c r="A74" s="9">
        <f>'RECS HC2.1'!B24/SUM('RECS HC2.1'!B24,'RECS HC2.1'!B27)</f>
        <v>0.81308184246741677</v>
      </c>
      <c r="B74" t="s">
        <v>114</v>
      </c>
    </row>
    <row r="75" spans="1:2">
      <c r="A75" s="9">
        <f>'RECS HC2.1'!B27/SUM('RECS HC2.1'!B24,'RECS HC2.1'!B27)</f>
        <v>0.18691815753258317</v>
      </c>
      <c r="B75" t="s">
        <v>115</v>
      </c>
    </row>
    <row r="77" spans="1:2">
      <c r="A77" t="s">
        <v>441</v>
      </c>
      <c r="B77" s="12">
        <f>10^15</f>
        <v>1000000000000000</v>
      </c>
    </row>
  </sheetData>
  <hyperlinks>
    <hyperlink ref="B7" r:id="rId1" location="/?id=4-AEO2021&amp;sourcekey=0" xr:uid="{FDD08FE2-A996-47F9-8A54-815C641326D1}"/>
    <hyperlink ref="B24" r:id="rId2" xr:uid="{4112156D-26B4-4A72-8B7D-0376B284EBA6}"/>
    <hyperlink ref="B23" r:id="rId3" xr:uid="{42B5983F-C1B1-4923-ACBC-CDCC13870A16}"/>
    <hyperlink ref="B15" r:id="rId4" location="/?id=5-AEO2021&amp;cases=ref2021&amp;sourcekey=0" xr:uid="{3F078900-DB6D-42C9-8E23-53BF8BCAE426}"/>
    <hyperlink ref="B8" r:id="rId5" location="/?id=4-AEO2022&amp;sourcekey=0" xr:uid="{FCB72669-805D-4A7B-A35E-29CD2776EC81}"/>
    <hyperlink ref="B16" r:id="rId6" location="/?id=5-AEO2022&amp;cases=ref2022&amp;sourcekey=0" xr:uid="{820AEE93-1C10-46CF-912B-6134298F0A24}"/>
  </hyperlinks>
  <pageMargins left="0.7" right="0.7" top="0.75" bottom="0.75" header="0.3" footer="0.3"/>
  <pageSetup orientation="portrait" horizontalDpi="1200" verticalDpi="120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36"/>
  <sheetViews>
    <sheetView zoomScaleNormal="100" workbookViewId="0"/>
  </sheetViews>
  <sheetFormatPr defaultRowHeight="15"/>
  <cols>
    <col min="1" max="1" width="29.85546875" customWidth="1"/>
    <col min="2" max="31" width="1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Calculations!K4</f>
        <v>572634027685582.5</v>
      </c>
      <c r="C2" s="7">
        <f>Calculations!L4</f>
        <v>606250083380555.25</v>
      </c>
      <c r="D2" s="7">
        <f>Calculations!M4</f>
        <v>604953217841819.75</v>
      </c>
      <c r="E2" s="7">
        <f>Calculations!N4</f>
        <v>534659853314984.25</v>
      </c>
      <c r="F2" s="7">
        <f>Calculations!O4</f>
        <v>534153303327126.94</v>
      </c>
      <c r="G2" s="7">
        <f>Calculations!P4</f>
        <v>533163782724844.13</v>
      </c>
      <c r="H2" s="7">
        <f>Calculations!Q4</f>
        <v>531117255727353.69</v>
      </c>
      <c r="I2" s="7">
        <f>Calculations!R4</f>
        <v>528021853153080.13</v>
      </c>
      <c r="J2" s="7">
        <f>Calculations!S4</f>
        <v>523899528211770.31</v>
      </c>
      <c r="K2" s="7">
        <f>Calculations!T4</f>
        <v>518625066299684.19</v>
      </c>
      <c r="L2" s="7">
        <f>Calculations!U4</f>
        <v>512642410102809</v>
      </c>
      <c r="M2" s="7">
        <f>Calculations!V4</f>
        <v>506568688739577.38</v>
      </c>
      <c r="N2" s="7">
        <f>Calculations!W4</f>
        <v>500152659920667.06</v>
      </c>
      <c r="O2" s="7">
        <f>Calculations!X4</f>
        <v>493465874848215</v>
      </c>
      <c r="P2" s="7">
        <f>Calculations!Y4</f>
        <v>487717386221970.31</v>
      </c>
      <c r="Q2" s="7">
        <f>Calculations!Z4</f>
        <v>482256728567959.19</v>
      </c>
      <c r="R2" s="7">
        <f>Calculations!AA4</f>
        <v>476910715453735.94</v>
      </c>
      <c r="S2" s="7">
        <f>Calculations!AB4</f>
        <v>471118320407998.06</v>
      </c>
      <c r="T2" s="7">
        <f>Calculations!AC4</f>
        <v>465306411398040.94</v>
      </c>
      <c r="U2" s="7">
        <f>Calculations!AD4</f>
        <v>459888033999838</v>
      </c>
      <c r="V2" s="7">
        <f>Calculations!AE4</f>
        <v>454777001538087.88</v>
      </c>
      <c r="W2" s="7">
        <f>Calculations!AF4</f>
        <v>449970874767262.94</v>
      </c>
      <c r="X2" s="7">
        <f>Calculations!AG4</f>
        <v>445430625758924.94</v>
      </c>
      <c r="Y2" s="7">
        <f>Calculations!AH4</f>
        <v>440864358131627.88</v>
      </c>
      <c r="Z2" s="7">
        <f>Calculations!AI4</f>
        <v>436361510888043.44</v>
      </c>
      <c r="AA2" s="7">
        <f>Calculations!AJ4</f>
        <v>432056242532178.38</v>
      </c>
      <c r="AB2" s="7">
        <f>Calculations!AK4</f>
        <v>428000590301950.94</v>
      </c>
      <c r="AC2" s="7">
        <f>Calculations!AL4</f>
        <v>423966891281470.06</v>
      </c>
      <c r="AD2" s="7">
        <f>Calculations!AM4</f>
        <v>420109631020804.69</v>
      </c>
      <c r="AE2" s="7">
        <f>Calculations!AN4</f>
        <v>416610126770824.81</v>
      </c>
      <c r="AG2" s="10"/>
    </row>
    <row r="3" spans="1:33">
      <c r="A3" s="1" t="s">
        <v>77</v>
      </c>
      <c r="B3" s="7">
        <f>Calculations!K5</f>
        <v>0</v>
      </c>
      <c r="C3" s="7">
        <f>Calculations!L5</f>
        <v>0</v>
      </c>
      <c r="D3" s="7">
        <f>Calculations!M5</f>
        <v>0</v>
      </c>
      <c r="E3" s="7">
        <f>Calculations!N5</f>
        <v>0</v>
      </c>
      <c r="F3" s="7">
        <f>Calculations!O5</f>
        <v>0</v>
      </c>
      <c r="G3" s="7">
        <f>Calculations!P5</f>
        <v>0</v>
      </c>
      <c r="H3" s="7">
        <f>Calculations!Q5</f>
        <v>0</v>
      </c>
      <c r="I3" s="7">
        <f>Calculations!R5</f>
        <v>0</v>
      </c>
      <c r="J3" s="7">
        <f>Calculations!S5</f>
        <v>0</v>
      </c>
      <c r="K3" s="7">
        <f>Calculations!T5</f>
        <v>0</v>
      </c>
      <c r="L3" s="7">
        <f>Calculations!U5</f>
        <v>0</v>
      </c>
      <c r="M3" s="7">
        <f>Calculations!V5</f>
        <v>0</v>
      </c>
      <c r="N3" s="7">
        <f>Calculations!W5</f>
        <v>0</v>
      </c>
      <c r="O3" s="7">
        <f>Calculations!X5</f>
        <v>0</v>
      </c>
      <c r="P3" s="7">
        <f>Calculations!Y5</f>
        <v>0</v>
      </c>
      <c r="Q3" s="7">
        <f>Calculations!Z5</f>
        <v>0</v>
      </c>
      <c r="R3" s="7">
        <f>Calculations!AA5</f>
        <v>0</v>
      </c>
      <c r="S3" s="7">
        <f>Calculations!AB5</f>
        <v>0</v>
      </c>
      <c r="T3" s="7">
        <f>Calculations!AC5</f>
        <v>0</v>
      </c>
      <c r="U3" s="7">
        <f>Calculations!AD5</f>
        <v>0</v>
      </c>
      <c r="V3" s="7">
        <f>Calculations!AE5</f>
        <v>0</v>
      </c>
      <c r="W3" s="7">
        <f>Calculations!AF5</f>
        <v>0</v>
      </c>
      <c r="X3" s="7">
        <f>Calculations!AG5</f>
        <v>0</v>
      </c>
      <c r="Y3" s="7">
        <f>Calculations!AH5</f>
        <v>0</v>
      </c>
      <c r="Z3" s="7">
        <f>Calculations!AI5</f>
        <v>0</v>
      </c>
      <c r="AA3" s="7">
        <f>Calculations!AJ5</f>
        <v>0</v>
      </c>
      <c r="AB3" s="7">
        <f>Calculations!AK5</f>
        <v>0</v>
      </c>
      <c r="AC3" s="7">
        <f>Calculations!AL5</f>
        <v>0</v>
      </c>
      <c r="AD3" s="7">
        <f>Calculations!AM5</f>
        <v>0</v>
      </c>
      <c r="AE3" s="7">
        <f>Calculations!AN5</f>
        <v>0</v>
      </c>
    </row>
    <row r="4" spans="1:33">
      <c r="A4" s="1" t="s">
        <v>78</v>
      </c>
      <c r="B4" s="7">
        <f>Calculations!K6</f>
        <v>2912954326560349.5</v>
      </c>
      <c r="C4" s="7">
        <f>Calculations!L6</f>
        <v>3038429929571764</v>
      </c>
      <c r="D4" s="7">
        <f>Calculations!M6</f>
        <v>3078436808548530.5</v>
      </c>
      <c r="E4" s="7">
        <f>Calculations!N6</f>
        <v>2865467907714725</v>
      </c>
      <c r="F4" s="7">
        <f>Calculations!O6</f>
        <v>2874058930462235.5</v>
      </c>
      <c r="G4" s="7">
        <f>Calculations!P6</f>
        <v>2878953683153889.5</v>
      </c>
      <c r="H4" s="7">
        <f>Calculations!Q6</f>
        <v>2876911221565611.5</v>
      </c>
      <c r="I4" s="7">
        <f>Calculations!R6</f>
        <v>2869612998947624</v>
      </c>
      <c r="J4" s="7">
        <f>Calculations!S6</f>
        <v>2854685629401764.5</v>
      </c>
      <c r="K4" s="7">
        <f>Calculations!T6</f>
        <v>2835945719096575.5</v>
      </c>
      <c r="L4" s="7">
        <f>Calculations!U6</f>
        <v>2815080412855176.5</v>
      </c>
      <c r="M4" s="7">
        <f>Calculations!V6</f>
        <v>2794185022585606.5</v>
      </c>
      <c r="N4" s="7">
        <f>Calculations!W6</f>
        <v>2780081304946166.5</v>
      </c>
      <c r="O4" s="7">
        <f>Calculations!X6</f>
        <v>2763627780781996</v>
      </c>
      <c r="P4" s="7">
        <f>Calculations!Y6</f>
        <v>2747739348498340</v>
      </c>
      <c r="Q4" s="7">
        <f>Calculations!Z6</f>
        <v>2733624247713106</v>
      </c>
      <c r="R4" s="7">
        <f>Calculations!AA6</f>
        <v>2720662910062333</v>
      </c>
      <c r="S4" s="7">
        <f>Calculations!AB6</f>
        <v>2707105583421031.5</v>
      </c>
      <c r="T4" s="7">
        <f>Calculations!AC6</f>
        <v>2695202878329150.5</v>
      </c>
      <c r="U4" s="7">
        <f>Calculations!AD6</f>
        <v>2684397020642758.5</v>
      </c>
      <c r="V4" s="7">
        <f>Calculations!AE6</f>
        <v>2673967619849429.5</v>
      </c>
      <c r="W4" s="7">
        <f>Calculations!AF6</f>
        <v>2664161852829272</v>
      </c>
      <c r="X4" s="7">
        <f>Calculations!AG6</f>
        <v>2655823698534768.5</v>
      </c>
      <c r="Y4" s="7">
        <f>Calculations!AH6</f>
        <v>2648734437950295.5</v>
      </c>
      <c r="Z4" s="7">
        <f>Calculations!AI6</f>
        <v>2640740217275155.5</v>
      </c>
      <c r="AA4" s="7">
        <f>Calculations!AJ6</f>
        <v>2630016480854853</v>
      </c>
      <c r="AB4" s="7">
        <f>Calculations!AK6</f>
        <v>2620379834857929</v>
      </c>
      <c r="AC4" s="7">
        <f>Calculations!AL6</f>
        <v>2612136811138994</v>
      </c>
      <c r="AD4" s="7">
        <f>Calculations!AM6</f>
        <v>2603936067675868</v>
      </c>
      <c r="AE4" s="7">
        <f>Calculations!AN6</f>
        <v>2594643355298308</v>
      </c>
    </row>
    <row r="5" spans="1:33">
      <c r="A5" s="1" t="s">
        <v>79</v>
      </c>
      <c r="B5" s="7">
        <f>Calculations!K7</f>
        <v>296822031247470.25</v>
      </c>
      <c r="C5" s="7">
        <f>Calculations!L7</f>
        <v>310536282684368.19</v>
      </c>
      <c r="D5" s="7">
        <f>Calculations!M7</f>
        <v>311846157532583.19</v>
      </c>
      <c r="E5" s="7">
        <f>Calculations!N7</f>
        <v>266276172589654.31</v>
      </c>
      <c r="F5" s="7">
        <f>Calculations!O7</f>
        <v>262840088723387</v>
      </c>
      <c r="G5" s="7">
        <f>Calculations!P7</f>
        <v>258686053590221</v>
      </c>
      <c r="H5" s="7">
        <f>Calculations!Q7</f>
        <v>254211664211122.78</v>
      </c>
      <c r="I5" s="7">
        <f>Calculations!R7</f>
        <v>249517742734558.41</v>
      </c>
      <c r="J5" s="7">
        <f>Calculations!S7</f>
        <v>244629494697644.28</v>
      </c>
      <c r="K5" s="7">
        <f>Calculations!T7</f>
        <v>239810358617339.88</v>
      </c>
      <c r="L5" s="7">
        <f>Calculations!U7</f>
        <v>235042446693110.97</v>
      </c>
      <c r="M5" s="7">
        <f>Calculations!V7</f>
        <v>230399749372622.03</v>
      </c>
      <c r="N5" s="7">
        <f>Calculations!W7</f>
        <v>226214004047599.78</v>
      </c>
      <c r="O5" s="7">
        <f>Calculations!X7</f>
        <v>221973782239132.16</v>
      </c>
      <c r="P5" s="7">
        <f>Calculations!Y7</f>
        <v>217780719177527.69</v>
      </c>
      <c r="Q5" s="7">
        <f>Calculations!Z7</f>
        <v>213758403302841.41</v>
      </c>
      <c r="R5" s="7">
        <f>Calculations!AA7</f>
        <v>209875124423217</v>
      </c>
      <c r="S5" s="7">
        <f>Calculations!AB7</f>
        <v>206121938638387.41</v>
      </c>
      <c r="T5" s="7">
        <f>Calculations!AC7</f>
        <v>202471201165708.72</v>
      </c>
      <c r="U5" s="7">
        <f>Calculations!AD7</f>
        <v>198973323079413.88</v>
      </c>
      <c r="V5" s="7">
        <f>Calculations!AE7</f>
        <v>195507968266817.78</v>
      </c>
      <c r="W5" s="7">
        <f>Calculations!AF7</f>
        <v>192097903019509.41</v>
      </c>
      <c r="X5" s="7">
        <f>Calculations!AG7</f>
        <v>188647996761920.19</v>
      </c>
      <c r="Y5" s="7">
        <f>Calculations!AH7</f>
        <v>185317613535173.66</v>
      </c>
      <c r="Z5" s="7">
        <f>Calculations!AI7</f>
        <v>181991295717639.41</v>
      </c>
      <c r="AA5" s="7">
        <f>Calculations!AJ7</f>
        <v>178606436007447.56</v>
      </c>
      <c r="AB5" s="7">
        <f>Calculations!AK7</f>
        <v>175233772524892.72</v>
      </c>
      <c r="AC5" s="7">
        <f>Calculations!AL7</f>
        <v>171932660244475</v>
      </c>
      <c r="AD5" s="7">
        <f>Calculations!AM7</f>
        <v>168649435764591.56</v>
      </c>
      <c r="AE5" s="7">
        <f>Calculations!AN7</f>
        <v>165449958714482.31</v>
      </c>
    </row>
    <row r="6" spans="1:33">
      <c r="A6" s="1" t="s">
        <v>81</v>
      </c>
      <c r="B6" s="7">
        <f>Calculations!K8</f>
        <v>0</v>
      </c>
      <c r="C6" s="7">
        <f>Calculations!L8</f>
        <v>0</v>
      </c>
      <c r="D6" s="7">
        <f>Calculations!M8</f>
        <v>0</v>
      </c>
      <c r="E6" s="7">
        <f>Calculations!N8</f>
        <v>0</v>
      </c>
      <c r="F6" s="7">
        <f>Calculations!O8</f>
        <v>0</v>
      </c>
      <c r="G6" s="7">
        <f>Calculations!P8</f>
        <v>0</v>
      </c>
      <c r="H6" s="7">
        <f>Calculations!Q8</f>
        <v>0</v>
      </c>
      <c r="I6" s="7">
        <f>Calculations!R8</f>
        <v>0</v>
      </c>
      <c r="J6" s="7">
        <f>Calculations!S8</f>
        <v>0</v>
      </c>
      <c r="K6" s="7">
        <f>Calculations!T8</f>
        <v>0</v>
      </c>
      <c r="L6" s="7">
        <f>Calculations!U8</f>
        <v>0</v>
      </c>
      <c r="M6" s="7">
        <f>Calculations!V8</f>
        <v>0</v>
      </c>
      <c r="N6" s="7">
        <f>Calculations!W8</f>
        <v>0</v>
      </c>
      <c r="O6" s="7">
        <f>Calculations!X8</f>
        <v>0</v>
      </c>
      <c r="P6" s="7">
        <f>Calculations!Y8</f>
        <v>0</v>
      </c>
      <c r="Q6" s="7">
        <f>Calculations!Z8</f>
        <v>0</v>
      </c>
      <c r="R6" s="7">
        <f>Calculations!AA8</f>
        <v>0</v>
      </c>
      <c r="S6" s="7">
        <f>Calculations!AB8</f>
        <v>0</v>
      </c>
      <c r="T6" s="7">
        <f>Calculations!AC8</f>
        <v>0</v>
      </c>
      <c r="U6" s="7">
        <f>Calculations!AD8</f>
        <v>0</v>
      </c>
      <c r="V6" s="7">
        <f>Calculations!AE8</f>
        <v>0</v>
      </c>
      <c r="W6" s="7">
        <f>Calculations!AF8</f>
        <v>0</v>
      </c>
      <c r="X6" s="7">
        <f>Calculations!AG8</f>
        <v>0</v>
      </c>
      <c r="Y6" s="7">
        <f>Calculations!AH8</f>
        <v>0</v>
      </c>
      <c r="Z6" s="7">
        <f>Calculations!AI8</f>
        <v>0</v>
      </c>
      <c r="AA6" s="7">
        <f>Calculations!AJ8</f>
        <v>0</v>
      </c>
      <c r="AB6" s="7">
        <f>Calculations!AK8</f>
        <v>0</v>
      </c>
      <c r="AC6" s="7">
        <f>Calculations!AL8</f>
        <v>0</v>
      </c>
      <c r="AD6" s="7">
        <f>Calculations!AM8</f>
        <v>0</v>
      </c>
      <c r="AE6" s="7">
        <f>Calculations!AN8</f>
        <v>0</v>
      </c>
    </row>
    <row r="7" spans="1:33">
      <c r="A7" s="1" t="s">
        <v>139</v>
      </c>
      <c r="B7" s="7">
        <f>Calculations!K9</f>
        <v>377071582935319.31</v>
      </c>
      <c r="C7" s="7">
        <f>Calculations!L9</f>
        <v>438195823524649.81</v>
      </c>
      <c r="D7" s="7">
        <f>Calculations!M9</f>
        <v>467042341131708.81</v>
      </c>
      <c r="E7" s="7">
        <f>Calculations!N9</f>
        <v>417166274751072.56</v>
      </c>
      <c r="F7" s="7">
        <f>Calculations!O9</f>
        <v>398299523678458.69</v>
      </c>
      <c r="G7" s="7">
        <f>Calculations!P9</f>
        <v>383907975066785.38</v>
      </c>
      <c r="H7" s="7">
        <f>Calculations!Q9</f>
        <v>372098774386788.63</v>
      </c>
      <c r="I7" s="7">
        <f>Calculations!R9</f>
        <v>361984036266493.94</v>
      </c>
      <c r="J7" s="7">
        <f>Calculations!S9</f>
        <v>353801993685744.31</v>
      </c>
      <c r="K7" s="7">
        <f>Calculations!T9</f>
        <v>346386687282441.5</v>
      </c>
      <c r="L7" s="7">
        <f>Calculations!U9</f>
        <v>339794219703715.63</v>
      </c>
      <c r="M7" s="7">
        <f>Calculations!V9</f>
        <v>333204191370517.25</v>
      </c>
      <c r="N7" s="7">
        <f>Calculations!W9</f>
        <v>327371955314498.5</v>
      </c>
      <c r="O7" s="7">
        <f>Calculations!X9</f>
        <v>321199037966485.88</v>
      </c>
      <c r="P7" s="7">
        <f>Calculations!Y9</f>
        <v>315080597101918.56</v>
      </c>
      <c r="Q7" s="7">
        <f>Calculations!Z9</f>
        <v>308918249817858</v>
      </c>
      <c r="R7" s="7">
        <f>Calculations!AA9</f>
        <v>303163256536873.56</v>
      </c>
      <c r="S7" s="7">
        <f>Calculations!AB9</f>
        <v>297655440135999.31</v>
      </c>
      <c r="T7" s="7">
        <f>Calculations!AC9</f>
        <v>292363903505221.38</v>
      </c>
      <c r="U7" s="7">
        <f>Calculations!AD9</f>
        <v>287213843115032.81</v>
      </c>
      <c r="V7" s="7">
        <f>Calculations!AE9</f>
        <v>282645136242208.31</v>
      </c>
      <c r="W7" s="7">
        <f>Calculations!AF9</f>
        <v>278131718934671.75</v>
      </c>
      <c r="X7" s="7">
        <f>Calculations!AG9</f>
        <v>274052487331012.72</v>
      </c>
      <c r="Y7" s="7">
        <f>Calculations!AH9</f>
        <v>269952115599449.47</v>
      </c>
      <c r="Z7" s="7">
        <f>Calculations!AI9</f>
        <v>266315200518092.75</v>
      </c>
      <c r="AA7" s="7">
        <f>Calculations!AJ9</f>
        <v>263334442483607.22</v>
      </c>
      <c r="AB7" s="7">
        <f>Calculations!AK9</f>
        <v>260253675382498.16</v>
      </c>
      <c r="AC7" s="7">
        <f>Calculations!AL9</f>
        <v>257006226503683.31</v>
      </c>
      <c r="AD7" s="7">
        <f>Calculations!AM9</f>
        <v>253771786934347.94</v>
      </c>
      <c r="AE7" s="7">
        <f>Calculations!AN9</f>
        <v>250448721444183.63</v>
      </c>
    </row>
    <row r="8" spans="1:33">
      <c r="A8" s="1" t="s">
        <v>243</v>
      </c>
      <c r="B8" s="7">
        <f>Calculations!K10</f>
        <v>0</v>
      </c>
      <c r="C8" s="7">
        <f>Calculations!L10</f>
        <v>0</v>
      </c>
      <c r="D8" s="7">
        <f>Calculations!M10</f>
        <v>0</v>
      </c>
      <c r="E8" s="7">
        <f>Calculations!N10</f>
        <v>0</v>
      </c>
      <c r="F8" s="7">
        <f>Calculations!O10</f>
        <v>0</v>
      </c>
      <c r="G8" s="7">
        <f>Calculations!P10</f>
        <v>0</v>
      </c>
      <c r="H8" s="7">
        <f>Calculations!Q10</f>
        <v>0</v>
      </c>
      <c r="I8" s="7">
        <f>Calculations!R10</f>
        <v>0</v>
      </c>
      <c r="J8" s="7">
        <f>Calculations!S10</f>
        <v>0</v>
      </c>
      <c r="K8" s="7">
        <f>Calculations!T10</f>
        <v>0</v>
      </c>
      <c r="L8" s="7">
        <f>Calculations!U10</f>
        <v>0</v>
      </c>
      <c r="M8" s="7">
        <f>Calculations!V10</f>
        <v>0</v>
      </c>
      <c r="N8" s="7">
        <f>Calculations!W10</f>
        <v>0</v>
      </c>
      <c r="O8" s="7">
        <f>Calculations!X10</f>
        <v>0</v>
      </c>
      <c r="P8" s="7">
        <f>Calculations!Y10</f>
        <v>0</v>
      </c>
      <c r="Q8" s="7">
        <f>Calculations!Z10</f>
        <v>0</v>
      </c>
      <c r="R8" s="7">
        <f>Calculations!AA10</f>
        <v>0</v>
      </c>
      <c r="S8" s="7">
        <f>Calculations!AB10</f>
        <v>0</v>
      </c>
      <c r="T8" s="7">
        <f>Calculations!AC10</f>
        <v>0</v>
      </c>
      <c r="U8" s="7">
        <f>Calculations!AD10</f>
        <v>0</v>
      </c>
      <c r="V8" s="7">
        <f>Calculations!AE10</f>
        <v>0</v>
      </c>
      <c r="W8" s="7">
        <f>Calculations!AF10</f>
        <v>0</v>
      </c>
      <c r="X8" s="7">
        <f>Calculations!AG10</f>
        <v>0</v>
      </c>
      <c r="Y8" s="7">
        <f>Calculations!AH10</f>
        <v>0</v>
      </c>
      <c r="Z8" s="7">
        <f>Calculations!AI10</f>
        <v>0</v>
      </c>
      <c r="AA8" s="7">
        <f>Calculations!AJ10</f>
        <v>0</v>
      </c>
      <c r="AB8" s="7">
        <f>Calculations!AK10</f>
        <v>0</v>
      </c>
      <c r="AC8" s="7">
        <f>Calculations!AL10</f>
        <v>0</v>
      </c>
      <c r="AD8" s="7">
        <f>Calculations!AM10</f>
        <v>0</v>
      </c>
      <c r="AE8" s="7">
        <f>Calculations!AN10</f>
        <v>0</v>
      </c>
    </row>
    <row r="9" spans="1:33">
      <c r="A9" s="1" t="s">
        <v>244</v>
      </c>
      <c r="B9" s="7">
        <f>Calculations!K11</f>
        <v>0</v>
      </c>
      <c r="C9" s="7">
        <f>Calculations!L11</f>
        <v>0</v>
      </c>
      <c r="D9" s="7">
        <f>Calculations!M11</f>
        <v>0</v>
      </c>
      <c r="E9" s="7">
        <f>Calculations!N11</f>
        <v>0</v>
      </c>
      <c r="F9" s="7">
        <f>Calculations!O11</f>
        <v>0</v>
      </c>
      <c r="G9" s="7">
        <f>Calculations!P11</f>
        <v>0</v>
      </c>
      <c r="H9" s="7">
        <f>Calculations!Q11</f>
        <v>0</v>
      </c>
      <c r="I9" s="7">
        <f>Calculations!R11</f>
        <v>0</v>
      </c>
      <c r="J9" s="7">
        <f>Calculations!S11</f>
        <v>0</v>
      </c>
      <c r="K9" s="7">
        <f>Calculations!T11</f>
        <v>0</v>
      </c>
      <c r="L9" s="7">
        <f>Calculations!U11</f>
        <v>0</v>
      </c>
      <c r="M9" s="7">
        <f>Calculations!V11</f>
        <v>0</v>
      </c>
      <c r="N9" s="7">
        <f>Calculations!W11</f>
        <v>0</v>
      </c>
      <c r="O9" s="7">
        <f>Calculations!X11</f>
        <v>0</v>
      </c>
      <c r="P9" s="7">
        <f>Calculations!Y11</f>
        <v>0</v>
      </c>
      <c r="Q9" s="7">
        <f>Calculations!Z11</f>
        <v>0</v>
      </c>
      <c r="R9" s="7">
        <f>Calculations!AA11</f>
        <v>0</v>
      </c>
      <c r="S9" s="7">
        <f>Calculations!AB11</f>
        <v>0</v>
      </c>
      <c r="T9" s="7">
        <f>Calculations!AC11</f>
        <v>0</v>
      </c>
      <c r="U9" s="7">
        <f>Calculations!AD11</f>
        <v>0</v>
      </c>
      <c r="V9" s="7">
        <f>Calculations!AE11</f>
        <v>0</v>
      </c>
      <c r="W9" s="7">
        <f>Calculations!AF11</f>
        <v>0</v>
      </c>
      <c r="X9" s="7">
        <f>Calculations!AG11</f>
        <v>0</v>
      </c>
      <c r="Y9" s="7">
        <f>Calculations!AH11</f>
        <v>0</v>
      </c>
      <c r="Z9" s="7">
        <f>Calculations!AI11</f>
        <v>0</v>
      </c>
      <c r="AA9" s="7">
        <f>Calculations!AJ11</f>
        <v>0</v>
      </c>
      <c r="AB9" s="7">
        <f>Calculations!AK11</f>
        <v>0</v>
      </c>
      <c r="AC9" s="7">
        <f>Calculations!AL11</f>
        <v>0</v>
      </c>
      <c r="AD9" s="7">
        <f>Calculations!AM11</f>
        <v>0</v>
      </c>
      <c r="AE9" s="7">
        <f>Calculations!AN11</f>
        <v>0</v>
      </c>
    </row>
    <row r="10" spans="1:33">
      <c r="A10" s="1" t="s">
        <v>245</v>
      </c>
      <c r="B10" s="7">
        <f>Calculations!K12</f>
        <v>264419093661458.72</v>
      </c>
      <c r="C10" s="7">
        <f>Calculations!L12</f>
        <v>276767367603011.41</v>
      </c>
      <c r="D10" s="7">
        <f>Calculations!M12</f>
        <v>267181132680320.5</v>
      </c>
      <c r="E10" s="7">
        <f>Calculations!N12</f>
        <v>242581341536468.84</v>
      </c>
      <c r="F10" s="7">
        <f>Calculations!O12</f>
        <v>239459107261393.97</v>
      </c>
      <c r="G10" s="7">
        <f>Calculations!P12</f>
        <v>237193048166437.31</v>
      </c>
      <c r="H10" s="7">
        <f>Calculations!Q12</f>
        <v>235214820043714.06</v>
      </c>
      <c r="I10" s="7">
        <f>Calculations!R12</f>
        <v>233097554925928.91</v>
      </c>
      <c r="J10" s="7">
        <f>Calculations!S12</f>
        <v>230759131546992.63</v>
      </c>
      <c r="K10" s="7">
        <f>Calculations!T12</f>
        <v>228187353679268.16</v>
      </c>
      <c r="L10" s="7">
        <f>Calculations!U12</f>
        <v>225471660325427.03</v>
      </c>
      <c r="M10" s="7">
        <f>Calculations!V12</f>
        <v>222662462559702.06</v>
      </c>
      <c r="N10" s="7">
        <f>Calculations!W12</f>
        <v>220077675382498.19</v>
      </c>
      <c r="O10" s="7">
        <f>Calculations!X12</f>
        <v>217431093985266.72</v>
      </c>
      <c r="P10" s="7">
        <f>Calculations!Y12</f>
        <v>214942250465473.97</v>
      </c>
      <c r="Q10" s="7">
        <f>Calculations!Z12</f>
        <v>212642855014976.13</v>
      </c>
      <c r="R10" s="7">
        <f>Calculations!AA12</f>
        <v>210519085242451.22</v>
      </c>
      <c r="S10" s="7">
        <f>Calculations!AB12</f>
        <v>208449791953371.63</v>
      </c>
      <c r="T10" s="7">
        <f>Calculations!AC12</f>
        <v>206496769367764.94</v>
      </c>
      <c r="U10" s="7">
        <f>Calculations!AD12</f>
        <v>204655138994576.22</v>
      </c>
      <c r="V10" s="7">
        <f>Calculations!AE12</f>
        <v>202901321460374</v>
      </c>
      <c r="W10" s="7">
        <f>Calculations!AF12</f>
        <v>201170270217760.84</v>
      </c>
      <c r="X10" s="7">
        <f>Calculations!AG12</f>
        <v>199518087913867.06</v>
      </c>
      <c r="Y10" s="7">
        <f>Calculations!AH12</f>
        <v>197952092285274.81</v>
      </c>
      <c r="Z10" s="7">
        <f>Calculations!AI12</f>
        <v>196435694649073.09</v>
      </c>
      <c r="AA10" s="7">
        <f>Calculations!AJ12</f>
        <v>194901409212337.06</v>
      </c>
      <c r="AB10" s="7">
        <f>Calculations!AK12</f>
        <v>193419161013518.97</v>
      </c>
      <c r="AC10" s="7">
        <f>Calculations!AL12</f>
        <v>191953174451550.22</v>
      </c>
      <c r="AD10" s="7">
        <f>Calculations!AM12</f>
        <v>190527841981704.84</v>
      </c>
      <c r="AE10" s="7">
        <f>Calculations!AN12</f>
        <v>189150481340565.03</v>
      </c>
    </row>
    <row r="11" spans="1:33">
      <c r="A11" s="1" t="s">
        <v>246</v>
      </c>
      <c r="B11" s="7">
        <f>Calculations!K13</f>
        <v>0</v>
      </c>
      <c r="C11" s="7">
        <f>Calculations!L13</f>
        <v>0</v>
      </c>
      <c r="D11" s="7">
        <f>Calculations!M13</f>
        <v>0</v>
      </c>
      <c r="E11" s="7">
        <f>Calculations!N13</f>
        <v>0</v>
      </c>
      <c r="F11" s="7">
        <f>Calculations!O13</f>
        <v>0</v>
      </c>
      <c r="G11" s="7">
        <f>Calculations!P13</f>
        <v>0</v>
      </c>
      <c r="H11" s="7">
        <f>Calculations!Q13</f>
        <v>0</v>
      </c>
      <c r="I11" s="7">
        <f>Calculations!R13</f>
        <v>0</v>
      </c>
      <c r="J11" s="7">
        <f>Calculations!S13</f>
        <v>0</v>
      </c>
      <c r="K11" s="7">
        <f>Calculations!T13</f>
        <v>0</v>
      </c>
      <c r="L11" s="7">
        <f>Calculations!U13</f>
        <v>0</v>
      </c>
      <c r="M11" s="7">
        <f>Calculations!V13</f>
        <v>0</v>
      </c>
      <c r="N11" s="7">
        <f>Calculations!W13</f>
        <v>0</v>
      </c>
      <c r="O11" s="7">
        <f>Calculations!X13</f>
        <v>0</v>
      </c>
      <c r="P11" s="7">
        <f>Calculations!Y13</f>
        <v>0</v>
      </c>
      <c r="Q11" s="7">
        <f>Calculations!Z13</f>
        <v>0</v>
      </c>
      <c r="R11" s="7">
        <f>Calculations!AA13</f>
        <v>0</v>
      </c>
      <c r="S11" s="7">
        <f>Calculations!AB13</f>
        <v>0</v>
      </c>
      <c r="T11" s="7">
        <f>Calculations!AC13</f>
        <v>0</v>
      </c>
      <c r="U11" s="7">
        <f>Calculations!AD13</f>
        <v>0</v>
      </c>
      <c r="V11" s="7">
        <f>Calculations!AE13</f>
        <v>0</v>
      </c>
      <c r="W11" s="7">
        <f>Calculations!AF13</f>
        <v>0</v>
      </c>
      <c r="X11" s="7">
        <f>Calculations!AG13</f>
        <v>0</v>
      </c>
      <c r="Y11" s="7">
        <f>Calculations!AH13</f>
        <v>0</v>
      </c>
      <c r="Z11" s="7">
        <f>Calculations!AI13</f>
        <v>0</v>
      </c>
      <c r="AA11" s="7">
        <f>Calculations!AJ13</f>
        <v>0</v>
      </c>
      <c r="AB11" s="7">
        <f>Calculations!AK13</f>
        <v>0</v>
      </c>
      <c r="AC11" s="7">
        <f>Calculations!AL13</f>
        <v>0</v>
      </c>
      <c r="AD11" s="7">
        <f>Calculations!AM13</f>
        <v>0</v>
      </c>
      <c r="AE11" s="7">
        <f>Calculations!AN13</f>
        <v>0</v>
      </c>
    </row>
    <row r="27" spans="2:5">
      <c r="B27" s="16"/>
      <c r="C27" s="16"/>
      <c r="D27" s="16"/>
      <c r="E27" s="16"/>
    </row>
    <row r="28" spans="2:5">
      <c r="B28" s="16"/>
      <c r="C28" s="16"/>
      <c r="D28" s="16"/>
      <c r="E28" s="16"/>
    </row>
    <row r="29" spans="2:5">
      <c r="B29" s="16"/>
      <c r="C29" s="16"/>
      <c r="D29" s="16"/>
      <c r="E29" s="16"/>
    </row>
    <row r="30" spans="2:5">
      <c r="B30" s="16"/>
      <c r="C30" s="16"/>
      <c r="D30" s="16"/>
      <c r="E30" s="16"/>
    </row>
    <row r="31" spans="2:5">
      <c r="B31" s="16"/>
      <c r="C31" s="16"/>
      <c r="D31" s="16"/>
      <c r="E31" s="16"/>
    </row>
    <row r="32" spans="2:5">
      <c r="B32" s="16"/>
      <c r="C32" s="16"/>
      <c r="D32" s="16"/>
      <c r="E32" s="16"/>
    </row>
    <row r="33" spans="2:5">
      <c r="B33" s="16"/>
      <c r="C33" s="16"/>
      <c r="D33" s="16"/>
      <c r="E33" s="16"/>
    </row>
    <row r="34" spans="2:5">
      <c r="B34" s="16"/>
      <c r="C34" s="16"/>
      <c r="D34" s="16"/>
      <c r="E34" s="16"/>
    </row>
    <row r="35" spans="2:5">
      <c r="B35" s="16"/>
      <c r="C35" s="16"/>
      <c r="D35" s="16"/>
      <c r="E35" s="16"/>
    </row>
    <row r="36" spans="2:5">
      <c r="B36" s="16"/>
      <c r="C36" s="16"/>
      <c r="D36" s="16"/>
      <c r="E3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1"/>
  <sheetViews>
    <sheetView zoomScale="120" zoomScaleNormal="120" workbookViewId="0">
      <selection activeCell="B1" sqref="B1:C1048576"/>
    </sheetView>
  </sheetViews>
  <sheetFormatPr defaultRowHeight="15"/>
  <cols>
    <col min="1" max="1" width="29.85546875" customWidth="1"/>
    <col min="2" max="31" width="11.8554687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Calculations!K17</f>
        <v>718494405569497.25</v>
      </c>
      <c r="C2" s="7">
        <f>Calculations!L17</f>
        <v>766542663968266.75</v>
      </c>
      <c r="D2" s="7">
        <f>Calculations!M17</f>
        <v>669525738525054.63</v>
      </c>
      <c r="E2" s="7">
        <f>Calculations!N17</f>
        <v>788719471221565.5</v>
      </c>
      <c r="F2" s="7">
        <f>Calculations!O17</f>
        <v>805881189670525.38</v>
      </c>
      <c r="G2" s="7">
        <f>Calculations!P17</f>
        <v>822156648911195.5</v>
      </c>
      <c r="H2" s="7">
        <f>Calculations!Q17</f>
        <v>838996386950538.38</v>
      </c>
      <c r="I2" s="7">
        <f>Calculations!R17</f>
        <v>855353154375455.38</v>
      </c>
      <c r="J2" s="7">
        <f>Calculations!S17</f>
        <v>870618765967781.13</v>
      </c>
      <c r="K2" s="7">
        <f>Calculations!T17</f>
        <v>883846794462883.38</v>
      </c>
      <c r="L2" s="7">
        <f>Calculations!U17</f>
        <v>896111320974662</v>
      </c>
      <c r="M2" s="7">
        <f>Calculations!V17</f>
        <v>909127948190723</v>
      </c>
      <c r="N2" s="7">
        <f>Calculations!W17</f>
        <v>921946996519064.25</v>
      </c>
      <c r="O2" s="7">
        <f>Calculations!X17</f>
        <v>934818082085323.25</v>
      </c>
      <c r="P2" s="7">
        <f>Calculations!Y17</f>
        <v>949454368331579.38</v>
      </c>
      <c r="Q2" s="7">
        <f>Calculations!Z17</f>
        <v>965433865781591.38</v>
      </c>
      <c r="R2" s="7">
        <f>Calculations!AA17</f>
        <v>982177660163523</v>
      </c>
      <c r="S2" s="7">
        <f>Calculations!AB17</f>
        <v>998634436655063.38</v>
      </c>
      <c r="T2" s="7">
        <f>Calculations!AC17</f>
        <v>1015456286893871.9</v>
      </c>
      <c r="U2" s="7">
        <f>Calculations!AD17</f>
        <v>1032579790496235.8</v>
      </c>
      <c r="V2" s="7">
        <f>Calculations!AE17</f>
        <v>1049878106694730</v>
      </c>
      <c r="W2" s="7">
        <f>Calculations!AF17</f>
        <v>1067737449364526.9</v>
      </c>
      <c r="X2" s="7">
        <f>Calculations!AG17</f>
        <v>1086239126689872.8</v>
      </c>
      <c r="Y2" s="7">
        <f>Calculations!AH17</f>
        <v>1105614053914028.9</v>
      </c>
      <c r="Z2" s="7">
        <f>Calculations!AI17</f>
        <v>1125811819962762</v>
      </c>
      <c r="AA2" s="7">
        <f>Calculations!AJ17</f>
        <v>1147770721282279.5</v>
      </c>
      <c r="AB2" s="7">
        <f>Calculations!AK17</f>
        <v>1170748414150408.8</v>
      </c>
      <c r="AC2" s="7">
        <f>Calculations!AL17</f>
        <v>1194300955881162.3</v>
      </c>
      <c r="AD2" s="7">
        <f>Calculations!AM17</f>
        <v>1217893338622197</v>
      </c>
      <c r="AE2" s="7">
        <f>Calculations!AN17</f>
        <v>1242506952157370.5</v>
      </c>
    </row>
    <row r="3" spans="1:33">
      <c r="A3" s="1" t="s">
        <v>77</v>
      </c>
      <c r="B3" s="7">
        <f>Calculations!K18</f>
        <v>0</v>
      </c>
      <c r="C3" s="7">
        <f>Calculations!L18</f>
        <v>0</v>
      </c>
      <c r="D3" s="7">
        <f>Calculations!M18</f>
        <v>0</v>
      </c>
      <c r="E3" s="7">
        <f>Calculations!N18</f>
        <v>0</v>
      </c>
      <c r="F3" s="7">
        <f>Calculations!O18</f>
        <v>0</v>
      </c>
      <c r="G3" s="7">
        <f>Calculations!P18</f>
        <v>0</v>
      </c>
      <c r="H3" s="7">
        <f>Calculations!Q18</f>
        <v>0</v>
      </c>
      <c r="I3" s="7">
        <f>Calculations!R18</f>
        <v>0</v>
      </c>
      <c r="J3" s="7">
        <f>Calculations!S18</f>
        <v>0</v>
      </c>
      <c r="K3" s="7">
        <f>Calculations!T18</f>
        <v>0</v>
      </c>
      <c r="L3" s="7">
        <f>Calculations!U18</f>
        <v>0</v>
      </c>
      <c r="M3" s="7">
        <f>Calculations!V18</f>
        <v>0</v>
      </c>
      <c r="N3" s="7">
        <f>Calculations!W18</f>
        <v>0</v>
      </c>
      <c r="O3" s="7">
        <f>Calculations!X18</f>
        <v>0</v>
      </c>
      <c r="P3" s="7">
        <f>Calculations!Y18</f>
        <v>0</v>
      </c>
      <c r="Q3" s="7">
        <f>Calculations!Z18</f>
        <v>0</v>
      </c>
      <c r="R3" s="7">
        <f>Calculations!AA18</f>
        <v>0</v>
      </c>
      <c r="S3" s="7">
        <f>Calculations!AB18</f>
        <v>0</v>
      </c>
      <c r="T3" s="7">
        <f>Calculations!AC18</f>
        <v>0</v>
      </c>
      <c r="U3" s="7">
        <f>Calculations!AD18</f>
        <v>0</v>
      </c>
      <c r="V3" s="7">
        <f>Calculations!AE18</f>
        <v>0</v>
      </c>
      <c r="W3" s="7">
        <f>Calculations!AF18</f>
        <v>0</v>
      </c>
      <c r="X3" s="7">
        <f>Calculations!AG18</f>
        <v>0</v>
      </c>
      <c r="Y3" s="7">
        <f>Calculations!AH18</f>
        <v>0</v>
      </c>
      <c r="Z3" s="7">
        <f>Calculations!AI18</f>
        <v>0</v>
      </c>
      <c r="AA3" s="7">
        <f>Calculations!AJ18</f>
        <v>0</v>
      </c>
      <c r="AB3" s="7">
        <f>Calculations!AK18</f>
        <v>0</v>
      </c>
      <c r="AC3" s="7">
        <f>Calculations!AL18</f>
        <v>0</v>
      </c>
      <c r="AD3" s="7">
        <f>Calculations!AM18</f>
        <v>0</v>
      </c>
      <c r="AE3" s="7">
        <f>Calculations!AN18</f>
        <v>0</v>
      </c>
    </row>
    <row r="4" spans="1:33">
      <c r="A4" s="1" t="s">
        <v>78</v>
      </c>
      <c r="B4" s="7">
        <f>Calculations!K19</f>
        <v>45572424188456.242</v>
      </c>
      <c r="C4" s="7">
        <f>Calculations!L19</f>
        <v>47880763539221.242</v>
      </c>
      <c r="D4" s="7">
        <f>Calculations!M19</f>
        <v>41085025499878.563</v>
      </c>
      <c r="E4" s="7">
        <f>Calculations!N19</f>
        <v>48346659434955.063</v>
      </c>
      <c r="F4" s="7">
        <f>Calculations!O19</f>
        <v>48641808143770.742</v>
      </c>
      <c r="G4" s="7">
        <f>Calculations!P19</f>
        <v>48854835586497.203</v>
      </c>
      <c r="H4" s="7">
        <f>Calculations!Q19</f>
        <v>48977610944709.781</v>
      </c>
      <c r="I4" s="7">
        <f>Calculations!R19</f>
        <v>49015012709463.289</v>
      </c>
      <c r="J4" s="7">
        <f>Calculations!S19</f>
        <v>48975984781024.852</v>
      </c>
      <c r="K4" s="7">
        <f>Calculations!T19</f>
        <v>48865405650449.281</v>
      </c>
      <c r="L4" s="7">
        <f>Calculations!U19</f>
        <v>48695471545373.594</v>
      </c>
      <c r="M4" s="7">
        <f>Calculations!V19</f>
        <v>48513341212660.883</v>
      </c>
      <c r="N4" s="7">
        <f>Calculations!W19</f>
        <v>48313323079413.906</v>
      </c>
      <c r="O4" s="7">
        <f>Calculations!X19</f>
        <v>48146641301708.078</v>
      </c>
      <c r="P4" s="7">
        <f>Calculations!Y19</f>
        <v>48052323807981.859</v>
      </c>
      <c r="Q4" s="7">
        <f>Calculations!Z19</f>
        <v>48066146199303.813</v>
      </c>
      <c r="R4" s="7">
        <f>Calculations!AA19</f>
        <v>48188108475673.922</v>
      </c>
      <c r="S4" s="7">
        <f>Calculations!AB19</f>
        <v>48322266979681.047</v>
      </c>
      <c r="T4" s="7">
        <f>Calculations!AC19</f>
        <v>48488948757386.867</v>
      </c>
      <c r="U4" s="7">
        <f>Calculations!AD19</f>
        <v>48655630535092.688</v>
      </c>
      <c r="V4" s="7">
        <f>Calculations!AE19</f>
        <v>48803611430421.758</v>
      </c>
      <c r="W4" s="7">
        <f>Calculations!AF19</f>
        <v>48972732453654.977</v>
      </c>
      <c r="X4" s="7">
        <f>Calculations!AG19</f>
        <v>49154049704525.211</v>
      </c>
      <c r="Y4" s="7">
        <f>Calculations!AH19</f>
        <v>49358946328827.008</v>
      </c>
      <c r="Z4" s="7">
        <f>Calculations!AI19</f>
        <v>49545955152594.508</v>
      </c>
      <c r="AA4" s="7">
        <f>Calculations!AJ19</f>
        <v>49709384602930.461</v>
      </c>
      <c r="AB4" s="7">
        <f>Calculations!AK19</f>
        <v>49874440216951.344</v>
      </c>
      <c r="AC4" s="7">
        <f>Calculations!AL19</f>
        <v>50083402250465.469</v>
      </c>
      <c r="AD4" s="7">
        <f>Calculations!AM19</f>
        <v>50305373593459.07</v>
      </c>
      <c r="AE4" s="7">
        <f>Calculations!AN19</f>
        <v>50510270217760.859</v>
      </c>
    </row>
    <row r="5" spans="1:33">
      <c r="A5" s="1" t="s">
        <v>79</v>
      </c>
      <c r="B5" s="7">
        <f>Calculations!K20</f>
        <v>0</v>
      </c>
      <c r="C5" s="7">
        <f>Calculations!L20</f>
        <v>0</v>
      </c>
      <c r="D5" s="7">
        <f>Calculations!M20</f>
        <v>0</v>
      </c>
      <c r="E5" s="7">
        <f>Calculations!N20</f>
        <v>0</v>
      </c>
      <c r="F5" s="7">
        <f>Calculations!O20</f>
        <v>0</v>
      </c>
      <c r="G5" s="7">
        <f>Calculations!P20</f>
        <v>0</v>
      </c>
      <c r="H5" s="7">
        <f>Calculations!Q20</f>
        <v>0</v>
      </c>
      <c r="I5" s="7">
        <f>Calculations!R20</f>
        <v>0</v>
      </c>
      <c r="J5" s="7">
        <f>Calculations!S20</f>
        <v>0</v>
      </c>
      <c r="K5" s="7">
        <f>Calculations!T20</f>
        <v>0</v>
      </c>
      <c r="L5" s="7">
        <f>Calculations!U20</f>
        <v>0</v>
      </c>
      <c r="M5" s="7">
        <f>Calculations!V20</f>
        <v>0</v>
      </c>
      <c r="N5" s="7">
        <f>Calculations!W20</f>
        <v>0</v>
      </c>
      <c r="O5" s="7">
        <f>Calculations!X20</f>
        <v>0</v>
      </c>
      <c r="P5" s="7">
        <f>Calculations!Y20</f>
        <v>0</v>
      </c>
      <c r="Q5" s="7">
        <f>Calculations!Z20</f>
        <v>0</v>
      </c>
      <c r="R5" s="7">
        <f>Calculations!AA20</f>
        <v>0</v>
      </c>
      <c r="S5" s="7">
        <f>Calculations!AB20</f>
        <v>0</v>
      </c>
      <c r="T5" s="7">
        <f>Calculations!AC20</f>
        <v>0</v>
      </c>
      <c r="U5" s="7">
        <f>Calculations!AD20</f>
        <v>0</v>
      </c>
      <c r="V5" s="7">
        <f>Calculations!AE20</f>
        <v>0</v>
      </c>
      <c r="W5" s="7">
        <f>Calculations!AF20</f>
        <v>0</v>
      </c>
      <c r="X5" s="7">
        <f>Calculations!AG20</f>
        <v>0</v>
      </c>
      <c r="Y5" s="7">
        <f>Calculations!AH20</f>
        <v>0</v>
      </c>
      <c r="Z5" s="7">
        <f>Calculations!AI20</f>
        <v>0</v>
      </c>
      <c r="AA5" s="7">
        <f>Calculations!AJ20</f>
        <v>0</v>
      </c>
      <c r="AB5" s="7">
        <f>Calculations!AK20</f>
        <v>0</v>
      </c>
      <c r="AC5" s="7">
        <f>Calculations!AL20</f>
        <v>0</v>
      </c>
      <c r="AD5" s="7">
        <f>Calculations!AM20</f>
        <v>0</v>
      </c>
      <c r="AE5" s="7">
        <f>Calculations!AN20</f>
        <v>0</v>
      </c>
    </row>
    <row r="6" spans="1:33">
      <c r="A6" s="1" t="s">
        <v>81</v>
      </c>
      <c r="B6" s="7">
        <f>Calculations!K21</f>
        <v>0</v>
      </c>
      <c r="C6" s="7">
        <f>Calculations!L21</f>
        <v>0</v>
      </c>
      <c r="D6" s="7">
        <f>Calculations!M21</f>
        <v>0</v>
      </c>
      <c r="E6" s="7">
        <f>Calculations!N21</f>
        <v>0</v>
      </c>
      <c r="F6" s="7">
        <f>Calculations!O21</f>
        <v>0</v>
      </c>
      <c r="G6" s="7">
        <f>Calculations!P21</f>
        <v>0</v>
      </c>
      <c r="H6" s="7">
        <f>Calculations!Q21</f>
        <v>0</v>
      </c>
      <c r="I6" s="7">
        <f>Calculations!R21</f>
        <v>0</v>
      </c>
      <c r="J6" s="7">
        <f>Calculations!S21</f>
        <v>0</v>
      </c>
      <c r="K6" s="7">
        <f>Calculations!T21</f>
        <v>0</v>
      </c>
      <c r="L6" s="7">
        <f>Calculations!U21</f>
        <v>0</v>
      </c>
      <c r="M6" s="7">
        <f>Calculations!V21</f>
        <v>0</v>
      </c>
      <c r="N6" s="7">
        <f>Calculations!W21</f>
        <v>0</v>
      </c>
      <c r="O6" s="7">
        <f>Calculations!X21</f>
        <v>0</v>
      </c>
      <c r="P6" s="7">
        <f>Calculations!Y21</f>
        <v>0</v>
      </c>
      <c r="Q6" s="7">
        <f>Calculations!Z21</f>
        <v>0</v>
      </c>
      <c r="R6" s="7">
        <f>Calculations!AA21</f>
        <v>0</v>
      </c>
      <c r="S6" s="7">
        <f>Calculations!AB21</f>
        <v>0</v>
      </c>
      <c r="T6" s="7">
        <f>Calculations!AC21</f>
        <v>0</v>
      </c>
      <c r="U6" s="7">
        <f>Calculations!AD21</f>
        <v>0</v>
      </c>
      <c r="V6" s="7">
        <f>Calculations!AE21</f>
        <v>0</v>
      </c>
      <c r="W6" s="7">
        <f>Calculations!AF21</f>
        <v>0</v>
      </c>
      <c r="X6" s="7">
        <f>Calculations!AG21</f>
        <v>0</v>
      </c>
      <c r="Y6" s="7">
        <f>Calculations!AH21</f>
        <v>0</v>
      </c>
      <c r="Z6" s="7">
        <f>Calculations!AI21</f>
        <v>0</v>
      </c>
      <c r="AA6" s="7">
        <f>Calculations!AJ21</f>
        <v>0</v>
      </c>
      <c r="AB6" s="7">
        <f>Calculations!AK21</f>
        <v>0</v>
      </c>
      <c r="AC6" s="7">
        <f>Calculations!AL21</f>
        <v>0</v>
      </c>
      <c r="AD6" s="7">
        <f>Calculations!AM21</f>
        <v>0</v>
      </c>
      <c r="AE6" s="7">
        <f>Calculations!AN21</f>
        <v>0</v>
      </c>
    </row>
    <row r="7" spans="1:33">
      <c r="A7" s="1" t="s">
        <v>139</v>
      </c>
      <c r="B7" s="7">
        <f>Calculations!K22</f>
        <v>0</v>
      </c>
      <c r="C7" s="7">
        <f>Calculations!L22</f>
        <v>0</v>
      </c>
      <c r="D7" s="7">
        <f>Calculations!M22</f>
        <v>0</v>
      </c>
      <c r="E7" s="7">
        <f>Calculations!N22</f>
        <v>0</v>
      </c>
      <c r="F7" s="7">
        <f>Calculations!O22</f>
        <v>0</v>
      </c>
      <c r="G7" s="7">
        <f>Calculations!P22</f>
        <v>0</v>
      </c>
      <c r="H7" s="7">
        <f>Calculations!Q22</f>
        <v>0</v>
      </c>
      <c r="I7" s="7">
        <f>Calculations!R22</f>
        <v>0</v>
      </c>
      <c r="J7" s="7">
        <f>Calculations!S22</f>
        <v>0</v>
      </c>
      <c r="K7" s="7">
        <f>Calculations!T22</f>
        <v>0</v>
      </c>
      <c r="L7" s="7">
        <f>Calculations!U22</f>
        <v>0</v>
      </c>
      <c r="M7" s="7">
        <f>Calculations!V22</f>
        <v>0</v>
      </c>
      <c r="N7" s="7">
        <f>Calculations!W22</f>
        <v>0</v>
      </c>
      <c r="O7" s="7">
        <f>Calculations!X22</f>
        <v>0</v>
      </c>
      <c r="P7" s="7">
        <f>Calculations!Y22</f>
        <v>0</v>
      </c>
      <c r="Q7" s="7">
        <f>Calculations!Z22</f>
        <v>0</v>
      </c>
      <c r="R7" s="7">
        <f>Calculations!AA22</f>
        <v>0</v>
      </c>
      <c r="S7" s="7">
        <f>Calculations!AB22</f>
        <v>0</v>
      </c>
      <c r="T7" s="7">
        <f>Calculations!AC22</f>
        <v>0</v>
      </c>
      <c r="U7" s="7">
        <f>Calculations!AD22</f>
        <v>0</v>
      </c>
      <c r="V7" s="7">
        <f>Calculations!AE22</f>
        <v>0</v>
      </c>
      <c r="W7" s="7">
        <f>Calculations!AF22</f>
        <v>0</v>
      </c>
      <c r="X7" s="7">
        <f>Calculations!AG22</f>
        <v>0</v>
      </c>
      <c r="Y7" s="7">
        <f>Calculations!AH22</f>
        <v>0</v>
      </c>
      <c r="Z7" s="7">
        <f>Calculations!AI22</f>
        <v>0</v>
      </c>
      <c r="AA7" s="7">
        <f>Calculations!AJ22</f>
        <v>0</v>
      </c>
      <c r="AB7" s="7">
        <f>Calculations!AK22</f>
        <v>0</v>
      </c>
      <c r="AC7" s="7">
        <f>Calculations!AL22</f>
        <v>0</v>
      </c>
      <c r="AD7" s="7">
        <f>Calculations!AM22</f>
        <v>0</v>
      </c>
      <c r="AE7" s="7">
        <f>Calculations!AN22</f>
        <v>0</v>
      </c>
    </row>
    <row r="8" spans="1:33">
      <c r="A8" s="1" t="s">
        <v>243</v>
      </c>
      <c r="B8" s="7">
        <f>Calculations!K23</f>
        <v>0</v>
      </c>
      <c r="C8" s="7">
        <f>Calculations!L23</f>
        <v>0</v>
      </c>
      <c r="D8" s="7">
        <f>Calculations!M23</f>
        <v>0</v>
      </c>
      <c r="E8" s="7">
        <f>Calculations!N23</f>
        <v>0</v>
      </c>
      <c r="F8" s="7">
        <f>Calculations!O23</f>
        <v>0</v>
      </c>
      <c r="G8" s="7">
        <f>Calculations!P23</f>
        <v>0</v>
      </c>
      <c r="H8" s="7">
        <f>Calculations!Q23</f>
        <v>0</v>
      </c>
      <c r="I8" s="7">
        <f>Calculations!R23</f>
        <v>0</v>
      </c>
      <c r="J8" s="7">
        <f>Calculations!S23</f>
        <v>0</v>
      </c>
      <c r="K8" s="7">
        <f>Calculations!T23</f>
        <v>0</v>
      </c>
      <c r="L8" s="7">
        <f>Calculations!U23</f>
        <v>0</v>
      </c>
      <c r="M8" s="7">
        <f>Calculations!V23</f>
        <v>0</v>
      </c>
      <c r="N8" s="7">
        <f>Calculations!W23</f>
        <v>0</v>
      </c>
      <c r="O8" s="7">
        <f>Calculations!X23</f>
        <v>0</v>
      </c>
      <c r="P8" s="7">
        <f>Calculations!Y23</f>
        <v>0</v>
      </c>
      <c r="Q8" s="7">
        <f>Calculations!Z23</f>
        <v>0</v>
      </c>
      <c r="R8" s="7">
        <f>Calculations!AA23</f>
        <v>0</v>
      </c>
      <c r="S8" s="7">
        <f>Calculations!AB23</f>
        <v>0</v>
      </c>
      <c r="T8" s="7">
        <f>Calculations!AC23</f>
        <v>0</v>
      </c>
      <c r="U8" s="7">
        <f>Calculations!AD23</f>
        <v>0</v>
      </c>
      <c r="V8" s="7">
        <f>Calculations!AE23</f>
        <v>0</v>
      </c>
      <c r="W8" s="7">
        <f>Calculations!AF23</f>
        <v>0</v>
      </c>
      <c r="X8" s="7">
        <f>Calculations!AG23</f>
        <v>0</v>
      </c>
      <c r="Y8" s="7">
        <f>Calculations!AH23</f>
        <v>0</v>
      </c>
      <c r="Z8" s="7">
        <f>Calculations!AI23</f>
        <v>0</v>
      </c>
      <c r="AA8" s="7">
        <f>Calculations!AJ23</f>
        <v>0</v>
      </c>
      <c r="AB8" s="7">
        <f>Calculations!AK23</f>
        <v>0</v>
      </c>
      <c r="AC8" s="7">
        <f>Calculations!AL23</f>
        <v>0</v>
      </c>
      <c r="AD8" s="7">
        <f>Calculations!AM23</f>
        <v>0</v>
      </c>
      <c r="AE8" s="7">
        <f>Calculations!AN23</f>
        <v>0</v>
      </c>
    </row>
    <row r="9" spans="1:33">
      <c r="A9" s="1" t="s">
        <v>244</v>
      </c>
      <c r="B9" s="7">
        <f>Calculations!K24</f>
        <v>0</v>
      </c>
      <c r="C9" s="7">
        <f>Calculations!L24</f>
        <v>0</v>
      </c>
      <c r="D9" s="7">
        <f>Calculations!M24</f>
        <v>0</v>
      </c>
      <c r="E9" s="7">
        <f>Calculations!N24</f>
        <v>0</v>
      </c>
      <c r="F9" s="7">
        <f>Calculations!O24</f>
        <v>0</v>
      </c>
      <c r="G9" s="7">
        <f>Calculations!P24</f>
        <v>0</v>
      </c>
      <c r="H9" s="7">
        <f>Calculations!Q24</f>
        <v>0</v>
      </c>
      <c r="I9" s="7">
        <f>Calculations!R24</f>
        <v>0</v>
      </c>
      <c r="J9" s="7">
        <f>Calculations!S24</f>
        <v>0</v>
      </c>
      <c r="K9" s="7">
        <f>Calculations!T24</f>
        <v>0</v>
      </c>
      <c r="L9" s="7">
        <f>Calculations!U24</f>
        <v>0</v>
      </c>
      <c r="M9" s="7">
        <f>Calculations!V24</f>
        <v>0</v>
      </c>
      <c r="N9" s="7">
        <f>Calculations!W24</f>
        <v>0</v>
      </c>
      <c r="O9" s="7">
        <f>Calculations!X24</f>
        <v>0</v>
      </c>
      <c r="P9" s="7">
        <f>Calculations!Y24</f>
        <v>0</v>
      </c>
      <c r="Q9" s="7">
        <f>Calculations!Z24</f>
        <v>0</v>
      </c>
      <c r="R9" s="7">
        <f>Calculations!AA24</f>
        <v>0</v>
      </c>
      <c r="S9" s="7">
        <f>Calculations!AB24</f>
        <v>0</v>
      </c>
      <c r="T9" s="7">
        <f>Calculations!AC24</f>
        <v>0</v>
      </c>
      <c r="U9" s="7">
        <f>Calculations!AD24</f>
        <v>0</v>
      </c>
      <c r="V9" s="7">
        <f>Calculations!AE24</f>
        <v>0</v>
      </c>
      <c r="W9" s="7">
        <f>Calculations!AF24</f>
        <v>0</v>
      </c>
      <c r="X9" s="7">
        <f>Calculations!AG24</f>
        <v>0</v>
      </c>
      <c r="Y9" s="7">
        <f>Calculations!AH24</f>
        <v>0</v>
      </c>
      <c r="Z9" s="7">
        <f>Calculations!AI24</f>
        <v>0</v>
      </c>
      <c r="AA9" s="7">
        <f>Calculations!AJ24</f>
        <v>0</v>
      </c>
      <c r="AB9" s="7">
        <f>Calculations!AK24</f>
        <v>0</v>
      </c>
      <c r="AC9" s="7">
        <f>Calculations!AL24</f>
        <v>0</v>
      </c>
      <c r="AD9" s="7">
        <f>Calculations!AM24</f>
        <v>0</v>
      </c>
      <c r="AE9" s="7">
        <f>Calculations!AN24</f>
        <v>0</v>
      </c>
    </row>
    <row r="10" spans="1:33">
      <c r="A10" s="1" t="s">
        <v>245</v>
      </c>
      <c r="B10" s="7">
        <f>Calculations!K25</f>
        <v>0</v>
      </c>
      <c r="C10" s="7">
        <f>Calculations!L25</f>
        <v>0</v>
      </c>
      <c r="D10" s="7">
        <f>Calculations!M25</f>
        <v>0</v>
      </c>
      <c r="E10" s="7">
        <f>Calculations!N25</f>
        <v>0</v>
      </c>
      <c r="F10" s="7">
        <f>Calculations!O25</f>
        <v>0</v>
      </c>
      <c r="G10" s="7">
        <f>Calculations!P25</f>
        <v>0</v>
      </c>
      <c r="H10" s="7">
        <f>Calculations!Q25</f>
        <v>0</v>
      </c>
      <c r="I10" s="7">
        <f>Calculations!R25</f>
        <v>0</v>
      </c>
      <c r="J10" s="7">
        <f>Calculations!S25</f>
        <v>0</v>
      </c>
      <c r="K10" s="7">
        <f>Calculations!T25</f>
        <v>0</v>
      </c>
      <c r="L10" s="7">
        <f>Calculations!U25</f>
        <v>0</v>
      </c>
      <c r="M10" s="7">
        <f>Calculations!V25</f>
        <v>0</v>
      </c>
      <c r="N10" s="7">
        <f>Calculations!W25</f>
        <v>0</v>
      </c>
      <c r="O10" s="7">
        <f>Calculations!X25</f>
        <v>0</v>
      </c>
      <c r="P10" s="7">
        <f>Calculations!Y25</f>
        <v>0</v>
      </c>
      <c r="Q10" s="7">
        <f>Calculations!Z25</f>
        <v>0</v>
      </c>
      <c r="R10" s="7">
        <f>Calculations!AA25</f>
        <v>0</v>
      </c>
      <c r="S10" s="7">
        <f>Calculations!AB25</f>
        <v>0</v>
      </c>
      <c r="T10" s="7">
        <f>Calculations!AC25</f>
        <v>0</v>
      </c>
      <c r="U10" s="7">
        <f>Calculations!AD25</f>
        <v>0</v>
      </c>
      <c r="V10" s="7">
        <f>Calculations!AE25</f>
        <v>0</v>
      </c>
      <c r="W10" s="7">
        <f>Calculations!AF25</f>
        <v>0</v>
      </c>
      <c r="X10" s="7">
        <f>Calculations!AG25</f>
        <v>0</v>
      </c>
      <c r="Y10" s="7">
        <f>Calculations!AH25</f>
        <v>0</v>
      </c>
      <c r="Z10" s="7">
        <f>Calculations!AI25</f>
        <v>0</v>
      </c>
      <c r="AA10" s="7">
        <f>Calculations!AJ25</f>
        <v>0</v>
      </c>
      <c r="AB10" s="7">
        <f>Calculations!AK25</f>
        <v>0</v>
      </c>
      <c r="AC10" s="7">
        <f>Calculations!AL25</f>
        <v>0</v>
      </c>
      <c r="AD10" s="7">
        <f>Calculations!AM25</f>
        <v>0</v>
      </c>
      <c r="AE10" s="7">
        <f>Calculations!AN25</f>
        <v>0</v>
      </c>
    </row>
    <row r="11" spans="1:33">
      <c r="A11" s="1" t="s">
        <v>246</v>
      </c>
      <c r="B11" s="7">
        <f>Calculations!K26</f>
        <v>0</v>
      </c>
      <c r="C11" s="7">
        <f>Calculations!L26</f>
        <v>0</v>
      </c>
      <c r="D11" s="7">
        <f>Calculations!M26</f>
        <v>0</v>
      </c>
      <c r="E11" s="7">
        <f>Calculations!N26</f>
        <v>0</v>
      </c>
      <c r="F11" s="7">
        <f>Calculations!O26</f>
        <v>0</v>
      </c>
      <c r="G11" s="7">
        <f>Calculations!P26</f>
        <v>0</v>
      </c>
      <c r="H11" s="7">
        <f>Calculations!Q26</f>
        <v>0</v>
      </c>
      <c r="I11" s="7">
        <f>Calculations!R26</f>
        <v>0</v>
      </c>
      <c r="J11" s="7">
        <f>Calculations!S26</f>
        <v>0</v>
      </c>
      <c r="K11" s="7">
        <f>Calculations!T26</f>
        <v>0</v>
      </c>
      <c r="L11" s="7">
        <f>Calculations!U26</f>
        <v>0</v>
      </c>
      <c r="M11" s="7">
        <f>Calculations!V26</f>
        <v>0</v>
      </c>
      <c r="N11" s="7">
        <f>Calculations!W26</f>
        <v>0</v>
      </c>
      <c r="O11" s="7">
        <f>Calculations!X26</f>
        <v>0</v>
      </c>
      <c r="P11" s="7">
        <f>Calculations!Y26</f>
        <v>0</v>
      </c>
      <c r="Q11" s="7">
        <f>Calculations!Z26</f>
        <v>0</v>
      </c>
      <c r="R11" s="7">
        <f>Calculations!AA26</f>
        <v>0</v>
      </c>
      <c r="S11" s="7">
        <f>Calculations!AB26</f>
        <v>0</v>
      </c>
      <c r="T11" s="7">
        <f>Calculations!AC26</f>
        <v>0</v>
      </c>
      <c r="U11" s="7">
        <f>Calculations!AD26</f>
        <v>0</v>
      </c>
      <c r="V11" s="7">
        <f>Calculations!AE26</f>
        <v>0</v>
      </c>
      <c r="W11" s="7">
        <f>Calculations!AF26</f>
        <v>0</v>
      </c>
      <c r="X11" s="7">
        <f>Calculations!AG26</f>
        <v>0</v>
      </c>
      <c r="Y11" s="7">
        <f>Calculations!AH26</f>
        <v>0</v>
      </c>
      <c r="Z11" s="7">
        <f>Calculations!AI26</f>
        <v>0</v>
      </c>
      <c r="AA11" s="7">
        <f>Calculations!AJ26</f>
        <v>0</v>
      </c>
      <c r="AB11" s="7">
        <f>Calculations!AK26</f>
        <v>0</v>
      </c>
      <c r="AC11" s="7">
        <f>Calculations!AL26</f>
        <v>0</v>
      </c>
      <c r="AD11" s="7">
        <f>Calculations!AM26</f>
        <v>0</v>
      </c>
      <c r="AE11" s="7">
        <f>Calculations!AN26</f>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1"/>
  <sheetViews>
    <sheetView zoomScale="110" zoomScaleNormal="110" workbookViewId="0">
      <selection activeCell="B1" sqref="B1:C1048576"/>
    </sheetView>
  </sheetViews>
  <sheetFormatPr defaultRowHeight="15"/>
  <cols>
    <col min="1" max="1" width="29.85546875" customWidth="1"/>
    <col min="2" max="31" width="10.570312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Calculations!K30</f>
        <v>164624680644377.88</v>
      </c>
      <c r="C2" s="7">
        <f>Calculations!L30</f>
        <v>186415274022504.66</v>
      </c>
      <c r="D2" s="7">
        <f>Calculations!M30</f>
        <v>173316525540354.53</v>
      </c>
      <c r="E2" s="7">
        <f>Calculations!N30</f>
        <v>168140446531207</v>
      </c>
      <c r="F2" s="7">
        <f>Calculations!O30</f>
        <v>166786665263498.75</v>
      </c>
      <c r="G2" s="7">
        <f>Calculations!P30</f>
        <v>166844394074313.94</v>
      </c>
      <c r="H2" s="7">
        <f>Calculations!Q30</f>
        <v>167823344612644.69</v>
      </c>
      <c r="I2" s="7">
        <f>Calculations!R30</f>
        <v>169389340241236.91</v>
      </c>
      <c r="J2" s="7">
        <f>Calculations!S30</f>
        <v>170930943414555.16</v>
      </c>
      <c r="K2" s="7">
        <f>Calculations!T30</f>
        <v>170506514692787.16</v>
      </c>
      <c r="L2" s="7">
        <f>Calculations!U30</f>
        <v>170067450497854.75</v>
      </c>
      <c r="M2" s="7">
        <f>Calculations!V30</f>
        <v>169816208208532.31</v>
      </c>
      <c r="N2" s="7">
        <f>Calculations!W30</f>
        <v>169582853719744.19</v>
      </c>
      <c r="O2" s="7">
        <f>Calculations!X30</f>
        <v>169556835100785.22</v>
      </c>
      <c r="P2" s="7">
        <f>Calculations!Y30</f>
        <v>169947114385169.59</v>
      </c>
      <c r="Q2" s="7">
        <f>Calculations!Z30</f>
        <v>170443907390917.19</v>
      </c>
      <c r="R2" s="7">
        <f>Calculations!AA30</f>
        <v>170891915486116.75</v>
      </c>
      <c r="S2" s="7">
        <f>Calculations!AB30</f>
        <v>171200886586254.34</v>
      </c>
      <c r="T2" s="7">
        <f>Calculations!AC30</f>
        <v>171522866995871.44</v>
      </c>
      <c r="U2" s="7">
        <f>Calculations!AD30</f>
        <v>168879537926009.88</v>
      </c>
      <c r="V2" s="7">
        <f>Calculations!AE30</f>
        <v>166691534687930.06</v>
      </c>
      <c r="W2" s="7">
        <f>Calculations!AF30</f>
        <v>164983249736906</v>
      </c>
      <c r="X2" s="7">
        <f>Calculations!AG30</f>
        <v>163809159556383.06</v>
      </c>
      <c r="Y2" s="7">
        <f>Calculations!AH30</f>
        <v>163305861895895.72</v>
      </c>
      <c r="Z2" s="7">
        <f>Calculations!AI30</f>
        <v>163136740872662.5</v>
      </c>
      <c r="AA2" s="7">
        <f>Calculations!AJ30</f>
        <v>163097712944224.06</v>
      </c>
      <c r="AB2" s="7">
        <f>Calculations!AK30</f>
        <v>163209918238484.56</v>
      </c>
      <c r="AC2" s="7">
        <f>Calculations!AL30</f>
        <v>163422132599368.59</v>
      </c>
      <c r="AD2" s="7">
        <f>Calculations!AM30</f>
        <v>163773383955314.5</v>
      </c>
      <c r="AE2" s="7">
        <f>Calculations!AN30</f>
        <v>164288064761596.38</v>
      </c>
    </row>
    <row r="3" spans="1:33">
      <c r="A3" s="1" t="s">
        <v>77</v>
      </c>
      <c r="B3" s="7">
        <f>Calculations!K31</f>
        <v>0</v>
      </c>
      <c r="C3" s="7">
        <f>Calculations!L31</f>
        <v>0</v>
      </c>
      <c r="D3" s="7">
        <f>Calculations!M31</f>
        <v>0</v>
      </c>
      <c r="E3" s="7">
        <f>Calculations!N31</f>
        <v>0</v>
      </c>
      <c r="F3" s="7">
        <f>Calculations!O31</f>
        <v>0</v>
      </c>
      <c r="G3" s="7">
        <f>Calculations!P31</f>
        <v>0</v>
      </c>
      <c r="H3" s="7">
        <f>Calculations!Q31</f>
        <v>0</v>
      </c>
      <c r="I3" s="7">
        <f>Calculations!R31</f>
        <v>0</v>
      </c>
      <c r="J3" s="7">
        <f>Calculations!S31</f>
        <v>0</v>
      </c>
      <c r="K3" s="7">
        <f>Calculations!T31</f>
        <v>0</v>
      </c>
      <c r="L3" s="7">
        <f>Calculations!U31</f>
        <v>0</v>
      </c>
      <c r="M3" s="7">
        <f>Calculations!V31</f>
        <v>0</v>
      </c>
      <c r="N3" s="7">
        <f>Calculations!W31</f>
        <v>0</v>
      </c>
      <c r="O3" s="7">
        <f>Calculations!X31</f>
        <v>0</v>
      </c>
      <c r="P3" s="7">
        <f>Calculations!Y31</f>
        <v>0</v>
      </c>
      <c r="Q3" s="7">
        <f>Calculations!Z31</f>
        <v>0</v>
      </c>
      <c r="R3" s="7">
        <f>Calculations!AA31</f>
        <v>0</v>
      </c>
      <c r="S3" s="7">
        <f>Calculations!AB31</f>
        <v>0</v>
      </c>
      <c r="T3" s="7">
        <f>Calculations!AC31</f>
        <v>0</v>
      </c>
      <c r="U3" s="7">
        <f>Calculations!AD31</f>
        <v>0</v>
      </c>
      <c r="V3" s="7">
        <f>Calculations!AE31</f>
        <v>0</v>
      </c>
      <c r="W3" s="7">
        <f>Calculations!AF31</f>
        <v>0</v>
      </c>
      <c r="X3" s="7">
        <f>Calculations!AG31</f>
        <v>0</v>
      </c>
      <c r="Y3" s="7">
        <f>Calculations!AH31</f>
        <v>0</v>
      </c>
      <c r="Z3" s="7">
        <f>Calculations!AI31</f>
        <v>0</v>
      </c>
      <c r="AA3" s="7">
        <f>Calculations!AJ31</f>
        <v>0</v>
      </c>
      <c r="AB3" s="7">
        <f>Calculations!AK31</f>
        <v>0</v>
      </c>
      <c r="AC3" s="7">
        <f>Calculations!AL31</f>
        <v>0</v>
      </c>
      <c r="AD3" s="7">
        <f>Calculations!AM31</f>
        <v>0</v>
      </c>
      <c r="AE3" s="7">
        <f>Calculations!AN31</f>
        <v>0</v>
      </c>
    </row>
    <row r="4" spans="1:33">
      <c r="A4" s="1" t="s">
        <v>78</v>
      </c>
      <c r="B4" s="7">
        <f>Calculations!K32</f>
        <v>0</v>
      </c>
      <c r="C4" s="7">
        <f>Calculations!L32</f>
        <v>0</v>
      </c>
      <c r="D4" s="7">
        <f>Calculations!M32</f>
        <v>0</v>
      </c>
      <c r="E4" s="7">
        <f>Calculations!N32</f>
        <v>0</v>
      </c>
      <c r="F4" s="7">
        <f>Calculations!O32</f>
        <v>0</v>
      </c>
      <c r="G4" s="7">
        <f>Calculations!P32</f>
        <v>0</v>
      </c>
      <c r="H4" s="7">
        <f>Calculations!Q32</f>
        <v>0</v>
      </c>
      <c r="I4" s="7">
        <f>Calculations!R32</f>
        <v>0</v>
      </c>
      <c r="J4" s="7">
        <f>Calculations!S32</f>
        <v>0</v>
      </c>
      <c r="K4" s="7">
        <f>Calculations!T32</f>
        <v>0</v>
      </c>
      <c r="L4" s="7">
        <f>Calculations!U32</f>
        <v>0</v>
      </c>
      <c r="M4" s="7">
        <f>Calculations!V32</f>
        <v>0</v>
      </c>
      <c r="N4" s="7">
        <f>Calculations!W32</f>
        <v>0</v>
      </c>
      <c r="O4" s="7">
        <f>Calculations!X32</f>
        <v>0</v>
      </c>
      <c r="P4" s="7">
        <f>Calculations!Y32</f>
        <v>0</v>
      </c>
      <c r="Q4" s="7">
        <f>Calculations!Z32</f>
        <v>0</v>
      </c>
      <c r="R4" s="7">
        <f>Calculations!AA32</f>
        <v>0</v>
      </c>
      <c r="S4" s="7">
        <f>Calculations!AB32</f>
        <v>0</v>
      </c>
      <c r="T4" s="7">
        <f>Calculations!AC32</f>
        <v>0</v>
      </c>
      <c r="U4" s="7">
        <f>Calculations!AD32</f>
        <v>0</v>
      </c>
      <c r="V4" s="7">
        <f>Calculations!AE32</f>
        <v>0</v>
      </c>
      <c r="W4" s="7">
        <f>Calculations!AF32</f>
        <v>0</v>
      </c>
      <c r="X4" s="7">
        <f>Calculations!AG32</f>
        <v>0</v>
      </c>
      <c r="Y4" s="7">
        <f>Calculations!AH32</f>
        <v>0</v>
      </c>
      <c r="Z4" s="7">
        <f>Calculations!AI32</f>
        <v>0</v>
      </c>
      <c r="AA4" s="7">
        <f>Calculations!AJ32</f>
        <v>0</v>
      </c>
      <c r="AB4" s="7">
        <f>Calculations!AK32</f>
        <v>0</v>
      </c>
      <c r="AC4" s="7">
        <f>Calculations!AL32</f>
        <v>0</v>
      </c>
      <c r="AD4" s="7">
        <f>Calculations!AM32</f>
        <v>0</v>
      </c>
      <c r="AE4" s="7">
        <f>Calculations!AN32</f>
        <v>0</v>
      </c>
    </row>
    <row r="5" spans="1:33">
      <c r="A5" s="1" t="s">
        <v>79</v>
      </c>
      <c r="B5" s="7">
        <f>Calculations!K33</f>
        <v>0</v>
      </c>
      <c r="C5" s="7">
        <f>Calculations!L33</f>
        <v>0</v>
      </c>
      <c r="D5" s="7">
        <f>Calculations!M33</f>
        <v>0</v>
      </c>
      <c r="E5" s="7">
        <f>Calculations!N33</f>
        <v>0</v>
      </c>
      <c r="F5" s="7">
        <f>Calculations!O33</f>
        <v>0</v>
      </c>
      <c r="G5" s="7">
        <f>Calculations!P33</f>
        <v>0</v>
      </c>
      <c r="H5" s="7">
        <f>Calculations!Q33</f>
        <v>0</v>
      </c>
      <c r="I5" s="7">
        <f>Calculations!R33</f>
        <v>0</v>
      </c>
      <c r="J5" s="7">
        <f>Calculations!S33</f>
        <v>0</v>
      </c>
      <c r="K5" s="7">
        <f>Calculations!T33</f>
        <v>0</v>
      </c>
      <c r="L5" s="7">
        <f>Calculations!U33</f>
        <v>0</v>
      </c>
      <c r="M5" s="7">
        <f>Calculations!V33</f>
        <v>0</v>
      </c>
      <c r="N5" s="7">
        <f>Calculations!W33</f>
        <v>0</v>
      </c>
      <c r="O5" s="7">
        <f>Calculations!X33</f>
        <v>0</v>
      </c>
      <c r="P5" s="7">
        <f>Calculations!Y33</f>
        <v>0</v>
      </c>
      <c r="Q5" s="7">
        <f>Calculations!Z33</f>
        <v>0</v>
      </c>
      <c r="R5" s="7">
        <f>Calculations!AA33</f>
        <v>0</v>
      </c>
      <c r="S5" s="7">
        <f>Calculations!AB33</f>
        <v>0</v>
      </c>
      <c r="T5" s="7">
        <f>Calculations!AC33</f>
        <v>0</v>
      </c>
      <c r="U5" s="7">
        <f>Calculations!AD33</f>
        <v>0</v>
      </c>
      <c r="V5" s="7">
        <f>Calculations!AE33</f>
        <v>0</v>
      </c>
      <c r="W5" s="7">
        <f>Calculations!AF33</f>
        <v>0</v>
      </c>
      <c r="X5" s="7">
        <f>Calculations!AG33</f>
        <v>0</v>
      </c>
      <c r="Y5" s="7">
        <f>Calculations!AH33</f>
        <v>0</v>
      </c>
      <c r="Z5" s="7">
        <f>Calculations!AI33</f>
        <v>0</v>
      </c>
      <c r="AA5" s="7">
        <f>Calculations!AJ33</f>
        <v>0</v>
      </c>
      <c r="AB5" s="7">
        <f>Calculations!AK33</f>
        <v>0</v>
      </c>
      <c r="AC5" s="7">
        <f>Calculations!AL33</f>
        <v>0</v>
      </c>
      <c r="AD5" s="7">
        <f>Calculations!AM33</f>
        <v>0</v>
      </c>
      <c r="AE5" s="7">
        <f>Calculations!AN33</f>
        <v>0</v>
      </c>
    </row>
    <row r="6" spans="1:33">
      <c r="A6" s="1" t="s">
        <v>81</v>
      </c>
      <c r="B6" s="7">
        <f>Calculations!K34</f>
        <v>0</v>
      </c>
      <c r="C6" s="7">
        <f>Calculations!L34</f>
        <v>0</v>
      </c>
      <c r="D6" s="7">
        <f>Calculations!M34</f>
        <v>0</v>
      </c>
      <c r="E6" s="7">
        <f>Calculations!N34</f>
        <v>0</v>
      </c>
      <c r="F6" s="7">
        <f>Calculations!O34</f>
        <v>0</v>
      </c>
      <c r="G6" s="7">
        <f>Calculations!P34</f>
        <v>0</v>
      </c>
      <c r="H6" s="7">
        <f>Calculations!Q34</f>
        <v>0</v>
      </c>
      <c r="I6" s="7">
        <f>Calculations!R34</f>
        <v>0</v>
      </c>
      <c r="J6" s="7">
        <f>Calculations!S34</f>
        <v>0</v>
      </c>
      <c r="K6" s="7">
        <f>Calculations!T34</f>
        <v>0</v>
      </c>
      <c r="L6" s="7">
        <f>Calculations!U34</f>
        <v>0</v>
      </c>
      <c r="M6" s="7">
        <f>Calculations!V34</f>
        <v>0</v>
      </c>
      <c r="N6" s="7">
        <f>Calculations!W34</f>
        <v>0</v>
      </c>
      <c r="O6" s="7">
        <f>Calculations!X34</f>
        <v>0</v>
      </c>
      <c r="P6" s="7">
        <f>Calculations!Y34</f>
        <v>0</v>
      </c>
      <c r="Q6" s="7">
        <f>Calculations!Z34</f>
        <v>0</v>
      </c>
      <c r="R6" s="7">
        <f>Calculations!AA34</f>
        <v>0</v>
      </c>
      <c r="S6" s="7">
        <f>Calculations!AB34</f>
        <v>0</v>
      </c>
      <c r="T6" s="7">
        <f>Calculations!AC34</f>
        <v>0</v>
      </c>
      <c r="U6" s="7">
        <f>Calculations!AD34</f>
        <v>0</v>
      </c>
      <c r="V6" s="7">
        <f>Calculations!AE34</f>
        <v>0</v>
      </c>
      <c r="W6" s="7">
        <f>Calculations!AF34</f>
        <v>0</v>
      </c>
      <c r="X6" s="7">
        <f>Calculations!AG34</f>
        <v>0</v>
      </c>
      <c r="Y6" s="7">
        <f>Calculations!AH34</f>
        <v>0</v>
      </c>
      <c r="Z6" s="7">
        <f>Calculations!AI34</f>
        <v>0</v>
      </c>
      <c r="AA6" s="7">
        <f>Calculations!AJ34</f>
        <v>0</v>
      </c>
      <c r="AB6" s="7">
        <f>Calculations!AK34</f>
        <v>0</v>
      </c>
      <c r="AC6" s="7">
        <f>Calculations!AL34</f>
        <v>0</v>
      </c>
      <c r="AD6" s="7">
        <f>Calculations!AM34</f>
        <v>0</v>
      </c>
      <c r="AE6" s="7">
        <f>Calculations!AN34</f>
        <v>0</v>
      </c>
    </row>
    <row r="7" spans="1:33">
      <c r="A7" s="1" t="s">
        <v>139</v>
      </c>
      <c r="B7" s="7">
        <f>Calculations!K35</f>
        <v>0</v>
      </c>
      <c r="C7" s="7">
        <f>Calculations!L35</f>
        <v>0</v>
      </c>
      <c r="D7" s="7">
        <f>Calculations!M35</f>
        <v>0</v>
      </c>
      <c r="E7" s="7">
        <f>Calculations!N35</f>
        <v>0</v>
      </c>
      <c r="F7" s="7">
        <f>Calculations!O35</f>
        <v>0</v>
      </c>
      <c r="G7" s="7">
        <f>Calculations!P35</f>
        <v>0</v>
      </c>
      <c r="H7" s="7">
        <f>Calculations!Q35</f>
        <v>0</v>
      </c>
      <c r="I7" s="7">
        <f>Calculations!R35</f>
        <v>0</v>
      </c>
      <c r="J7" s="7">
        <f>Calculations!S35</f>
        <v>0</v>
      </c>
      <c r="K7" s="7">
        <f>Calculations!T35</f>
        <v>0</v>
      </c>
      <c r="L7" s="7">
        <f>Calculations!U35</f>
        <v>0</v>
      </c>
      <c r="M7" s="7">
        <f>Calculations!V35</f>
        <v>0</v>
      </c>
      <c r="N7" s="7">
        <f>Calculations!W35</f>
        <v>0</v>
      </c>
      <c r="O7" s="7">
        <f>Calculations!X35</f>
        <v>0</v>
      </c>
      <c r="P7" s="7">
        <f>Calculations!Y35</f>
        <v>0</v>
      </c>
      <c r="Q7" s="7">
        <f>Calculations!Z35</f>
        <v>0</v>
      </c>
      <c r="R7" s="7">
        <f>Calculations!AA35</f>
        <v>0</v>
      </c>
      <c r="S7" s="7">
        <f>Calculations!AB35</f>
        <v>0</v>
      </c>
      <c r="T7" s="7">
        <f>Calculations!AC35</f>
        <v>0</v>
      </c>
      <c r="U7" s="7">
        <f>Calculations!AD35</f>
        <v>0</v>
      </c>
      <c r="V7" s="7">
        <f>Calculations!AE35</f>
        <v>0</v>
      </c>
      <c r="W7" s="7">
        <f>Calculations!AF35</f>
        <v>0</v>
      </c>
      <c r="X7" s="7">
        <f>Calculations!AG35</f>
        <v>0</v>
      </c>
      <c r="Y7" s="7">
        <f>Calculations!AH35</f>
        <v>0</v>
      </c>
      <c r="Z7" s="7">
        <f>Calculations!AI35</f>
        <v>0</v>
      </c>
      <c r="AA7" s="7">
        <f>Calculations!AJ35</f>
        <v>0</v>
      </c>
      <c r="AB7" s="7">
        <f>Calculations!AK35</f>
        <v>0</v>
      </c>
      <c r="AC7" s="7">
        <f>Calculations!AL35</f>
        <v>0</v>
      </c>
      <c r="AD7" s="7">
        <f>Calculations!AM35</f>
        <v>0</v>
      </c>
      <c r="AE7" s="7">
        <f>Calculations!AN35</f>
        <v>0</v>
      </c>
    </row>
    <row r="8" spans="1:33">
      <c r="A8" s="1" t="s">
        <v>243</v>
      </c>
      <c r="B8" s="7">
        <f>Calculations!K36</f>
        <v>0</v>
      </c>
      <c r="C8" s="7">
        <f>Calculations!L36</f>
        <v>0</v>
      </c>
      <c r="D8" s="7">
        <f>Calculations!M36</f>
        <v>0</v>
      </c>
      <c r="E8" s="7">
        <f>Calculations!N36</f>
        <v>0</v>
      </c>
      <c r="F8" s="7">
        <f>Calculations!O36</f>
        <v>0</v>
      </c>
      <c r="G8" s="7">
        <f>Calculations!P36</f>
        <v>0</v>
      </c>
      <c r="H8" s="7">
        <f>Calculations!Q36</f>
        <v>0</v>
      </c>
      <c r="I8" s="7">
        <f>Calculations!R36</f>
        <v>0</v>
      </c>
      <c r="J8" s="7">
        <f>Calculations!S36</f>
        <v>0</v>
      </c>
      <c r="K8" s="7">
        <f>Calculations!T36</f>
        <v>0</v>
      </c>
      <c r="L8" s="7">
        <f>Calculations!U36</f>
        <v>0</v>
      </c>
      <c r="M8" s="7">
        <f>Calculations!V36</f>
        <v>0</v>
      </c>
      <c r="N8" s="7">
        <f>Calculations!W36</f>
        <v>0</v>
      </c>
      <c r="O8" s="7">
        <f>Calculations!X36</f>
        <v>0</v>
      </c>
      <c r="P8" s="7">
        <f>Calculations!Y36</f>
        <v>0</v>
      </c>
      <c r="Q8" s="7">
        <f>Calculations!Z36</f>
        <v>0</v>
      </c>
      <c r="R8" s="7">
        <f>Calculations!AA36</f>
        <v>0</v>
      </c>
      <c r="S8" s="7">
        <f>Calculations!AB36</f>
        <v>0</v>
      </c>
      <c r="T8" s="7">
        <f>Calculations!AC36</f>
        <v>0</v>
      </c>
      <c r="U8" s="7">
        <f>Calculations!AD36</f>
        <v>0</v>
      </c>
      <c r="V8" s="7">
        <f>Calculations!AE36</f>
        <v>0</v>
      </c>
      <c r="W8" s="7">
        <f>Calculations!AF36</f>
        <v>0</v>
      </c>
      <c r="X8" s="7">
        <f>Calculations!AG36</f>
        <v>0</v>
      </c>
      <c r="Y8" s="7">
        <f>Calculations!AH36</f>
        <v>0</v>
      </c>
      <c r="Z8" s="7">
        <f>Calculations!AI36</f>
        <v>0</v>
      </c>
      <c r="AA8" s="7">
        <f>Calculations!AJ36</f>
        <v>0</v>
      </c>
      <c r="AB8" s="7">
        <f>Calculations!AK36</f>
        <v>0</v>
      </c>
      <c r="AC8" s="7">
        <f>Calculations!AL36</f>
        <v>0</v>
      </c>
      <c r="AD8" s="7">
        <f>Calculations!AM36</f>
        <v>0</v>
      </c>
      <c r="AE8" s="7">
        <f>Calculations!AN36</f>
        <v>0</v>
      </c>
    </row>
    <row r="9" spans="1:33">
      <c r="A9" s="1" t="s">
        <v>244</v>
      </c>
      <c r="B9" s="7">
        <f>Calculations!K37</f>
        <v>0</v>
      </c>
      <c r="C9" s="7">
        <f>Calculations!L37</f>
        <v>0</v>
      </c>
      <c r="D9" s="7">
        <f>Calculations!M37</f>
        <v>0</v>
      </c>
      <c r="E9" s="7">
        <f>Calculations!N37</f>
        <v>0</v>
      </c>
      <c r="F9" s="7">
        <f>Calculations!O37</f>
        <v>0</v>
      </c>
      <c r="G9" s="7">
        <f>Calculations!P37</f>
        <v>0</v>
      </c>
      <c r="H9" s="7">
        <f>Calculations!Q37</f>
        <v>0</v>
      </c>
      <c r="I9" s="7">
        <f>Calculations!R37</f>
        <v>0</v>
      </c>
      <c r="J9" s="7">
        <f>Calculations!S37</f>
        <v>0</v>
      </c>
      <c r="K9" s="7">
        <f>Calculations!T37</f>
        <v>0</v>
      </c>
      <c r="L9" s="7">
        <f>Calculations!U37</f>
        <v>0</v>
      </c>
      <c r="M9" s="7">
        <f>Calculations!V37</f>
        <v>0</v>
      </c>
      <c r="N9" s="7">
        <f>Calculations!W37</f>
        <v>0</v>
      </c>
      <c r="O9" s="7">
        <f>Calculations!X37</f>
        <v>0</v>
      </c>
      <c r="P9" s="7">
        <f>Calculations!Y37</f>
        <v>0</v>
      </c>
      <c r="Q9" s="7">
        <f>Calculations!Z37</f>
        <v>0</v>
      </c>
      <c r="R9" s="7">
        <f>Calculations!AA37</f>
        <v>0</v>
      </c>
      <c r="S9" s="7">
        <f>Calculations!AB37</f>
        <v>0</v>
      </c>
      <c r="T9" s="7">
        <f>Calculations!AC37</f>
        <v>0</v>
      </c>
      <c r="U9" s="7">
        <f>Calculations!AD37</f>
        <v>0</v>
      </c>
      <c r="V9" s="7">
        <f>Calculations!AE37</f>
        <v>0</v>
      </c>
      <c r="W9" s="7">
        <f>Calculations!AF37</f>
        <v>0</v>
      </c>
      <c r="X9" s="7">
        <f>Calculations!AG37</f>
        <v>0</v>
      </c>
      <c r="Y9" s="7">
        <f>Calculations!AH37</f>
        <v>0</v>
      </c>
      <c r="Z9" s="7">
        <f>Calculations!AI37</f>
        <v>0</v>
      </c>
      <c r="AA9" s="7">
        <f>Calculations!AJ37</f>
        <v>0</v>
      </c>
      <c r="AB9" s="7">
        <f>Calculations!AK37</f>
        <v>0</v>
      </c>
      <c r="AC9" s="7">
        <f>Calculations!AL37</f>
        <v>0</v>
      </c>
      <c r="AD9" s="7">
        <f>Calculations!AM37</f>
        <v>0</v>
      </c>
      <c r="AE9" s="7">
        <f>Calculations!AN37</f>
        <v>0</v>
      </c>
    </row>
    <row r="10" spans="1:33">
      <c r="A10" s="1" t="s">
        <v>245</v>
      </c>
      <c r="B10" s="7">
        <f>Calculations!K38</f>
        <v>0</v>
      </c>
      <c r="C10" s="7">
        <f>Calculations!L38</f>
        <v>0</v>
      </c>
      <c r="D10" s="7">
        <f>Calculations!M38</f>
        <v>0</v>
      </c>
      <c r="E10" s="7">
        <f>Calculations!N38</f>
        <v>0</v>
      </c>
      <c r="F10" s="7">
        <f>Calculations!O38</f>
        <v>0</v>
      </c>
      <c r="G10" s="7">
        <f>Calculations!P38</f>
        <v>0</v>
      </c>
      <c r="H10" s="7">
        <f>Calculations!Q38</f>
        <v>0</v>
      </c>
      <c r="I10" s="7">
        <f>Calculations!R38</f>
        <v>0</v>
      </c>
      <c r="J10" s="7">
        <f>Calculations!S38</f>
        <v>0</v>
      </c>
      <c r="K10" s="7">
        <f>Calculations!T38</f>
        <v>0</v>
      </c>
      <c r="L10" s="7">
        <f>Calculations!U38</f>
        <v>0</v>
      </c>
      <c r="M10" s="7">
        <f>Calculations!V38</f>
        <v>0</v>
      </c>
      <c r="N10" s="7">
        <f>Calculations!W38</f>
        <v>0</v>
      </c>
      <c r="O10" s="7">
        <f>Calculations!X38</f>
        <v>0</v>
      </c>
      <c r="P10" s="7">
        <f>Calculations!Y38</f>
        <v>0</v>
      </c>
      <c r="Q10" s="7">
        <f>Calculations!Z38</f>
        <v>0</v>
      </c>
      <c r="R10" s="7">
        <f>Calculations!AA38</f>
        <v>0</v>
      </c>
      <c r="S10" s="7">
        <f>Calculations!AB38</f>
        <v>0</v>
      </c>
      <c r="T10" s="7">
        <f>Calculations!AC38</f>
        <v>0</v>
      </c>
      <c r="U10" s="7">
        <f>Calculations!AD38</f>
        <v>0</v>
      </c>
      <c r="V10" s="7">
        <f>Calculations!AE38</f>
        <v>0</v>
      </c>
      <c r="W10" s="7">
        <f>Calculations!AF38</f>
        <v>0</v>
      </c>
      <c r="X10" s="7">
        <f>Calculations!AG38</f>
        <v>0</v>
      </c>
      <c r="Y10" s="7">
        <f>Calculations!AH38</f>
        <v>0</v>
      </c>
      <c r="Z10" s="7">
        <f>Calculations!AI38</f>
        <v>0</v>
      </c>
      <c r="AA10" s="7">
        <f>Calculations!AJ38</f>
        <v>0</v>
      </c>
      <c r="AB10" s="7">
        <f>Calculations!AK38</f>
        <v>0</v>
      </c>
      <c r="AC10" s="7">
        <f>Calculations!AL38</f>
        <v>0</v>
      </c>
      <c r="AD10" s="7">
        <f>Calculations!AM38</f>
        <v>0</v>
      </c>
      <c r="AE10" s="7">
        <f>Calculations!AN38</f>
        <v>0</v>
      </c>
    </row>
    <row r="11" spans="1:33">
      <c r="A11" s="1" t="s">
        <v>246</v>
      </c>
      <c r="B11" s="7">
        <f>Calculations!K39</f>
        <v>0</v>
      </c>
      <c r="C11" s="7">
        <f>Calculations!L39</f>
        <v>0</v>
      </c>
      <c r="D11" s="7">
        <f>Calculations!M39</f>
        <v>0</v>
      </c>
      <c r="E11" s="7">
        <f>Calculations!N39</f>
        <v>0</v>
      </c>
      <c r="F11" s="7">
        <f>Calculations!O39</f>
        <v>0</v>
      </c>
      <c r="G11" s="7">
        <f>Calculations!P39</f>
        <v>0</v>
      </c>
      <c r="H11" s="7">
        <f>Calculations!Q39</f>
        <v>0</v>
      </c>
      <c r="I11" s="7">
        <f>Calculations!R39</f>
        <v>0</v>
      </c>
      <c r="J11" s="7">
        <f>Calculations!S39</f>
        <v>0</v>
      </c>
      <c r="K11" s="7">
        <f>Calculations!T39</f>
        <v>0</v>
      </c>
      <c r="L11" s="7">
        <f>Calculations!U39</f>
        <v>0</v>
      </c>
      <c r="M11" s="7">
        <f>Calculations!V39</f>
        <v>0</v>
      </c>
      <c r="N11" s="7">
        <f>Calculations!W39</f>
        <v>0</v>
      </c>
      <c r="O11" s="7">
        <f>Calculations!X39</f>
        <v>0</v>
      </c>
      <c r="P11" s="7">
        <f>Calculations!Y39</f>
        <v>0</v>
      </c>
      <c r="Q11" s="7">
        <f>Calculations!Z39</f>
        <v>0</v>
      </c>
      <c r="R11" s="7">
        <f>Calculations!AA39</f>
        <v>0</v>
      </c>
      <c r="S11" s="7">
        <f>Calculations!AB39</f>
        <v>0</v>
      </c>
      <c r="T11" s="7">
        <f>Calculations!AC39</f>
        <v>0</v>
      </c>
      <c r="U11" s="7">
        <f>Calculations!AD39</f>
        <v>0</v>
      </c>
      <c r="V11" s="7">
        <f>Calculations!AE39</f>
        <v>0</v>
      </c>
      <c r="W11" s="7">
        <f>Calculations!AF39</f>
        <v>0</v>
      </c>
      <c r="X11" s="7">
        <f>Calculations!AG39</f>
        <v>0</v>
      </c>
      <c r="Y11" s="7">
        <f>Calculations!AH39</f>
        <v>0</v>
      </c>
      <c r="Z11" s="7">
        <f>Calculations!AI39</f>
        <v>0</v>
      </c>
      <c r="AA11" s="7">
        <f>Calculations!AJ39</f>
        <v>0</v>
      </c>
      <c r="AB11" s="7">
        <f>Calculations!AK39</f>
        <v>0</v>
      </c>
      <c r="AC11" s="7">
        <f>Calculations!AL39</f>
        <v>0</v>
      </c>
      <c r="AD11" s="7">
        <f>Calculations!AM39</f>
        <v>0</v>
      </c>
      <c r="AE11" s="7">
        <f>Calculations!AN39</f>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1"/>
  <sheetViews>
    <sheetView zoomScale="80" zoomScaleNormal="80" workbookViewId="0">
      <selection activeCell="B2" sqref="B2"/>
    </sheetView>
  </sheetViews>
  <sheetFormatPr defaultRowHeight="15"/>
  <cols>
    <col min="1" max="1" width="29.85546875" customWidth="1"/>
    <col min="2" max="31" width="13.570312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Calculations!K43</f>
        <v>1060329460697806.3</v>
      </c>
      <c r="C2" s="7">
        <f>Calculations!L43</f>
        <v>1063347620497045.1</v>
      </c>
      <c r="D2" s="7">
        <f>Calculations!M43</f>
        <v>1065775482878653</v>
      </c>
      <c r="E2" s="7">
        <f>Calculations!N43</f>
        <v>1069379874686311</v>
      </c>
      <c r="F2" s="7">
        <f>Calculations!O43</f>
        <v>1074348617825629.4</v>
      </c>
      <c r="G2" s="7">
        <f>Calculations!P43</f>
        <v>1078542493969076.3</v>
      </c>
      <c r="H2" s="7">
        <f>Calculations!Q43</f>
        <v>1082320885291022.5</v>
      </c>
      <c r="I2" s="7">
        <f>Calculations!R43</f>
        <v>1085556137942200.3</v>
      </c>
      <c r="J2" s="7">
        <f>Calculations!S43</f>
        <v>1074847331186583.6</v>
      </c>
      <c r="K2" s="7">
        <f>Calculations!T43</f>
        <v>1065506128089997.1</v>
      </c>
      <c r="L2" s="7">
        <f>Calculations!U43</f>
        <v>1056151915683931.1</v>
      </c>
      <c r="M2" s="7">
        <f>Calculations!V43</f>
        <v>1047049758649030.1</v>
      </c>
      <c r="N2" s="7">
        <f>Calculations!W43</f>
        <v>1037908573685690.5</v>
      </c>
      <c r="O2" s="7">
        <f>Calculations!X43</f>
        <v>1029057841941389.6</v>
      </c>
      <c r="P2" s="7">
        <f>Calculations!Y43</f>
        <v>1021315326633723.4</v>
      </c>
      <c r="Q2" s="7">
        <f>Calculations!Z43</f>
        <v>1013752477146788.1</v>
      </c>
      <c r="R2" s="7">
        <f>Calculations!AA43</f>
        <v>1006258097954727.5</v>
      </c>
      <c r="S2" s="7">
        <f>Calculations!AB43</f>
        <v>998727982963524.38</v>
      </c>
      <c r="T2" s="7">
        <f>Calculations!AC43</f>
        <v>991417207381042.13</v>
      </c>
      <c r="U2" s="7">
        <f>Calculations!AD43</f>
        <v>984460732895252.63</v>
      </c>
      <c r="V2" s="7">
        <f>Calculations!AE43</f>
        <v>977856617881365</v>
      </c>
      <c r="W2" s="7">
        <f>Calculations!AF43</f>
        <v>984758352015165.25</v>
      </c>
      <c r="X2" s="7">
        <f>Calculations!AG43</f>
        <v>991738660263982.25</v>
      </c>
      <c r="Y2" s="7">
        <f>Calculations!AH43</f>
        <v>998682236840947.63</v>
      </c>
      <c r="Z2" s="7">
        <f>Calculations!AI43</f>
        <v>1005597873811567.4</v>
      </c>
      <c r="AA2" s="7">
        <f>Calculations!AJ43</f>
        <v>1012670680491269.1</v>
      </c>
      <c r="AB2" s="7">
        <f>Calculations!AK43</f>
        <v>1019825252542795.4</v>
      </c>
      <c r="AC2" s="7">
        <f>Calculations!AL43</f>
        <v>1026874712970970.5</v>
      </c>
      <c r="AD2" s="7">
        <f>Calculations!AM43</f>
        <v>1033910056604944.6</v>
      </c>
      <c r="AE2" s="7">
        <f>Calculations!AN43</f>
        <v>1041119136306432</v>
      </c>
    </row>
    <row r="3" spans="1:33">
      <c r="A3" s="1" t="s">
        <v>77</v>
      </c>
      <c r="B3" s="7">
        <f>Calculations!K44</f>
        <v>0</v>
      </c>
      <c r="C3" s="7">
        <f>Calculations!L44</f>
        <v>0</v>
      </c>
      <c r="D3" s="7">
        <f>Calculations!M44</f>
        <v>0</v>
      </c>
      <c r="E3" s="7">
        <f>Calculations!N44</f>
        <v>0</v>
      </c>
      <c r="F3" s="7">
        <f>Calculations!O44</f>
        <v>0</v>
      </c>
      <c r="G3" s="7">
        <f>Calculations!P44</f>
        <v>0</v>
      </c>
      <c r="H3" s="7">
        <f>Calculations!Q44</f>
        <v>0</v>
      </c>
      <c r="I3" s="7">
        <f>Calculations!R44</f>
        <v>0</v>
      </c>
      <c r="J3" s="7">
        <f>Calculations!S44</f>
        <v>0</v>
      </c>
      <c r="K3" s="7">
        <f>Calculations!T44</f>
        <v>0</v>
      </c>
      <c r="L3" s="7">
        <f>Calculations!U44</f>
        <v>0</v>
      </c>
      <c r="M3" s="7">
        <f>Calculations!V44</f>
        <v>0</v>
      </c>
      <c r="N3" s="7">
        <f>Calculations!W44</f>
        <v>0</v>
      </c>
      <c r="O3" s="7">
        <f>Calculations!X44</f>
        <v>0</v>
      </c>
      <c r="P3" s="7">
        <f>Calculations!Y44</f>
        <v>0</v>
      </c>
      <c r="Q3" s="7">
        <f>Calculations!Z44</f>
        <v>0</v>
      </c>
      <c r="R3" s="7">
        <f>Calculations!AA44</f>
        <v>0</v>
      </c>
      <c r="S3" s="7">
        <f>Calculations!AB44</f>
        <v>0</v>
      </c>
      <c r="T3" s="7">
        <f>Calculations!AC44</f>
        <v>0</v>
      </c>
      <c r="U3" s="7">
        <f>Calculations!AD44</f>
        <v>0</v>
      </c>
      <c r="V3" s="7">
        <f>Calculations!AE44</f>
        <v>0</v>
      </c>
      <c r="W3" s="7">
        <f>Calculations!AF44</f>
        <v>0</v>
      </c>
      <c r="X3" s="7">
        <f>Calculations!AG44</f>
        <v>0</v>
      </c>
      <c r="Y3" s="7">
        <f>Calculations!AH44</f>
        <v>0</v>
      </c>
      <c r="Z3" s="7">
        <f>Calculations!AI44</f>
        <v>0</v>
      </c>
      <c r="AA3" s="7">
        <f>Calculations!AJ44</f>
        <v>0</v>
      </c>
      <c r="AB3" s="7">
        <f>Calculations!AK44</f>
        <v>0</v>
      </c>
      <c r="AC3" s="7">
        <f>Calculations!AL44</f>
        <v>0</v>
      </c>
      <c r="AD3" s="7">
        <f>Calculations!AM44</f>
        <v>0</v>
      </c>
      <c r="AE3" s="7">
        <f>Calculations!AN44</f>
        <v>0</v>
      </c>
    </row>
    <row r="4" spans="1:33">
      <c r="A4" s="1" t="s">
        <v>78</v>
      </c>
      <c r="B4" s="7">
        <f>Calculations!K45</f>
        <v>925152978223913.13</v>
      </c>
      <c r="C4" s="7">
        <f>Calculations!L45</f>
        <v>915725294260503.38</v>
      </c>
      <c r="D4" s="7">
        <f>Calculations!M45</f>
        <v>913872280741520.13</v>
      </c>
      <c r="E4" s="7">
        <f>Calculations!N45</f>
        <v>922464116570873.38</v>
      </c>
      <c r="F4" s="7">
        <f>Calculations!O45</f>
        <v>936312526511778.38</v>
      </c>
      <c r="G4" s="7">
        <f>Calculations!P45</f>
        <v>950993532259370.13</v>
      </c>
      <c r="H4" s="7">
        <f>Calculations!Q45</f>
        <v>965075296689063.38</v>
      </c>
      <c r="I4" s="7">
        <f>Calculations!R45</f>
        <v>978731819315146.25</v>
      </c>
      <c r="J4" s="7">
        <f>Calculations!S45</f>
        <v>990249936695539.5</v>
      </c>
      <c r="K4" s="7">
        <f>Calculations!T45</f>
        <v>1000552496721444.3</v>
      </c>
      <c r="L4" s="7">
        <f>Calculations!U45</f>
        <v>1009182547397393.3</v>
      </c>
      <c r="M4" s="7">
        <f>Calculations!V45</f>
        <v>1017317431231279.9</v>
      </c>
      <c r="N4" s="7">
        <f>Calculations!W45</f>
        <v>1025439305755686.8</v>
      </c>
      <c r="O4" s="7">
        <f>Calculations!X45</f>
        <v>1033226190560997.1</v>
      </c>
      <c r="P4" s="7">
        <f>Calculations!Y45</f>
        <v>1041023645430259.8</v>
      </c>
      <c r="Q4" s="7">
        <f>Calculations!Z45</f>
        <v>1048929240184570.6</v>
      </c>
      <c r="R4" s="7">
        <f>Calculations!AA45</f>
        <v>1056517733020318.9</v>
      </c>
      <c r="S4" s="7">
        <f>Calculations!AB45</f>
        <v>1063311844895976.6</v>
      </c>
      <c r="T4" s="7">
        <f>Calculations!AC45</f>
        <v>1070410862462559.6</v>
      </c>
      <c r="U4" s="7">
        <f>Calculations!AD45</f>
        <v>1077378973852505.5</v>
      </c>
      <c r="V4" s="7">
        <f>Calculations!AE45</f>
        <v>1084109665344450.6</v>
      </c>
      <c r="W4" s="7">
        <f>Calculations!AF45</f>
        <v>1090977767667772.8</v>
      </c>
      <c r="X4" s="7">
        <f>Calculations!AG45</f>
        <v>1098452429045576</v>
      </c>
      <c r="Y4" s="7">
        <f>Calculations!AH45</f>
        <v>1106581621306565.1</v>
      </c>
      <c r="Z4" s="7">
        <f>Calculations!AI45</f>
        <v>1114384767748724.9</v>
      </c>
      <c r="AA4" s="7">
        <f>Calculations!AJ45</f>
        <v>1119756799481907.1</v>
      </c>
      <c r="AB4" s="7">
        <f>Calculations!AK45</f>
        <v>1126093959362098.3</v>
      </c>
      <c r="AC4" s="7">
        <f>Calculations!AL45</f>
        <v>1133724732453655</v>
      </c>
      <c r="AD4" s="7">
        <f>Calculations!AM45</f>
        <v>1141844167732534.5</v>
      </c>
      <c r="AE4" s="7">
        <f>Calculations!AN45</f>
        <v>1149540800453331</v>
      </c>
    </row>
    <row r="5" spans="1:33">
      <c r="A5" s="1" t="s">
        <v>79</v>
      </c>
      <c r="B5" s="7">
        <f>Calculations!K46</f>
        <v>37948968833481.742</v>
      </c>
      <c r="C5" s="7">
        <f>Calculations!L46</f>
        <v>34995855581640.09</v>
      </c>
      <c r="D5" s="7">
        <f>Calculations!M46</f>
        <v>32779394479073.902</v>
      </c>
      <c r="E5" s="7">
        <f>Calculations!N46</f>
        <v>31363005909495.672</v>
      </c>
      <c r="F5" s="7">
        <f>Calculations!O46</f>
        <v>30462924309884.234</v>
      </c>
      <c r="G5" s="7">
        <f>Calculations!P46</f>
        <v>29630328503197.602</v>
      </c>
      <c r="H5" s="7">
        <f>Calculations!Q46</f>
        <v>28906685663401.602</v>
      </c>
      <c r="I5" s="7">
        <f>Calculations!R46</f>
        <v>28303378936290.777</v>
      </c>
      <c r="J5" s="7">
        <f>Calculations!S46</f>
        <v>27822847567392.535</v>
      </c>
      <c r="K5" s="7">
        <f>Calculations!T46</f>
        <v>27484605520926.09</v>
      </c>
      <c r="L5" s="7">
        <f>Calculations!U46</f>
        <v>27089447745486.926</v>
      </c>
      <c r="M5" s="7">
        <f>Calculations!V46</f>
        <v>26673149842143.609</v>
      </c>
      <c r="N5" s="7">
        <f>Calculations!W46</f>
        <v>26238151056423.539</v>
      </c>
      <c r="O5" s="7">
        <f>Calculations!X46</f>
        <v>25803152270703.469</v>
      </c>
      <c r="P5" s="7">
        <f>Calculations!Y46</f>
        <v>25353518011818.992</v>
      </c>
      <c r="Q5" s="7">
        <f>Calculations!Z46</f>
        <v>24910388407674.246</v>
      </c>
      <c r="R5" s="7">
        <f>Calculations!AA46</f>
        <v>24467258803529.504</v>
      </c>
      <c r="S5" s="7">
        <f>Calculations!AB46</f>
        <v>24031446935966.969</v>
      </c>
      <c r="T5" s="7">
        <f>Calculations!AC46</f>
        <v>23607018214198.977</v>
      </c>
      <c r="U5" s="7">
        <f>Calculations!AD46</f>
        <v>23198038047437.867</v>
      </c>
      <c r="V5" s="7">
        <f>Calculations!AE46</f>
        <v>22797188699101.434</v>
      </c>
      <c r="W5" s="7">
        <f>Calculations!AF46</f>
        <v>22419918724196.551</v>
      </c>
      <c r="X5" s="7">
        <f>Calculations!AG46</f>
        <v>22058097304298.551</v>
      </c>
      <c r="Y5" s="7">
        <f>Calculations!AH46</f>
        <v>21721481421517.039</v>
      </c>
      <c r="Z5" s="7">
        <f>Calculations!AI46</f>
        <v>21401127175584.879</v>
      </c>
      <c r="AA5" s="7">
        <f>Calculations!AJ46</f>
        <v>21085651420707.52</v>
      </c>
      <c r="AB5" s="7">
        <f>Calculations!AK46</f>
        <v>20784811138994.574</v>
      </c>
      <c r="AC5" s="7">
        <f>Calculations!AL46</f>
        <v>20500232494130.98</v>
      </c>
      <c r="AD5" s="7">
        <f>Calculations!AM46</f>
        <v>20222158504007.125</v>
      </c>
      <c r="AE5" s="7">
        <f>Calculations!AN46</f>
        <v>19954654577835.344</v>
      </c>
    </row>
    <row r="6" spans="1:33">
      <c r="A6" s="1" t="s">
        <v>81</v>
      </c>
      <c r="B6" s="7">
        <f>Calculations!K47</f>
        <v>0</v>
      </c>
      <c r="C6" s="7">
        <f>Calculations!L47</f>
        <v>0</v>
      </c>
      <c r="D6" s="7">
        <f>Calculations!M47</f>
        <v>0</v>
      </c>
      <c r="E6" s="7">
        <f>Calculations!N47</f>
        <v>0</v>
      </c>
      <c r="F6" s="7">
        <f>Calculations!O47</f>
        <v>0</v>
      </c>
      <c r="G6" s="7">
        <f>Calculations!P47</f>
        <v>0</v>
      </c>
      <c r="H6" s="7">
        <f>Calculations!Q47</f>
        <v>0</v>
      </c>
      <c r="I6" s="7">
        <f>Calculations!R47</f>
        <v>0</v>
      </c>
      <c r="J6" s="7">
        <f>Calculations!S47</f>
        <v>0</v>
      </c>
      <c r="K6" s="7">
        <f>Calculations!T47</f>
        <v>0</v>
      </c>
      <c r="L6" s="7">
        <f>Calculations!U47</f>
        <v>0</v>
      </c>
      <c r="M6" s="7">
        <f>Calculations!V47</f>
        <v>0</v>
      </c>
      <c r="N6" s="7">
        <f>Calculations!W47</f>
        <v>0</v>
      </c>
      <c r="O6" s="7">
        <f>Calculations!X47</f>
        <v>0</v>
      </c>
      <c r="P6" s="7">
        <f>Calculations!Y47</f>
        <v>0</v>
      </c>
      <c r="Q6" s="7">
        <f>Calculations!Z47</f>
        <v>0</v>
      </c>
      <c r="R6" s="7">
        <f>Calculations!AA47</f>
        <v>0</v>
      </c>
      <c r="S6" s="7">
        <f>Calculations!AB47</f>
        <v>0</v>
      </c>
      <c r="T6" s="7">
        <f>Calculations!AC47</f>
        <v>0</v>
      </c>
      <c r="U6" s="7">
        <f>Calculations!AD47</f>
        <v>0</v>
      </c>
      <c r="V6" s="7">
        <f>Calculations!AE47</f>
        <v>0</v>
      </c>
      <c r="W6" s="7">
        <f>Calculations!AF47</f>
        <v>0</v>
      </c>
      <c r="X6" s="7">
        <f>Calculations!AG47</f>
        <v>0</v>
      </c>
      <c r="Y6" s="7">
        <f>Calculations!AH47</f>
        <v>0</v>
      </c>
      <c r="Z6" s="7">
        <f>Calculations!AI47</f>
        <v>0</v>
      </c>
      <c r="AA6" s="7">
        <f>Calculations!AJ47</f>
        <v>0</v>
      </c>
      <c r="AB6" s="7">
        <f>Calculations!AK47</f>
        <v>0</v>
      </c>
      <c r="AC6" s="7">
        <f>Calculations!AL47</f>
        <v>0</v>
      </c>
      <c r="AD6" s="7">
        <f>Calculations!AM47</f>
        <v>0</v>
      </c>
      <c r="AE6" s="7">
        <f>Calculations!AN47</f>
        <v>0</v>
      </c>
    </row>
    <row r="7" spans="1:33">
      <c r="A7" s="1" t="s">
        <v>139</v>
      </c>
      <c r="B7" s="7">
        <f>Calculations!K48</f>
        <v>0</v>
      </c>
      <c r="C7" s="7">
        <f>Calculations!L48</f>
        <v>0</v>
      </c>
      <c r="D7" s="7">
        <f>Calculations!M48</f>
        <v>0</v>
      </c>
      <c r="E7" s="7">
        <f>Calculations!N48</f>
        <v>0</v>
      </c>
      <c r="F7" s="7">
        <f>Calculations!O48</f>
        <v>0</v>
      </c>
      <c r="G7" s="7">
        <f>Calculations!P48</f>
        <v>0</v>
      </c>
      <c r="H7" s="7">
        <f>Calculations!Q48</f>
        <v>0</v>
      </c>
      <c r="I7" s="7">
        <f>Calculations!R48</f>
        <v>0</v>
      </c>
      <c r="J7" s="7">
        <f>Calculations!S48</f>
        <v>0</v>
      </c>
      <c r="K7" s="7">
        <f>Calculations!T48</f>
        <v>0</v>
      </c>
      <c r="L7" s="7">
        <f>Calculations!U48</f>
        <v>0</v>
      </c>
      <c r="M7" s="7">
        <f>Calculations!V48</f>
        <v>0</v>
      </c>
      <c r="N7" s="7">
        <f>Calculations!W48</f>
        <v>0</v>
      </c>
      <c r="O7" s="7">
        <f>Calculations!X48</f>
        <v>0</v>
      </c>
      <c r="P7" s="7">
        <f>Calculations!Y48</f>
        <v>0</v>
      </c>
      <c r="Q7" s="7">
        <f>Calculations!Z48</f>
        <v>0</v>
      </c>
      <c r="R7" s="7">
        <f>Calculations!AA48</f>
        <v>0</v>
      </c>
      <c r="S7" s="7">
        <f>Calculations!AB48</f>
        <v>0</v>
      </c>
      <c r="T7" s="7">
        <f>Calculations!AC48</f>
        <v>0</v>
      </c>
      <c r="U7" s="7">
        <f>Calculations!AD48</f>
        <v>0</v>
      </c>
      <c r="V7" s="7">
        <f>Calculations!AE48</f>
        <v>0</v>
      </c>
      <c r="W7" s="7">
        <f>Calculations!AF48</f>
        <v>0</v>
      </c>
      <c r="X7" s="7">
        <f>Calculations!AG48</f>
        <v>0</v>
      </c>
      <c r="Y7" s="7">
        <f>Calculations!AH48</f>
        <v>0</v>
      </c>
      <c r="Z7" s="7">
        <f>Calculations!AI48</f>
        <v>0</v>
      </c>
      <c r="AA7" s="7">
        <f>Calculations!AJ48</f>
        <v>0</v>
      </c>
      <c r="AB7" s="7">
        <f>Calculations!AK48</f>
        <v>0</v>
      </c>
      <c r="AC7" s="7">
        <f>Calculations!AL48</f>
        <v>0</v>
      </c>
      <c r="AD7" s="7">
        <f>Calculations!AM48</f>
        <v>0</v>
      </c>
      <c r="AE7" s="7">
        <f>Calculations!AN48</f>
        <v>0</v>
      </c>
    </row>
    <row r="8" spans="1:33">
      <c r="A8" s="1" t="s">
        <v>243</v>
      </c>
      <c r="B8" s="7">
        <f>Calculations!K49</f>
        <v>0</v>
      </c>
      <c r="C8" s="7">
        <f>Calculations!L49</f>
        <v>0</v>
      </c>
      <c r="D8" s="7">
        <f>Calculations!M49</f>
        <v>0</v>
      </c>
      <c r="E8" s="7">
        <f>Calculations!N49</f>
        <v>0</v>
      </c>
      <c r="F8" s="7">
        <f>Calculations!O49</f>
        <v>0</v>
      </c>
      <c r="G8" s="7">
        <f>Calculations!P49</f>
        <v>0</v>
      </c>
      <c r="H8" s="7">
        <f>Calculations!Q49</f>
        <v>0</v>
      </c>
      <c r="I8" s="7">
        <f>Calculations!R49</f>
        <v>0</v>
      </c>
      <c r="J8" s="7">
        <f>Calculations!S49</f>
        <v>0</v>
      </c>
      <c r="K8" s="7">
        <f>Calculations!T49</f>
        <v>0</v>
      </c>
      <c r="L8" s="7">
        <f>Calculations!U49</f>
        <v>0</v>
      </c>
      <c r="M8" s="7">
        <f>Calculations!V49</f>
        <v>0</v>
      </c>
      <c r="N8" s="7">
        <f>Calculations!W49</f>
        <v>0</v>
      </c>
      <c r="O8" s="7">
        <f>Calculations!X49</f>
        <v>0</v>
      </c>
      <c r="P8" s="7">
        <f>Calculations!Y49</f>
        <v>0</v>
      </c>
      <c r="Q8" s="7">
        <f>Calculations!Z49</f>
        <v>0</v>
      </c>
      <c r="R8" s="7">
        <f>Calculations!AA49</f>
        <v>0</v>
      </c>
      <c r="S8" s="7">
        <f>Calculations!AB49</f>
        <v>0</v>
      </c>
      <c r="T8" s="7">
        <f>Calculations!AC49</f>
        <v>0</v>
      </c>
      <c r="U8" s="7">
        <f>Calculations!AD49</f>
        <v>0</v>
      </c>
      <c r="V8" s="7">
        <f>Calculations!AE49</f>
        <v>0</v>
      </c>
      <c r="W8" s="7">
        <f>Calculations!AF49</f>
        <v>0</v>
      </c>
      <c r="X8" s="7">
        <f>Calculations!AG49</f>
        <v>0</v>
      </c>
      <c r="Y8" s="7">
        <f>Calculations!AH49</f>
        <v>0</v>
      </c>
      <c r="Z8" s="7">
        <f>Calculations!AI49</f>
        <v>0</v>
      </c>
      <c r="AA8" s="7">
        <f>Calculations!AJ49</f>
        <v>0</v>
      </c>
      <c r="AB8" s="7">
        <f>Calculations!AK49</f>
        <v>0</v>
      </c>
      <c r="AC8" s="7">
        <f>Calculations!AL49</f>
        <v>0</v>
      </c>
      <c r="AD8" s="7">
        <f>Calculations!AM49</f>
        <v>0</v>
      </c>
      <c r="AE8" s="7">
        <f>Calculations!AN49</f>
        <v>0</v>
      </c>
    </row>
    <row r="9" spans="1:33">
      <c r="A9" s="1" t="s">
        <v>244</v>
      </c>
      <c r="B9" s="7">
        <f>Calculations!K50</f>
        <v>0</v>
      </c>
      <c r="C9" s="7">
        <f>Calculations!L50</f>
        <v>0</v>
      </c>
      <c r="D9" s="7">
        <f>Calculations!M50</f>
        <v>0</v>
      </c>
      <c r="E9" s="7">
        <f>Calculations!N50</f>
        <v>0</v>
      </c>
      <c r="F9" s="7">
        <f>Calculations!O50</f>
        <v>0</v>
      </c>
      <c r="G9" s="7">
        <f>Calculations!P50</f>
        <v>0</v>
      </c>
      <c r="H9" s="7">
        <f>Calculations!Q50</f>
        <v>0</v>
      </c>
      <c r="I9" s="7">
        <f>Calculations!R50</f>
        <v>0</v>
      </c>
      <c r="J9" s="7">
        <f>Calculations!S50</f>
        <v>0</v>
      </c>
      <c r="K9" s="7">
        <f>Calculations!T50</f>
        <v>0</v>
      </c>
      <c r="L9" s="7">
        <f>Calculations!U50</f>
        <v>0</v>
      </c>
      <c r="M9" s="7">
        <f>Calculations!V50</f>
        <v>0</v>
      </c>
      <c r="N9" s="7">
        <f>Calculations!W50</f>
        <v>0</v>
      </c>
      <c r="O9" s="7">
        <f>Calculations!X50</f>
        <v>0</v>
      </c>
      <c r="P9" s="7">
        <f>Calculations!Y50</f>
        <v>0</v>
      </c>
      <c r="Q9" s="7">
        <f>Calculations!Z50</f>
        <v>0</v>
      </c>
      <c r="R9" s="7">
        <f>Calculations!AA50</f>
        <v>0</v>
      </c>
      <c r="S9" s="7">
        <f>Calculations!AB50</f>
        <v>0</v>
      </c>
      <c r="T9" s="7">
        <f>Calculations!AC50</f>
        <v>0</v>
      </c>
      <c r="U9" s="7">
        <f>Calculations!AD50</f>
        <v>0</v>
      </c>
      <c r="V9" s="7">
        <f>Calculations!AE50</f>
        <v>0</v>
      </c>
      <c r="W9" s="7">
        <f>Calculations!AF50</f>
        <v>0</v>
      </c>
      <c r="X9" s="7">
        <f>Calculations!AG50</f>
        <v>0</v>
      </c>
      <c r="Y9" s="7">
        <f>Calculations!AH50</f>
        <v>0</v>
      </c>
      <c r="Z9" s="7">
        <f>Calculations!AI50</f>
        <v>0</v>
      </c>
      <c r="AA9" s="7">
        <f>Calculations!AJ50</f>
        <v>0</v>
      </c>
      <c r="AB9" s="7">
        <f>Calculations!AK50</f>
        <v>0</v>
      </c>
      <c r="AC9" s="7">
        <f>Calculations!AL50</f>
        <v>0</v>
      </c>
      <c r="AD9" s="7">
        <f>Calculations!AM50</f>
        <v>0</v>
      </c>
      <c r="AE9" s="7">
        <f>Calculations!AN50</f>
        <v>0</v>
      </c>
    </row>
    <row r="10" spans="1:33">
      <c r="A10" s="1" t="s">
        <v>245</v>
      </c>
      <c r="B10" s="7">
        <f>Calculations!K51</f>
        <v>65178266655873.063</v>
      </c>
      <c r="C10" s="7">
        <f>Calculations!L51</f>
        <v>62730890310046.141</v>
      </c>
      <c r="D10" s="7">
        <f>Calculations!M51</f>
        <v>59995682991985.742</v>
      </c>
      <c r="E10" s="7">
        <f>Calculations!N51</f>
        <v>57988183922933.695</v>
      </c>
      <c r="F10" s="7">
        <f>Calculations!O51</f>
        <v>56614888691006.227</v>
      </c>
      <c r="G10" s="7">
        <f>Calculations!P51</f>
        <v>55562760786853.398</v>
      </c>
      <c r="H10" s="7">
        <f>Calculations!Q51</f>
        <v>54674062333036.5</v>
      </c>
      <c r="I10" s="7">
        <f>Calculations!R51</f>
        <v>53873989800048.563</v>
      </c>
      <c r="J10" s="7">
        <f>Calculations!S51</f>
        <v>53142216141827.898</v>
      </c>
      <c r="K10" s="7">
        <f>Calculations!T51</f>
        <v>52474675949162.141</v>
      </c>
      <c r="L10" s="7">
        <f>Calculations!U51</f>
        <v>51671351088804.328</v>
      </c>
      <c r="M10" s="7">
        <f>Calculations!V51</f>
        <v>50772082571035.375</v>
      </c>
      <c r="N10" s="7">
        <f>Calculations!W51</f>
        <v>49862243989314.336</v>
      </c>
      <c r="O10" s="7">
        <f>Calculations!X51</f>
        <v>48956470816805.633</v>
      </c>
      <c r="P10" s="7">
        <f>Calculations!Y51</f>
        <v>48084033999838.094</v>
      </c>
      <c r="Q10" s="7">
        <f>Calculations!Z51</f>
        <v>47273391402898.07</v>
      </c>
      <c r="R10" s="7">
        <f>Calculations!AA51</f>
        <v>46521290698615.719</v>
      </c>
      <c r="S10" s="7">
        <f>Calculations!AB51</f>
        <v>45778133894600.5</v>
      </c>
      <c r="T10" s="7">
        <f>Calculations!AC51</f>
        <v>45068313446126.445</v>
      </c>
      <c r="U10" s="7">
        <f>Calculations!AD51</f>
        <v>44389390107666.148</v>
      </c>
      <c r="V10" s="7">
        <f>Calculations!AE51</f>
        <v>43739737715534.68</v>
      </c>
      <c r="W10" s="7">
        <f>Calculations!AF51</f>
        <v>43126674006314.258</v>
      </c>
      <c r="X10" s="7">
        <f>Calculations!AG51</f>
        <v>42561582125799.391</v>
      </c>
      <c r="Y10" s="7">
        <f>Calculations!AH51</f>
        <v>42046088237675.047</v>
      </c>
      <c r="Z10" s="7">
        <f>Calculations!AI51</f>
        <v>41568809196146.68</v>
      </c>
      <c r="AA10" s="7">
        <f>Calculations!AJ51</f>
        <v>41106978709625.195</v>
      </c>
      <c r="AB10" s="7">
        <f>Calculations!AK51</f>
        <v>40681736906014.734</v>
      </c>
      <c r="AC10" s="7">
        <f>Calculations!AL51</f>
        <v>40287392212418.031</v>
      </c>
      <c r="AD10" s="7">
        <f>Calculations!AM51</f>
        <v>39919066137780.297</v>
      </c>
      <c r="AE10" s="7">
        <f>Calculations!AN51</f>
        <v>39573506354731.641</v>
      </c>
    </row>
    <row r="11" spans="1:33">
      <c r="A11" s="1" t="s">
        <v>246</v>
      </c>
      <c r="B11" s="7">
        <f>Calculations!K52</f>
        <v>0</v>
      </c>
      <c r="C11" s="7">
        <f>Calculations!L52</f>
        <v>0</v>
      </c>
      <c r="D11" s="7">
        <f>Calculations!M52</f>
        <v>0</v>
      </c>
      <c r="E11" s="7">
        <f>Calculations!N52</f>
        <v>0</v>
      </c>
      <c r="F11" s="7">
        <f>Calculations!O52</f>
        <v>0</v>
      </c>
      <c r="G11" s="7">
        <f>Calculations!P52</f>
        <v>0</v>
      </c>
      <c r="H11" s="7">
        <f>Calculations!Q52</f>
        <v>0</v>
      </c>
      <c r="I11" s="7">
        <f>Calculations!R52</f>
        <v>0</v>
      </c>
      <c r="J11" s="7">
        <f>Calculations!S52</f>
        <v>0</v>
      </c>
      <c r="K11" s="7">
        <f>Calculations!T52</f>
        <v>0</v>
      </c>
      <c r="L11" s="7">
        <f>Calculations!U52</f>
        <v>0</v>
      </c>
      <c r="M11" s="7">
        <f>Calculations!V52</f>
        <v>0</v>
      </c>
      <c r="N11" s="7">
        <f>Calculations!W52</f>
        <v>0</v>
      </c>
      <c r="O11" s="7">
        <f>Calculations!X52</f>
        <v>0</v>
      </c>
      <c r="P11" s="7">
        <f>Calculations!Y52</f>
        <v>0</v>
      </c>
      <c r="Q11" s="7">
        <f>Calculations!Z52</f>
        <v>0</v>
      </c>
      <c r="R11" s="7">
        <f>Calculations!AA52</f>
        <v>0</v>
      </c>
      <c r="S11" s="7">
        <f>Calculations!AB52</f>
        <v>0</v>
      </c>
      <c r="T11" s="7">
        <f>Calculations!AC52</f>
        <v>0</v>
      </c>
      <c r="U11" s="7">
        <f>Calculations!AD52</f>
        <v>0</v>
      </c>
      <c r="V11" s="7">
        <f>Calculations!AE52</f>
        <v>0</v>
      </c>
      <c r="W11" s="7">
        <f>Calculations!AF52</f>
        <v>0</v>
      </c>
      <c r="X11" s="7">
        <f>Calculations!AG52</f>
        <v>0</v>
      </c>
      <c r="Y11" s="7">
        <f>Calculations!AH52</f>
        <v>0</v>
      </c>
      <c r="Z11" s="7">
        <f>Calculations!AI52</f>
        <v>0</v>
      </c>
      <c r="AA11" s="7">
        <f>Calculations!AJ52</f>
        <v>0</v>
      </c>
      <c r="AB11" s="7">
        <f>Calculations!AK52</f>
        <v>0</v>
      </c>
      <c r="AC11" s="7">
        <f>Calculations!AL52</f>
        <v>0</v>
      </c>
      <c r="AD11" s="7">
        <f>Calculations!AM52</f>
        <v>0</v>
      </c>
      <c r="AE11" s="7">
        <f>Calculations!AN52</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11"/>
  <sheetViews>
    <sheetView topLeftCell="B1" zoomScaleNormal="100" workbookViewId="0">
      <selection activeCell="B1" sqref="B1:C1048576"/>
    </sheetView>
  </sheetViews>
  <sheetFormatPr defaultRowHeight="15"/>
  <cols>
    <col min="1" max="1" width="29.85546875" customWidth="1"/>
    <col min="2" max="31" width="13.14062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Calculations!K56</f>
        <v>1697291271432040.8</v>
      </c>
      <c r="C2" s="7">
        <f>Calculations!L56</f>
        <v>1653962953128794.8</v>
      </c>
      <c r="D2" s="7">
        <f>Calculations!M56</f>
        <v>1690165422164656</v>
      </c>
      <c r="E2" s="7">
        <f>Calculations!N56</f>
        <v>1708140222456083.3</v>
      </c>
      <c r="F2" s="7">
        <f>Calculations!O56</f>
        <v>1734078346312636.3</v>
      </c>
      <c r="G2" s="7">
        <f>Calculations!P56</f>
        <v>1759559518173723</v>
      </c>
      <c r="H2" s="7">
        <f>Calculations!Q56</f>
        <v>1788460512264227.3</v>
      </c>
      <c r="I2" s="7">
        <f>Calculations!R56</f>
        <v>1812750519226099</v>
      </c>
      <c r="J2" s="7">
        <f>Calculations!S56</f>
        <v>1833322302922366.8</v>
      </c>
      <c r="K2" s="7">
        <f>Calculations!T56</f>
        <v>1853381845057880.8</v>
      </c>
      <c r="L2" s="7">
        <f>Calculations!U56</f>
        <v>1873299910952804.8</v>
      </c>
      <c r="M2" s="7">
        <f>Calculations!V56</f>
        <v>1893705012871367</v>
      </c>
      <c r="N2" s="7">
        <f>Calculations!W56</f>
        <v>1913963760058285.5</v>
      </c>
      <c r="O2" s="7">
        <f>Calculations!X56</f>
        <v>1932432101028090.5</v>
      </c>
      <c r="P2" s="7">
        <f>Calculations!Y56</f>
        <v>1954515403869505.5</v>
      </c>
      <c r="Q2" s="7">
        <f>Calculations!Z56</f>
        <v>1978898102161418</v>
      </c>
      <c r="R2" s="7">
        <f>Calculations!AA56</f>
        <v>2005363916133732.5</v>
      </c>
      <c r="S2" s="7">
        <f>Calculations!AB56</f>
        <v>2031012582854367</v>
      </c>
      <c r="T2" s="7">
        <f>Calculations!AC56</f>
        <v>2057663779486764.3</v>
      </c>
      <c r="U2" s="7">
        <f>Calculations!AD56</f>
        <v>2086577782886748</v>
      </c>
      <c r="V2" s="7">
        <f>Calculations!AE56</f>
        <v>2116588633692220.5</v>
      </c>
      <c r="W2" s="7">
        <f>Calculations!AF56</f>
        <v>2149183458593054</v>
      </c>
      <c r="X2" s="7">
        <f>Calculations!AG56</f>
        <v>2183411764915405.3</v>
      </c>
      <c r="Y2" s="7">
        <f>Calculations!AH56</f>
        <v>2219318272160608.5</v>
      </c>
      <c r="Z2" s="7">
        <f>Calculations!AI56</f>
        <v>2257000550149761</v>
      </c>
      <c r="AA2" s="7">
        <f>Calculations!AJ56</f>
        <v>2296697644944547.5</v>
      </c>
      <c r="AB2" s="7">
        <f>Calculations!AK56</f>
        <v>2338623397069538</v>
      </c>
      <c r="AC2" s="7">
        <f>Calculations!AL56</f>
        <v>2381672828300817.5</v>
      </c>
      <c r="AD2" s="7">
        <f>Calculations!AM56</f>
        <v>2426496404112361.5</v>
      </c>
      <c r="AE2" s="7">
        <f>Calculations!AN56</f>
        <v>2474942259532097.5</v>
      </c>
    </row>
    <row r="3" spans="1:33">
      <c r="A3" s="1" t="s">
        <v>77</v>
      </c>
      <c r="B3" s="7">
        <f>Calculations!K57</f>
        <v>0</v>
      </c>
      <c r="C3" s="7">
        <f>Calculations!L57</f>
        <v>0</v>
      </c>
      <c r="D3" s="7">
        <f>Calculations!M57</f>
        <v>0</v>
      </c>
      <c r="E3" s="7">
        <f>Calculations!N57</f>
        <v>0</v>
      </c>
      <c r="F3" s="7">
        <f>Calculations!O57</f>
        <v>0</v>
      </c>
      <c r="G3" s="7">
        <f>Calculations!P57</f>
        <v>0</v>
      </c>
      <c r="H3" s="7">
        <f>Calculations!Q57</f>
        <v>0</v>
      </c>
      <c r="I3" s="7">
        <f>Calculations!R57</f>
        <v>0</v>
      </c>
      <c r="J3" s="7">
        <f>Calculations!S57</f>
        <v>0</v>
      </c>
      <c r="K3" s="7">
        <f>Calculations!T57</f>
        <v>0</v>
      </c>
      <c r="L3" s="7">
        <f>Calculations!U57</f>
        <v>0</v>
      </c>
      <c r="M3" s="7">
        <f>Calculations!V57</f>
        <v>0</v>
      </c>
      <c r="N3" s="7">
        <f>Calculations!W57</f>
        <v>0</v>
      </c>
      <c r="O3" s="7">
        <f>Calculations!X57</f>
        <v>0</v>
      </c>
      <c r="P3" s="7">
        <f>Calculations!Y57</f>
        <v>0</v>
      </c>
      <c r="Q3" s="7">
        <f>Calculations!Z57</f>
        <v>0</v>
      </c>
      <c r="R3" s="7">
        <f>Calculations!AA57</f>
        <v>0</v>
      </c>
      <c r="S3" s="7">
        <f>Calculations!AB57</f>
        <v>0</v>
      </c>
      <c r="T3" s="7">
        <f>Calculations!AC57</f>
        <v>0</v>
      </c>
      <c r="U3" s="7">
        <f>Calculations!AD57</f>
        <v>0</v>
      </c>
      <c r="V3" s="7">
        <f>Calculations!AE57</f>
        <v>0</v>
      </c>
      <c r="W3" s="7">
        <f>Calculations!AF57</f>
        <v>0</v>
      </c>
      <c r="X3" s="7">
        <f>Calculations!AG57</f>
        <v>0</v>
      </c>
      <c r="Y3" s="7">
        <f>Calculations!AH57</f>
        <v>0</v>
      </c>
      <c r="Z3" s="7">
        <f>Calculations!AI57</f>
        <v>0</v>
      </c>
      <c r="AA3" s="7">
        <f>Calculations!AJ57</f>
        <v>0</v>
      </c>
      <c r="AB3" s="7">
        <f>Calculations!AK57</f>
        <v>0</v>
      </c>
      <c r="AC3" s="7">
        <f>Calculations!AL57</f>
        <v>0</v>
      </c>
      <c r="AD3" s="7">
        <f>Calculations!AM57</f>
        <v>0</v>
      </c>
      <c r="AE3" s="7">
        <f>Calculations!AN57</f>
        <v>0</v>
      </c>
    </row>
    <row r="4" spans="1:33">
      <c r="A4" s="1" t="s">
        <v>78</v>
      </c>
      <c r="B4" s="7">
        <f>Calculations!K58</f>
        <v>187726775034404.59</v>
      </c>
      <c r="C4" s="7">
        <f>Calculations!L58</f>
        <v>184841960657330.19</v>
      </c>
      <c r="D4" s="7">
        <f>Calculations!M58</f>
        <v>183615020157046.88</v>
      </c>
      <c r="E4" s="7">
        <f>Calculations!N58</f>
        <v>183982533149842.16</v>
      </c>
      <c r="F4" s="7">
        <f>Calculations!O58</f>
        <v>185224109123289.88</v>
      </c>
      <c r="G4" s="7">
        <f>Calculations!P58</f>
        <v>186545367117299.44</v>
      </c>
      <c r="H4" s="7">
        <f>Calculations!Q58</f>
        <v>187669046223589.41</v>
      </c>
      <c r="I4" s="7">
        <f>Calculations!R58</f>
        <v>188530099894762.38</v>
      </c>
      <c r="J4" s="7">
        <f>Calculations!S58</f>
        <v>188749631992228.56</v>
      </c>
      <c r="K4" s="7">
        <f>Calculations!T58</f>
        <v>188562623168461.09</v>
      </c>
      <c r="L4" s="7">
        <f>Calculations!U58</f>
        <v>188143886019590.38</v>
      </c>
      <c r="M4" s="7">
        <f>Calculations!V58</f>
        <v>187684494778596.28</v>
      </c>
      <c r="N4" s="7">
        <f>Calculations!W58</f>
        <v>187149486926252.72</v>
      </c>
      <c r="O4" s="7">
        <f>Calculations!X58</f>
        <v>186604722091799.56</v>
      </c>
      <c r="P4" s="7">
        <f>Calculations!Y58</f>
        <v>186080284303408.06</v>
      </c>
      <c r="Q4" s="7">
        <f>Calculations!Z58</f>
        <v>185655042499797.63</v>
      </c>
      <c r="R4" s="7">
        <f>Calculations!AA58</f>
        <v>185255006233303.63</v>
      </c>
      <c r="S4" s="7">
        <f>Calculations!AB58</f>
        <v>184785858010199.94</v>
      </c>
      <c r="T4" s="7">
        <f>Calculations!AC58</f>
        <v>184422410426617</v>
      </c>
      <c r="U4" s="7">
        <f>Calculations!AD58</f>
        <v>184043514288027.19</v>
      </c>
      <c r="V4" s="7">
        <f>Calculations!AE58</f>
        <v>183638599530478.44</v>
      </c>
      <c r="W4" s="7">
        <f>Calculations!AF58</f>
        <v>183279217356107.84</v>
      </c>
      <c r="X4" s="7">
        <f>Calculations!AG58</f>
        <v>183019031166518.25</v>
      </c>
      <c r="Y4" s="7">
        <f>Calculations!AH58</f>
        <v>182844218570387.75</v>
      </c>
      <c r="Z4" s="7">
        <f>Calculations!AI58</f>
        <v>182583219298955.72</v>
      </c>
      <c r="AA4" s="7">
        <f>Calculations!AJ58</f>
        <v>181761193556221.13</v>
      </c>
      <c r="AB4" s="7">
        <f>Calculations!AK58</f>
        <v>181131868210151.38</v>
      </c>
      <c r="AC4" s="7">
        <f>Calculations!AL58</f>
        <v>180778990690520.53</v>
      </c>
      <c r="AD4" s="7">
        <f>Calculations!AM58</f>
        <v>180575720229903.69</v>
      </c>
      <c r="AE4" s="7">
        <f>Calculations!AN58</f>
        <v>180332608759005.91</v>
      </c>
    </row>
    <row r="5" spans="1:33">
      <c r="A5" s="1" t="s">
        <v>79</v>
      </c>
      <c r="B5" s="7">
        <f>Calculations!K59</f>
        <v>6354234598882.8633</v>
      </c>
      <c r="C5" s="7">
        <f>Calculations!L59</f>
        <v>6123319355622.1162</v>
      </c>
      <c r="D5" s="7">
        <f>Calculations!M59</f>
        <v>5989973933457.46</v>
      </c>
      <c r="E5" s="7">
        <f>Calculations!N59</f>
        <v>5959889905286.165</v>
      </c>
      <c r="F5" s="7">
        <f>Calculations!O59</f>
        <v>5991600097142.3936</v>
      </c>
      <c r="G5" s="7">
        <f>Calculations!P59</f>
        <v>6007861733991.7422</v>
      </c>
      <c r="H5" s="7">
        <f>Calculations!Q59</f>
        <v>6014366388731.4824</v>
      </c>
      <c r="I5" s="7">
        <f>Calculations!R59</f>
        <v>6013553306889.0146</v>
      </c>
      <c r="J5" s="7">
        <f>Calculations!S59</f>
        <v>6004609406621.873</v>
      </c>
      <c r="K5" s="7">
        <f>Calculations!T59</f>
        <v>5992413178984.8613</v>
      </c>
      <c r="L5" s="7">
        <f>Calculations!U59</f>
        <v>5976151542135.5137</v>
      </c>
      <c r="M5" s="7">
        <f>Calculations!V59</f>
        <v>5960702987128.6318</v>
      </c>
      <c r="N5" s="7">
        <f>Calculations!W59</f>
        <v>5945254432121.751</v>
      </c>
      <c r="O5" s="7">
        <f>Calculations!X59</f>
        <v>5929805877114.8701</v>
      </c>
      <c r="P5" s="7">
        <f>Calculations!Y59</f>
        <v>5915170403950.457</v>
      </c>
      <c r="Q5" s="7">
        <f>Calculations!Z59</f>
        <v>5900534930786.0439</v>
      </c>
      <c r="R5" s="7">
        <f>Calculations!AA59</f>
        <v>5885899457621.6299</v>
      </c>
      <c r="S5" s="7">
        <f>Calculations!AB59</f>
        <v>5872077066299.6846</v>
      </c>
      <c r="T5" s="7">
        <f>Calculations!AC59</f>
        <v>5858254674977.7373</v>
      </c>
      <c r="U5" s="7">
        <f>Calculations!AD59</f>
        <v>5845245365498.2588</v>
      </c>
      <c r="V5" s="7">
        <f>Calculations!AE59</f>
        <v>5830609892333.8457</v>
      </c>
      <c r="W5" s="7">
        <f>Calculations!AF59</f>
        <v>5817600582854.3672</v>
      </c>
      <c r="X5" s="7">
        <f>Calculations!AG59</f>
        <v>5804591273374.8887</v>
      </c>
      <c r="Y5" s="7">
        <f>Calculations!AH59</f>
        <v>5793208127580.3447</v>
      </c>
      <c r="Z5" s="7">
        <f>Calculations!AI59</f>
        <v>5781824981785.8008</v>
      </c>
      <c r="AA5" s="7">
        <f>Calculations!AJ59</f>
        <v>5767189508621.3867</v>
      </c>
      <c r="AB5" s="7">
        <f>Calculations!AK59</f>
        <v>5753367117299.4404</v>
      </c>
      <c r="AC5" s="7">
        <f>Calculations!AL59</f>
        <v>5741170889662.4287</v>
      </c>
      <c r="AD5" s="7">
        <f>Calculations!AM59</f>
        <v>5729787743867.8867</v>
      </c>
      <c r="AE5" s="7">
        <f>Calculations!AN59</f>
        <v>5718404598073.3428</v>
      </c>
    </row>
    <row r="6" spans="1:33">
      <c r="A6" s="1" t="s">
        <v>81</v>
      </c>
      <c r="B6" s="7">
        <f>Calculations!K60</f>
        <v>0</v>
      </c>
      <c r="C6" s="7">
        <f>Calculations!L60</f>
        <v>0</v>
      </c>
      <c r="D6" s="7">
        <f>Calculations!M60</f>
        <v>0</v>
      </c>
      <c r="E6" s="7">
        <f>Calculations!N60</f>
        <v>0</v>
      </c>
      <c r="F6" s="7">
        <f>Calculations!O60</f>
        <v>0</v>
      </c>
      <c r="G6" s="7">
        <f>Calculations!P60</f>
        <v>0</v>
      </c>
      <c r="H6" s="7">
        <f>Calculations!Q60</f>
        <v>0</v>
      </c>
      <c r="I6" s="7">
        <f>Calculations!R60</f>
        <v>0</v>
      </c>
      <c r="J6" s="7">
        <f>Calculations!S60</f>
        <v>0</v>
      </c>
      <c r="K6" s="7">
        <f>Calculations!T60</f>
        <v>0</v>
      </c>
      <c r="L6" s="7">
        <f>Calculations!U60</f>
        <v>0</v>
      </c>
      <c r="M6" s="7">
        <f>Calculations!V60</f>
        <v>0</v>
      </c>
      <c r="N6" s="7">
        <f>Calculations!W60</f>
        <v>0</v>
      </c>
      <c r="O6" s="7">
        <f>Calculations!X60</f>
        <v>0</v>
      </c>
      <c r="P6" s="7">
        <f>Calculations!Y60</f>
        <v>0</v>
      </c>
      <c r="Q6" s="7">
        <f>Calculations!Z60</f>
        <v>0</v>
      </c>
      <c r="R6" s="7">
        <f>Calculations!AA60</f>
        <v>0</v>
      </c>
      <c r="S6" s="7">
        <f>Calculations!AB60</f>
        <v>0</v>
      </c>
      <c r="T6" s="7">
        <f>Calculations!AC60</f>
        <v>0</v>
      </c>
      <c r="U6" s="7">
        <f>Calculations!AD60</f>
        <v>0</v>
      </c>
      <c r="V6" s="7">
        <f>Calculations!AE60</f>
        <v>0</v>
      </c>
      <c r="W6" s="7">
        <f>Calculations!AF60</f>
        <v>0</v>
      </c>
      <c r="X6" s="7">
        <f>Calculations!AG60</f>
        <v>0</v>
      </c>
      <c r="Y6" s="7">
        <f>Calculations!AH60</f>
        <v>0</v>
      </c>
      <c r="Z6" s="7">
        <f>Calculations!AI60</f>
        <v>0</v>
      </c>
      <c r="AA6" s="7">
        <f>Calculations!AJ60</f>
        <v>0</v>
      </c>
      <c r="AB6" s="7">
        <f>Calculations!AK60</f>
        <v>0</v>
      </c>
      <c r="AC6" s="7">
        <f>Calculations!AL60</f>
        <v>0</v>
      </c>
      <c r="AD6" s="7">
        <f>Calculations!AM60</f>
        <v>0</v>
      </c>
      <c r="AE6" s="7">
        <f>Calculations!AN60</f>
        <v>0</v>
      </c>
    </row>
    <row r="7" spans="1:33">
      <c r="A7" s="1" t="s">
        <v>139</v>
      </c>
      <c r="B7" s="7">
        <f>Calculations!K61</f>
        <v>0</v>
      </c>
      <c r="C7" s="7">
        <f>Calculations!L61</f>
        <v>0</v>
      </c>
      <c r="D7" s="7">
        <f>Calculations!M61</f>
        <v>0</v>
      </c>
      <c r="E7" s="7">
        <f>Calculations!N61</f>
        <v>0</v>
      </c>
      <c r="F7" s="7">
        <f>Calculations!O61</f>
        <v>0</v>
      </c>
      <c r="G7" s="7">
        <f>Calculations!P61</f>
        <v>0</v>
      </c>
      <c r="H7" s="7">
        <f>Calculations!Q61</f>
        <v>0</v>
      </c>
      <c r="I7" s="7">
        <f>Calculations!R61</f>
        <v>0</v>
      </c>
      <c r="J7" s="7">
        <f>Calculations!S61</f>
        <v>0</v>
      </c>
      <c r="K7" s="7">
        <f>Calculations!T61</f>
        <v>0</v>
      </c>
      <c r="L7" s="7">
        <f>Calculations!U61</f>
        <v>0</v>
      </c>
      <c r="M7" s="7">
        <f>Calculations!V61</f>
        <v>0</v>
      </c>
      <c r="N7" s="7">
        <f>Calculations!W61</f>
        <v>0</v>
      </c>
      <c r="O7" s="7">
        <f>Calculations!X61</f>
        <v>0</v>
      </c>
      <c r="P7" s="7">
        <f>Calculations!Y61</f>
        <v>0</v>
      </c>
      <c r="Q7" s="7">
        <f>Calculations!Z61</f>
        <v>0</v>
      </c>
      <c r="R7" s="7">
        <f>Calculations!AA61</f>
        <v>0</v>
      </c>
      <c r="S7" s="7">
        <f>Calculations!AB61</f>
        <v>0</v>
      </c>
      <c r="T7" s="7">
        <f>Calculations!AC61</f>
        <v>0</v>
      </c>
      <c r="U7" s="7">
        <f>Calculations!AD61</f>
        <v>0</v>
      </c>
      <c r="V7" s="7">
        <f>Calculations!AE61</f>
        <v>0</v>
      </c>
      <c r="W7" s="7">
        <f>Calculations!AF61</f>
        <v>0</v>
      </c>
      <c r="X7" s="7">
        <f>Calculations!AG61</f>
        <v>0</v>
      </c>
      <c r="Y7" s="7">
        <f>Calculations!AH61</f>
        <v>0</v>
      </c>
      <c r="Z7" s="7">
        <f>Calculations!AI61</f>
        <v>0</v>
      </c>
      <c r="AA7" s="7">
        <f>Calculations!AJ61</f>
        <v>0</v>
      </c>
      <c r="AB7" s="7">
        <f>Calculations!AK61</f>
        <v>0</v>
      </c>
      <c r="AC7" s="7">
        <f>Calculations!AL61</f>
        <v>0</v>
      </c>
      <c r="AD7" s="7">
        <f>Calculations!AM61</f>
        <v>0</v>
      </c>
      <c r="AE7" s="7">
        <f>Calculations!AN61</f>
        <v>0</v>
      </c>
    </row>
    <row r="8" spans="1:33">
      <c r="A8" s="1" t="s">
        <v>243</v>
      </c>
      <c r="B8" s="7">
        <f>Calculations!K62</f>
        <v>0</v>
      </c>
      <c r="C8" s="7">
        <f>Calculations!L62</f>
        <v>0</v>
      </c>
      <c r="D8" s="7">
        <f>Calculations!M62</f>
        <v>0</v>
      </c>
      <c r="E8" s="7">
        <f>Calculations!N62</f>
        <v>0</v>
      </c>
      <c r="F8" s="7">
        <f>Calculations!O62</f>
        <v>0</v>
      </c>
      <c r="G8" s="7">
        <f>Calculations!P62</f>
        <v>0</v>
      </c>
      <c r="H8" s="7">
        <f>Calculations!Q62</f>
        <v>0</v>
      </c>
      <c r="I8" s="7">
        <f>Calculations!R62</f>
        <v>0</v>
      </c>
      <c r="J8" s="7">
        <f>Calculations!S62</f>
        <v>0</v>
      </c>
      <c r="K8" s="7">
        <f>Calculations!T62</f>
        <v>0</v>
      </c>
      <c r="L8" s="7">
        <f>Calculations!U62</f>
        <v>0</v>
      </c>
      <c r="M8" s="7">
        <f>Calculations!V62</f>
        <v>0</v>
      </c>
      <c r="N8" s="7">
        <f>Calculations!W62</f>
        <v>0</v>
      </c>
      <c r="O8" s="7">
        <f>Calculations!X62</f>
        <v>0</v>
      </c>
      <c r="P8" s="7">
        <f>Calculations!Y62</f>
        <v>0</v>
      </c>
      <c r="Q8" s="7">
        <f>Calculations!Z62</f>
        <v>0</v>
      </c>
      <c r="R8" s="7">
        <f>Calculations!AA62</f>
        <v>0</v>
      </c>
      <c r="S8" s="7">
        <f>Calculations!AB62</f>
        <v>0</v>
      </c>
      <c r="T8" s="7">
        <f>Calculations!AC62</f>
        <v>0</v>
      </c>
      <c r="U8" s="7">
        <f>Calculations!AD62</f>
        <v>0</v>
      </c>
      <c r="V8" s="7">
        <f>Calculations!AE62</f>
        <v>0</v>
      </c>
      <c r="W8" s="7">
        <f>Calculations!AF62</f>
        <v>0</v>
      </c>
      <c r="X8" s="7">
        <f>Calculations!AG62</f>
        <v>0</v>
      </c>
      <c r="Y8" s="7">
        <f>Calculations!AH62</f>
        <v>0</v>
      </c>
      <c r="Z8" s="7">
        <f>Calculations!AI62</f>
        <v>0</v>
      </c>
      <c r="AA8" s="7">
        <f>Calculations!AJ62</f>
        <v>0</v>
      </c>
      <c r="AB8" s="7">
        <f>Calculations!AK62</f>
        <v>0</v>
      </c>
      <c r="AC8" s="7">
        <f>Calculations!AL62</f>
        <v>0</v>
      </c>
      <c r="AD8" s="7">
        <f>Calculations!AM62</f>
        <v>0</v>
      </c>
      <c r="AE8" s="7">
        <f>Calculations!AN62</f>
        <v>0</v>
      </c>
    </row>
    <row r="9" spans="1:33">
      <c r="A9" s="1" t="s">
        <v>244</v>
      </c>
      <c r="B9" s="7">
        <f>Calculations!K63</f>
        <v>0</v>
      </c>
      <c r="C9" s="7">
        <f>Calculations!L63</f>
        <v>0</v>
      </c>
      <c r="D9" s="7">
        <f>Calculations!M63</f>
        <v>0</v>
      </c>
      <c r="E9" s="7">
        <f>Calculations!N63</f>
        <v>0</v>
      </c>
      <c r="F9" s="7">
        <f>Calculations!O63</f>
        <v>0</v>
      </c>
      <c r="G9" s="7">
        <f>Calculations!P63</f>
        <v>0</v>
      </c>
      <c r="H9" s="7">
        <f>Calculations!Q63</f>
        <v>0</v>
      </c>
      <c r="I9" s="7">
        <f>Calculations!R63</f>
        <v>0</v>
      </c>
      <c r="J9" s="7">
        <f>Calculations!S63</f>
        <v>0</v>
      </c>
      <c r="K9" s="7">
        <f>Calculations!T63</f>
        <v>0</v>
      </c>
      <c r="L9" s="7">
        <f>Calculations!U63</f>
        <v>0</v>
      </c>
      <c r="M9" s="7">
        <f>Calculations!V63</f>
        <v>0</v>
      </c>
      <c r="N9" s="7">
        <f>Calculations!W63</f>
        <v>0</v>
      </c>
      <c r="O9" s="7">
        <f>Calculations!X63</f>
        <v>0</v>
      </c>
      <c r="P9" s="7">
        <f>Calculations!Y63</f>
        <v>0</v>
      </c>
      <c r="Q9" s="7">
        <f>Calculations!Z63</f>
        <v>0</v>
      </c>
      <c r="R9" s="7">
        <f>Calculations!AA63</f>
        <v>0</v>
      </c>
      <c r="S9" s="7">
        <f>Calculations!AB63</f>
        <v>0</v>
      </c>
      <c r="T9" s="7">
        <f>Calculations!AC63</f>
        <v>0</v>
      </c>
      <c r="U9" s="7">
        <f>Calculations!AD63</f>
        <v>0</v>
      </c>
      <c r="V9" s="7">
        <f>Calculations!AE63</f>
        <v>0</v>
      </c>
      <c r="W9" s="7">
        <f>Calculations!AF63</f>
        <v>0</v>
      </c>
      <c r="X9" s="7">
        <f>Calculations!AG63</f>
        <v>0</v>
      </c>
      <c r="Y9" s="7">
        <f>Calculations!AH63</f>
        <v>0</v>
      </c>
      <c r="Z9" s="7">
        <f>Calculations!AI63</f>
        <v>0</v>
      </c>
      <c r="AA9" s="7">
        <f>Calculations!AJ63</f>
        <v>0</v>
      </c>
      <c r="AB9" s="7">
        <f>Calculations!AK63</f>
        <v>0</v>
      </c>
      <c r="AC9" s="7">
        <f>Calculations!AL63</f>
        <v>0</v>
      </c>
      <c r="AD9" s="7">
        <f>Calculations!AM63</f>
        <v>0</v>
      </c>
      <c r="AE9" s="7">
        <f>Calculations!AN63</f>
        <v>0</v>
      </c>
    </row>
    <row r="10" spans="1:33">
      <c r="A10" s="1" t="s">
        <v>245</v>
      </c>
      <c r="B10" s="7">
        <f>Calculations!K64</f>
        <v>59614347607868.523</v>
      </c>
      <c r="C10" s="7">
        <f>Calculations!L64</f>
        <v>59794038695053.828</v>
      </c>
      <c r="D10" s="7">
        <f>Calculations!M64</f>
        <v>60071299603335.227</v>
      </c>
      <c r="E10" s="7">
        <f>Calculations!N64</f>
        <v>61012035295070.016</v>
      </c>
      <c r="F10" s="7">
        <f>Calculations!O64</f>
        <v>62580470169189.664</v>
      </c>
      <c r="G10" s="7">
        <f>Calculations!P64</f>
        <v>64410717396583.813</v>
      </c>
      <c r="H10" s="7">
        <f>Calculations!Q64</f>
        <v>66319020480854.852</v>
      </c>
      <c r="I10" s="7">
        <f>Calculations!R64</f>
        <v>68184230227475.109</v>
      </c>
      <c r="J10" s="7">
        <f>Calculations!S64</f>
        <v>69963253298793.813</v>
      </c>
      <c r="K10" s="7">
        <f>Calculations!T64</f>
        <v>71637388812434.234</v>
      </c>
      <c r="L10" s="7">
        <f>Calculations!U64</f>
        <v>73221272241560.75</v>
      </c>
      <c r="M10" s="7">
        <f>Calculations!V64</f>
        <v>74736856795920.016</v>
      </c>
      <c r="N10" s="7">
        <f>Calculations!W64</f>
        <v>76193086375779.172</v>
      </c>
      <c r="O10" s="7">
        <f>Calculations!X64</f>
        <v>77615979600097.141</v>
      </c>
      <c r="P10" s="7">
        <f>Calculations!Y64</f>
        <v>79056760624949.406</v>
      </c>
      <c r="Q10" s="7">
        <f>Calculations!Z64</f>
        <v>80548765805877.109</v>
      </c>
      <c r="R10" s="7">
        <f>Calculations!AA64</f>
        <v>82076546587873.391</v>
      </c>
      <c r="S10" s="7">
        <f>Calculations!AB64</f>
        <v>83603514288027.188</v>
      </c>
      <c r="T10" s="7">
        <f>Calculations!AC64</f>
        <v>85165444507407.109</v>
      </c>
      <c r="U10" s="7">
        <f>Calculations!AD64</f>
        <v>86746075609163.766</v>
      </c>
      <c r="V10" s="7">
        <f>Calculations!AE64</f>
        <v>88337276774872.5</v>
      </c>
      <c r="W10" s="7">
        <f>Calculations!AF64</f>
        <v>89943926495588.109</v>
      </c>
      <c r="X10" s="7">
        <f>Calculations!AG64</f>
        <v>91596108799481.906</v>
      </c>
      <c r="Y10" s="7">
        <f>Calculations!AH64</f>
        <v>93299515259451.141</v>
      </c>
      <c r="Z10" s="7">
        <f>Calculations!AI64</f>
        <v>95024061847324.531</v>
      </c>
      <c r="AA10" s="7">
        <f>Calculations!AJ64</f>
        <v>96703075852019.75</v>
      </c>
      <c r="AB10" s="7">
        <f>Calculations!AK64</f>
        <v>98411360803043.781</v>
      </c>
      <c r="AC10" s="7">
        <f>Calculations!AL64</f>
        <v>100140785881971.98</v>
      </c>
      <c r="AD10" s="7">
        <f>Calculations!AM64</f>
        <v>101897042661701.59</v>
      </c>
      <c r="AE10" s="7">
        <f>Calculations!AN64</f>
        <v>103675252651177.86</v>
      </c>
    </row>
    <row r="11" spans="1:33">
      <c r="A11" s="1" t="s">
        <v>246</v>
      </c>
      <c r="B11" s="7">
        <f>Calculations!K65</f>
        <v>0</v>
      </c>
      <c r="C11" s="7">
        <f>Calculations!L65</f>
        <v>0</v>
      </c>
      <c r="D11" s="7">
        <f>Calculations!M65</f>
        <v>0</v>
      </c>
      <c r="E11" s="7">
        <f>Calculations!N65</f>
        <v>0</v>
      </c>
      <c r="F11" s="7">
        <f>Calculations!O65</f>
        <v>0</v>
      </c>
      <c r="G11" s="7">
        <f>Calculations!P65</f>
        <v>0</v>
      </c>
      <c r="H11" s="7">
        <f>Calculations!Q65</f>
        <v>0</v>
      </c>
      <c r="I11" s="7">
        <f>Calculations!R65</f>
        <v>0</v>
      </c>
      <c r="J11" s="7">
        <f>Calculations!S65</f>
        <v>0</v>
      </c>
      <c r="K11" s="7">
        <f>Calculations!T65</f>
        <v>0</v>
      </c>
      <c r="L11" s="7">
        <f>Calculations!U65</f>
        <v>0</v>
      </c>
      <c r="M11" s="7">
        <f>Calculations!V65</f>
        <v>0</v>
      </c>
      <c r="N11" s="7">
        <f>Calculations!W65</f>
        <v>0</v>
      </c>
      <c r="O11" s="7">
        <f>Calculations!X65</f>
        <v>0</v>
      </c>
      <c r="P11" s="7">
        <f>Calculations!Y65</f>
        <v>0</v>
      </c>
      <c r="Q11" s="7">
        <f>Calculations!Z65</f>
        <v>0</v>
      </c>
      <c r="R11" s="7">
        <f>Calculations!AA65</f>
        <v>0</v>
      </c>
      <c r="S11" s="7">
        <f>Calculations!AB65</f>
        <v>0</v>
      </c>
      <c r="T11" s="7">
        <f>Calculations!AC65</f>
        <v>0</v>
      </c>
      <c r="U11" s="7">
        <f>Calculations!AD65</f>
        <v>0</v>
      </c>
      <c r="V11" s="7">
        <f>Calculations!AE65</f>
        <v>0</v>
      </c>
      <c r="W11" s="7">
        <f>Calculations!AF65</f>
        <v>0</v>
      </c>
      <c r="X11" s="7">
        <f>Calculations!AG65</f>
        <v>0</v>
      </c>
      <c r="Y11" s="7">
        <f>Calculations!AH65</f>
        <v>0</v>
      </c>
      <c r="Z11" s="7">
        <f>Calculations!AI65</f>
        <v>0</v>
      </c>
      <c r="AA11" s="7">
        <f>Calculations!AJ65</f>
        <v>0</v>
      </c>
      <c r="AB11" s="7">
        <f>Calculations!AK65</f>
        <v>0</v>
      </c>
      <c r="AC11" s="7">
        <f>Calculations!AL65</f>
        <v>0</v>
      </c>
      <c r="AD11" s="7">
        <f>Calculations!AM65</f>
        <v>0</v>
      </c>
      <c r="AE11" s="7">
        <f>Calculations!AN65</f>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G11"/>
  <sheetViews>
    <sheetView zoomScale="80" zoomScaleNormal="80" workbookViewId="0">
      <selection activeCell="B1" sqref="B1:C1048576"/>
    </sheetView>
  </sheetViews>
  <sheetFormatPr defaultRowHeight="15"/>
  <cols>
    <col min="1" max="1" width="29.85546875" customWidth="1"/>
    <col min="2" max="31" width="10.2851562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Calculations!K69</f>
        <v>131641972314417.55</v>
      </c>
      <c r="C2" s="7">
        <f>Calculations!L69</f>
        <v>139369916619444.64</v>
      </c>
      <c r="D2" s="7">
        <f>Calculations!M69</f>
        <v>139071782158180.2</v>
      </c>
      <c r="E2" s="7">
        <f>Calculations!N69</f>
        <v>122912146685015.8</v>
      </c>
      <c r="F2" s="7">
        <f>Calculations!O69</f>
        <v>122795696672872.98</v>
      </c>
      <c r="G2" s="7">
        <f>Calculations!P69</f>
        <v>122568217275155.83</v>
      </c>
      <c r="H2" s="7">
        <f>Calculations!Q69</f>
        <v>122097744272646.31</v>
      </c>
      <c r="I2" s="7">
        <f>Calculations!R69</f>
        <v>121386146846919.77</v>
      </c>
      <c r="J2" s="7">
        <f>Calculations!S69</f>
        <v>120438471788229.56</v>
      </c>
      <c r="K2" s="7">
        <f>Calculations!T69</f>
        <v>119225933700315.7</v>
      </c>
      <c r="L2" s="7">
        <f>Calculations!U69</f>
        <v>117850589897190.95</v>
      </c>
      <c r="M2" s="7">
        <f>Calculations!V69</f>
        <v>116454311260422.56</v>
      </c>
      <c r="N2" s="7">
        <f>Calculations!W69</f>
        <v>114979340079332.95</v>
      </c>
      <c r="O2" s="7">
        <f>Calculations!X69</f>
        <v>113442125151784.98</v>
      </c>
      <c r="P2" s="7">
        <f>Calculations!Y69</f>
        <v>112120613778029.63</v>
      </c>
      <c r="Q2" s="7">
        <f>Calculations!Z69</f>
        <v>110865271432040.81</v>
      </c>
      <c r="R2" s="7">
        <f>Calculations!AA69</f>
        <v>109636284546264.08</v>
      </c>
      <c r="S2" s="7">
        <f>Calculations!AB69</f>
        <v>108304679592001.95</v>
      </c>
      <c r="T2" s="7">
        <f>Calculations!AC69</f>
        <v>106968588601959.03</v>
      </c>
      <c r="U2" s="7">
        <f>Calculations!AD69</f>
        <v>105722966000161.91</v>
      </c>
      <c r="V2" s="7">
        <f>Calculations!AE69</f>
        <v>104547998461912.08</v>
      </c>
      <c r="W2" s="7">
        <f>Calculations!AF69</f>
        <v>103443125232736.98</v>
      </c>
      <c r="X2" s="7">
        <f>Calculations!AG69</f>
        <v>102399374241075.05</v>
      </c>
      <c r="Y2" s="7">
        <f>Calculations!AH69</f>
        <v>101349641868372.05</v>
      </c>
      <c r="Z2" s="7">
        <f>Calculations!AI69</f>
        <v>100314489111956.63</v>
      </c>
      <c r="AA2" s="7">
        <f>Calculations!AJ69</f>
        <v>99324757467821.578</v>
      </c>
      <c r="AB2" s="7">
        <f>Calculations!AK69</f>
        <v>98392409698049.047</v>
      </c>
      <c r="AC2" s="7">
        <f>Calculations!AL69</f>
        <v>97465108718529.906</v>
      </c>
      <c r="AD2" s="7">
        <f>Calculations!AM69</f>
        <v>96578368979195.344</v>
      </c>
      <c r="AE2" s="7">
        <f>Calculations!AN69</f>
        <v>95773873229175.094</v>
      </c>
    </row>
    <row r="3" spans="1:33">
      <c r="A3" s="1" t="s">
        <v>77</v>
      </c>
      <c r="B3" s="7">
        <f>Calculations!K70</f>
        <v>0</v>
      </c>
      <c r="C3" s="7">
        <f>Calculations!L70</f>
        <v>0</v>
      </c>
      <c r="D3" s="7">
        <f>Calculations!M70</f>
        <v>0</v>
      </c>
      <c r="E3" s="7">
        <f>Calculations!N70</f>
        <v>0</v>
      </c>
      <c r="F3" s="7">
        <f>Calculations!O70</f>
        <v>0</v>
      </c>
      <c r="G3" s="7">
        <f>Calculations!P70</f>
        <v>0</v>
      </c>
      <c r="H3" s="7">
        <f>Calculations!Q70</f>
        <v>0</v>
      </c>
      <c r="I3" s="7">
        <f>Calculations!R70</f>
        <v>0</v>
      </c>
      <c r="J3" s="7">
        <f>Calculations!S70</f>
        <v>0</v>
      </c>
      <c r="K3" s="7">
        <f>Calculations!T70</f>
        <v>0</v>
      </c>
      <c r="L3" s="7">
        <f>Calculations!U70</f>
        <v>0</v>
      </c>
      <c r="M3" s="7">
        <f>Calculations!V70</f>
        <v>0</v>
      </c>
      <c r="N3" s="7">
        <f>Calculations!W70</f>
        <v>0</v>
      </c>
      <c r="O3" s="7">
        <f>Calculations!X70</f>
        <v>0</v>
      </c>
      <c r="P3" s="7">
        <f>Calculations!Y70</f>
        <v>0</v>
      </c>
      <c r="Q3" s="7">
        <f>Calculations!Z70</f>
        <v>0</v>
      </c>
      <c r="R3" s="7">
        <f>Calculations!AA70</f>
        <v>0</v>
      </c>
      <c r="S3" s="7">
        <f>Calculations!AB70</f>
        <v>0</v>
      </c>
      <c r="T3" s="7">
        <f>Calculations!AC70</f>
        <v>0</v>
      </c>
      <c r="U3" s="7">
        <f>Calculations!AD70</f>
        <v>0</v>
      </c>
      <c r="V3" s="7">
        <f>Calculations!AE70</f>
        <v>0</v>
      </c>
      <c r="W3" s="7">
        <f>Calculations!AF70</f>
        <v>0</v>
      </c>
      <c r="X3" s="7">
        <f>Calculations!AG70</f>
        <v>0</v>
      </c>
      <c r="Y3" s="7">
        <f>Calculations!AH70</f>
        <v>0</v>
      </c>
      <c r="Z3" s="7">
        <f>Calculations!AI70</f>
        <v>0</v>
      </c>
      <c r="AA3" s="7">
        <f>Calculations!AJ70</f>
        <v>0</v>
      </c>
      <c r="AB3" s="7">
        <f>Calculations!AK70</f>
        <v>0</v>
      </c>
      <c r="AC3" s="7">
        <f>Calculations!AL70</f>
        <v>0</v>
      </c>
      <c r="AD3" s="7">
        <f>Calculations!AM70</f>
        <v>0</v>
      </c>
      <c r="AE3" s="7">
        <f>Calculations!AN70</f>
        <v>0</v>
      </c>
    </row>
    <row r="4" spans="1:33">
      <c r="A4" s="1" t="s">
        <v>78</v>
      </c>
      <c r="B4" s="7">
        <f>Calculations!K71</f>
        <v>669654673439650.38</v>
      </c>
      <c r="C4" s="7">
        <f>Calculations!L71</f>
        <v>698500070428236</v>
      </c>
      <c r="D4" s="7">
        <f>Calculations!M71</f>
        <v>707697191451469.25</v>
      </c>
      <c r="E4" s="7">
        <f>Calculations!N71</f>
        <v>658738092285274.75</v>
      </c>
      <c r="F4" s="7">
        <f>Calculations!O71</f>
        <v>660713069537764.13</v>
      </c>
      <c r="G4" s="7">
        <f>Calculations!P71</f>
        <v>661838316846110.25</v>
      </c>
      <c r="H4" s="7">
        <f>Calculations!Q71</f>
        <v>661368778434388.38</v>
      </c>
      <c r="I4" s="7">
        <f>Calculations!R71</f>
        <v>659691001052376</v>
      </c>
      <c r="J4" s="7">
        <f>Calculations!S71</f>
        <v>656259370598235.25</v>
      </c>
      <c r="K4" s="7">
        <f>Calculations!T71</f>
        <v>651951280903424.25</v>
      </c>
      <c r="L4" s="7">
        <f>Calculations!U71</f>
        <v>647154587144823.13</v>
      </c>
      <c r="M4" s="7">
        <f>Calculations!V71</f>
        <v>642350977414393.13</v>
      </c>
      <c r="N4" s="7">
        <f>Calculations!W71</f>
        <v>639108695053833</v>
      </c>
      <c r="O4" s="7">
        <f>Calculations!X71</f>
        <v>635326219218003.75</v>
      </c>
      <c r="P4" s="7">
        <f>Calculations!Y71</f>
        <v>631673651501659.5</v>
      </c>
      <c r="Q4" s="7">
        <f>Calculations!Z71</f>
        <v>628428752286893.88</v>
      </c>
      <c r="R4" s="7">
        <f>Calculations!AA71</f>
        <v>625449089937667</v>
      </c>
      <c r="S4" s="7">
        <f>Calculations!AB71</f>
        <v>622332416578968.63</v>
      </c>
      <c r="T4" s="7">
        <f>Calculations!AC71</f>
        <v>619596121670849.13</v>
      </c>
      <c r="U4" s="7">
        <f>Calculations!AD71</f>
        <v>617111979357241.13</v>
      </c>
      <c r="V4" s="7">
        <f>Calculations!AE71</f>
        <v>614714380150570.63</v>
      </c>
      <c r="W4" s="7">
        <f>Calculations!AF71</f>
        <v>612460147170727.75</v>
      </c>
      <c r="X4" s="7">
        <f>Calculations!AG71</f>
        <v>610543301465231</v>
      </c>
      <c r="Y4" s="7">
        <f>Calculations!AH71</f>
        <v>608913562049704.5</v>
      </c>
      <c r="Z4" s="7">
        <f>Calculations!AI71</f>
        <v>607075782724844.13</v>
      </c>
      <c r="AA4" s="7">
        <f>Calculations!AJ71</f>
        <v>604610519145147</v>
      </c>
      <c r="AB4" s="7">
        <f>Calculations!AK71</f>
        <v>602395165142070.75</v>
      </c>
      <c r="AC4" s="7">
        <f>Calculations!AL71</f>
        <v>600500188861005.38</v>
      </c>
      <c r="AD4" s="7">
        <f>Calculations!AM71</f>
        <v>598614932324131.75</v>
      </c>
      <c r="AE4" s="7">
        <f>Calculations!AN71</f>
        <v>596478644701691.88</v>
      </c>
    </row>
    <row r="5" spans="1:33">
      <c r="A5" s="1" t="s">
        <v>79</v>
      </c>
      <c r="B5" s="7">
        <f>Calculations!K72</f>
        <v>68235968752529.742</v>
      </c>
      <c r="C5" s="7">
        <f>Calculations!L72</f>
        <v>71388717315631.828</v>
      </c>
      <c r="D5" s="7">
        <f>Calculations!M72</f>
        <v>71689842467416.813</v>
      </c>
      <c r="E5" s="7">
        <f>Calculations!N72</f>
        <v>61213827410345.664</v>
      </c>
      <c r="F5" s="7">
        <f>Calculations!O72</f>
        <v>60423911276612.969</v>
      </c>
      <c r="G5" s="7">
        <f>Calculations!P72</f>
        <v>59468946409779.008</v>
      </c>
      <c r="H5" s="7">
        <f>Calculations!Q72</f>
        <v>58440335788877.188</v>
      </c>
      <c r="I5" s="7">
        <f>Calculations!R72</f>
        <v>57361257265441.594</v>
      </c>
      <c r="J5" s="7">
        <f>Calculations!S72</f>
        <v>56237505302355.703</v>
      </c>
      <c r="K5" s="7">
        <f>Calculations!T72</f>
        <v>55129641382660.078</v>
      </c>
      <c r="L5" s="7">
        <f>Calculations!U72</f>
        <v>54033553306889.016</v>
      </c>
      <c r="M5" s="7">
        <f>Calculations!V72</f>
        <v>52966250627377.961</v>
      </c>
      <c r="N5" s="7">
        <f>Calculations!W72</f>
        <v>52003995952400.234</v>
      </c>
      <c r="O5" s="7">
        <f>Calculations!X72</f>
        <v>51029217760867.805</v>
      </c>
      <c r="P5" s="7">
        <f>Calculations!Y72</f>
        <v>50065280822472.266</v>
      </c>
      <c r="Q5" s="7">
        <f>Calculations!Z72</f>
        <v>49140596697158.586</v>
      </c>
      <c r="R5" s="7">
        <f>Calculations!AA72</f>
        <v>48247875576782.961</v>
      </c>
      <c r="S5" s="7">
        <f>Calculations!AB72</f>
        <v>47385061361612.555</v>
      </c>
      <c r="T5" s="7">
        <f>Calculations!AC72</f>
        <v>46545798834291.258</v>
      </c>
      <c r="U5" s="7">
        <f>Calculations!AD72</f>
        <v>45741676920586.086</v>
      </c>
      <c r="V5" s="7">
        <f>Calculations!AE72</f>
        <v>44945031733182.219</v>
      </c>
      <c r="W5" s="7">
        <f>Calculations!AF72</f>
        <v>44161096980490.57</v>
      </c>
      <c r="X5" s="7">
        <f>Calculations!AG72</f>
        <v>43368003238079.813</v>
      </c>
      <c r="Y5" s="7">
        <f>Calculations!AH72</f>
        <v>42602386464826.359</v>
      </c>
      <c r="Z5" s="7">
        <f>Calculations!AI72</f>
        <v>41837704282360.563</v>
      </c>
      <c r="AA5" s="7">
        <f>Calculations!AJ72</f>
        <v>41059563992552.414</v>
      </c>
      <c r="AB5" s="7">
        <f>Calculations!AK72</f>
        <v>40284227475107.258</v>
      </c>
      <c r="AC5" s="7">
        <f>Calculations!AL72</f>
        <v>39525339755524.977</v>
      </c>
      <c r="AD5" s="7">
        <f>Calculations!AM72</f>
        <v>38770564235408.398</v>
      </c>
      <c r="AE5" s="7">
        <f>Calculations!AN72</f>
        <v>38035041285517.688</v>
      </c>
    </row>
    <row r="6" spans="1:33">
      <c r="A6" s="1" t="s">
        <v>81</v>
      </c>
      <c r="B6" s="7">
        <f>Calculations!K73</f>
        <v>0</v>
      </c>
      <c r="C6" s="7">
        <f>Calculations!L73</f>
        <v>0</v>
      </c>
      <c r="D6" s="7">
        <f>Calculations!M73</f>
        <v>0</v>
      </c>
      <c r="E6" s="7">
        <f>Calculations!N73</f>
        <v>0</v>
      </c>
      <c r="F6" s="7">
        <f>Calculations!O73</f>
        <v>0</v>
      </c>
      <c r="G6" s="7">
        <f>Calculations!P73</f>
        <v>0</v>
      </c>
      <c r="H6" s="7">
        <f>Calculations!Q73</f>
        <v>0</v>
      </c>
      <c r="I6" s="7">
        <f>Calculations!R73</f>
        <v>0</v>
      </c>
      <c r="J6" s="7">
        <f>Calculations!S73</f>
        <v>0</v>
      </c>
      <c r="K6" s="7">
        <f>Calculations!T73</f>
        <v>0</v>
      </c>
      <c r="L6" s="7">
        <f>Calculations!U73</f>
        <v>0</v>
      </c>
      <c r="M6" s="7">
        <f>Calculations!V73</f>
        <v>0</v>
      </c>
      <c r="N6" s="7">
        <f>Calculations!W73</f>
        <v>0</v>
      </c>
      <c r="O6" s="7">
        <f>Calculations!X73</f>
        <v>0</v>
      </c>
      <c r="P6" s="7">
        <f>Calculations!Y73</f>
        <v>0</v>
      </c>
      <c r="Q6" s="7">
        <f>Calculations!Z73</f>
        <v>0</v>
      </c>
      <c r="R6" s="7">
        <f>Calculations!AA73</f>
        <v>0</v>
      </c>
      <c r="S6" s="7">
        <f>Calculations!AB73</f>
        <v>0</v>
      </c>
      <c r="T6" s="7">
        <f>Calculations!AC73</f>
        <v>0</v>
      </c>
      <c r="U6" s="7">
        <f>Calculations!AD73</f>
        <v>0</v>
      </c>
      <c r="V6" s="7">
        <f>Calculations!AE73</f>
        <v>0</v>
      </c>
      <c r="W6" s="7">
        <f>Calculations!AF73</f>
        <v>0</v>
      </c>
      <c r="X6" s="7">
        <f>Calculations!AG73</f>
        <v>0</v>
      </c>
      <c r="Y6" s="7">
        <f>Calculations!AH73</f>
        <v>0</v>
      </c>
      <c r="Z6" s="7">
        <f>Calculations!AI73</f>
        <v>0</v>
      </c>
      <c r="AA6" s="7">
        <f>Calculations!AJ73</f>
        <v>0</v>
      </c>
      <c r="AB6" s="7">
        <f>Calculations!AK73</f>
        <v>0</v>
      </c>
      <c r="AC6" s="7">
        <f>Calculations!AL73</f>
        <v>0</v>
      </c>
      <c r="AD6" s="7">
        <f>Calculations!AM73</f>
        <v>0</v>
      </c>
      <c r="AE6" s="7">
        <f>Calculations!AN73</f>
        <v>0</v>
      </c>
    </row>
    <row r="7" spans="1:33">
      <c r="A7" s="1" t="s">
        <v>139</v>
      </c>
      <c r="B7" s="7">
        <f>Calculations!K74</f>
        <v>86684417064680.641</v>
      </c>
      <c r="C7" s="7">
        <f>Calculations!L74</f>
        <v>100736176475350.11</v>
      </c>
      <c r="D7" s="7">
        <f>Calculations!M74</f>
        <v>107367658868291.09</v>
      </c>
      <c r="E7" s="7">
        <f>Calculations!N74</f>
        <v>95901725248927.375</v>
      </c>
      <c r="F7" s="7">
        <f>Calculations!O74</f>
        <v>91564476321541.328</v>
      </c>
      <c r="G7" s="7">
        <f>Calculations!P74</f>
        <v>88256024933214.594</v>
      </c>
      <c r="H7" s="7">
        <f>Calculations!Q74</f>
        <v>85541225613211.359</v>
      </c>
      <c r="I7" s="7">
        <f>Calculations!R74</f>
        <v>83215963733506.031</v>
      </c>
      <c r="J7" s="7">
        <f>Calculations!S74</f>
        <v>81335006314255.641</v>
      </c>
      <c r="K7" s="7">
        <f>Calculations!T74</f>
        <v>79630312717558.484</v>
      </c>
      <c r="L7" s="7">
        <f>Calculations!U74</f>
        <v>78114780296284.297</v>
      </c>
      <c r="M7" s="7">
        <f>Calculations!V74</f>
        <v>76599808629482.719</v>
      </c>
      <c r="N7" s="7">
        <f>Calculations!W74</f>
        <v>75259044685501.5</v>
      </c>
      <c r="O7" s="7">
        <f>Calculations!X74</f>
        <v>73839962033514.109</v>
      </c>
      <c r="P7" s="7">
        <f>Calculations!Y74</f>
        <v>72433402898081.438</v>
      </c>
      <c r="Q7" s="7">
        <f>Calculations!Z74</f>
        <v>71016750182141.984</v>
      </c>
      <c r="R7" s="7">
        <f>Calculations!AA74</f>
        <v>69693743463126.359</v>
      </c>
      <c r="S7" s="7">
        <f>Calculations!AB74</f>
        <v>68427559864000.648</v>
      </c>
      <c r="T7" s="7">
        <f>Calculations!AC74</f>
        <v>67211096494778.594</v>
      </c>
      <c r="U7" s="7">
        <f>Calculations!AD74</f>
        <v>66027156884967.211</v>
      </c>
      <c r="V7" s="7">
        <f>Calculations!AE74</f>
        <v>64976863757791.633</v>
      </c>
      <c r="W7" s="7">
        <f>Calculations!AF74</f>
        <v>63939281065328.258</v>
      </c>
      <c r="X7" s="7">
        <f>Calculations!AG74</f>
        <v>63001512668987.289</v>
      </c>
      <c r="Y7" s="7">
        <f>Calculations!AH74</f>
        <v>62058884400550.469</v>
      </c>
      <c r="Z7" s="7">
        <f>Calculations!AI74</f>
        <v>61222799481907.227</v>
      </c>
      <c r="AA7" s="7">
        <f>Calculations!AJ74</f>
        <v>60537557516392.773</v>
      </c>
      <c r="AB7" s="7">
        <f>Calculations!AK74</f>
        <v>59829324617501.82</v>
      </c>
      <c r="AC7" s="7">
        <f>Calculations!AL74</f>
        <v>59082773496316.688</v>
      </c>
      <c r="AD7" s="7">
        <f>Calculations!AM74</f>
        <v>58339213065652.078</v>
      </c>
      <c r="AE7" s="7">
        <f>Calculations!AN74</f>
        <v>57575278555816.398</v>
      </c>
    </row>
    <row r="8" spans="1:33">
      <c r="A8" s="1" t="s">
        <v>243</v>
      </c>
      <c r="B8" s="7">
        <f>Calculations!K75</f>
        <v>0</v>
      </c>
      <c r="C8" s="7">
        <f>Calculations!L75</f>
        <v>0</v>
      </c>
      <c r="D8" s="7">
        <f>Calculations!M75</f>
        <v>0</v>
      </c>
      <c r="E8" s="7">
        <f>Calculations!N75</f>
        <v>0</v>
      </c>
      <c r="F8" s="7">
        <f>Calculations!O75</f>
        <v>0</v>
      </c>
      <c r="G8" s="7">
        <f>Calculations!P75</f>
        <v>0</v>
      </c>
      <c r="H8" s="7">
        <f>Calculations!Q75</f>
        <v>0</v>
      </c>
      <c r="I8" s="7">
        <f>Calculations!R75</f>
        <v>0</v>
      </c>
      <c r="J8" s="7">
        <f>Calculations!S75</f>
        <v>0</v>
      </c>
      <c r="K8" s="7">
        <f>Calculations!T75</f>
        <v>0</v>
      </c>
      <c r="L8" s="7">
        <f>Calculations!U75</f>
        <v>0</v>
      </c>
      <c r="M8" s="7">
        <f>Calculations!V75</f>
        <v>0</v>
      </c>
      <c r="N8" s="7">
        <f>Calculations!W75</f>
        <v>0</v>
      </c>
      <c r="O8" s="7">
        <f>Calculations!X75</f>
        <v>0</v>
      </c>
      <c r="P8" s="7">
        <f>Calculations!Y75</f>
        <v>0</v>
      </c>
      <c r="Q8" s="7">
        <f>Calculations!Z75</f>
        <v>0</v>
      </c>
      <c r="R8" s="7">
        <f>Calculations!AA75</f>
        <v>0</v>
      </c>
      <c r="S8" s="7">
        <f>Calculations!AB75</f>
        <v>0</v>
      </c>
      <c r="T8" s="7">
        <f>Calculations!AC75</f>
        <v>0</v>
      </c>
      <c r="U8" s="7">
        <f>Calculations!AD75</f>
        <v>0</v>
      </c>
      <c r="V8" s="7">
        <f>Calculations!AE75</f>
        <v>0</v>
      </c>
      <c r="W8" s="7">
        <f>Calculations!AF75</f>
        <v>0</v>
      </c>
      <c r="X8" s="7">
        <f>Calculations!AG75</f>
        <v>0</v>
      </c>
      <c r="Y8" s="7">
        <f>Calculations!AH75</f>
        <v>0</v>
      </c>
      <c r="Z8" s="7">
        <f>Calculations!AI75</f>
        <v>0</v>
      </c>
      <c r="AA8" s="7">
        <f>Calculations!AJ75</f>
        <v>0</v>
      </c>
      <c r="AB8" s="7">
        <f>Calculations!AK75</f>
        <v>0</v>
      </c>
      <c r="AC8" s="7">
        <f>Calculations!AL75</f>
        <v>0</v>
      </c>
      <c r="AD8" s="7">
        <f>Calculations!AM75</f>
        <v>0</v>
      </c>
      <c r="AE8" s="7">
        <f>Calculations!AN75</f>
        <v>0</v>
      </c>
    </row>
    <row r="9" spans="1:33">
      <c r="A9" s="1" t="s">
        <v>244</v>
      </c>
      <c r="B9" s="7">
        <f>Calculations!K76</f>
        <v>0</v>
      </c>
      <c r="C9" s="7">
        <f>Calculations!L76</f>
        <v>0</v>
      </c>
      <c r="D9" s="7">
        <f>Calculations!M76</f>
        <v>0</v>
      </c>
      <c r="E9" s="7">
        <f>Calculations!N76</f>
        <v>0</v>
      </c>
      <c r="F9" s="7">
        <f>Calculations!O76</f>
        <v>0</v>
      </c>
      <c r="G9" s="7">
        <f>Calculations!P76</f>
        <v>0</v>
      </c>
      <c r="H9" s="7">
        <f>Calculations!Q76</f>
        <v>0</v>
      </c>
      <c r="I9" s="7">
        <f>Calculations!R76</f>
        <v>0</v>
      </c>
      <c r="J9" s="7">
        <f>Calculations!S76</f>
        <v>0</v>
      </c>
      <c r="K9" s="7">
        <f>Calculations!T76</f>
        <v>0</v>
      </c>
      <c r="L9" s="7">
        <f>Calculations!U76</f>
        <v>0</v>
      </c>
      <c r="M9" s="7">
        <f>Calculations!V76</f>
        <v>0</v>
      </c>
      <c r="N9" s="7">
        <f>Calculations!W76</f>
        <v>0</v>
      </c>
      <c r="O9" s="7">
        <f>Calculations!X76</f>
        <v>0</v>
      </c>
      <c r="P9" s="7">
        <f>Calculations!Y76</f>
        <v>0</v>
      </c>
      <c r="Q9" s="7">
        <f>Calculations!Z76</f>
        <v>0</v>
      </c>
      <c r="R9" s="7">
        <f>Calculations!AA76</f>
        <v>0</v>
      </c>
      <c r="S9" s="7">
        <f>Calculations!AB76</f>
        <v>0</v>
      </c>
      <c r="T9" s="7">
        <f>Calculations!AC76</f>
        <v>0</v>
      </c>
      <c r="U9" s="7">
        <f>Calculations!AD76</f>
        <v>0</v>
      </c>
      <c r="V9" s="7">
        <f>Calculations!AE76</f>
        <v>0</v>
      </c>
      <c r="W9" s="7">
        <f>Calculations!AF76</f>
        <v>0</v>
      </c>
      <c r="X9" s="7">
        <f>Calculations!AG76</f>
        <v>0</v>
      </c>
      <c r="Y9" s="7">
        <f>Calculations!AH76</f>
        <v>0</v>
      </c>
      <c r="Z9" s="7">
        <f>Calculations!AI76</f>
        <v>0</v>
      </c>
      <c r="AA9" s="7">
        <f>Calculations!AJ76</f>
        <v>0</v>
      </c>
      <c r="AB9" s="7">
        <f>Calculations!AK76</f>
        <v>0</v>
      </c>
      <c r="AC9" s="7">
        <f>Calculations!AL76</f>
        <v>0</v>
      </c>
      <c r="AD9" s="7">
        <f>Calculations!AM76</f>
        <v>0</v>
      </c>
      <c r="AE9" s="7">
        <f>Calculations!AN76</f>
        <v>0</v>
      </c>
    </row>
    <row r="10" spans="1:33">
      <c r="A10" s="1" t="s">
        <v>245</v>
      </c>
      <c r="B10" s="7">
        <f>Calculations!K77</f>
        <v>60786906338541.242</v>
      </c>
      <c r="C10" s="7">
        <f>Calculations!L77</f>
        <v>63625632396988.586</v>
      </c>
      <c r="D10" s="7">
        <f>Calculations!M77</f>
        <v>61421867319679.43</v>
      </c>
      <c r="E10" s="7">
        <f>Calculations!N77</f>
        <v>55766658463531.125</v>
      </c>
      <c r="F10" s="7">
        <f>Calculations!O77</f>
        <v>55048892738606.008</v>
      </c>
      <c r="G10" s="7">
        <f>Calculations!P77</f>
        <v>54527951833562.695</v>
      </c>
      <c r="H10" s="7">
        <f>Calculations!Q77</f>
        <v>54073179956285.914</v>
      </c>
      <c r="I10" s="7">
        <f>Calculations!R77</f>
        <v>53586445074071.07</v>
      </c>
      <c r="J10" s="7">
        <f>Calculations!S77</f>
        <v>53048868453007.367</v>
      </c>
      <c r="K10" s="7">
        <f>Calculations!T77</f>
        <v>52457646320731.797</v>
      </c>
      <c r="L10" s="7">
        <f>Calculations!U77</f>
        <v>51833339674572.977</v>
      </c>
      <c r="M10" s="7">
        <f>Calculations!V77</f>
        <v>51187537440297.898</v>
      </c>
      <c r="N10" s="7">
        <f>Calculations!W77</f>
        <v>50593324617501.82</v>
      </c>
      <c r="O10" s="7">
        <f>Calculations!X77</f>
        <v>49984906014733.258</v>
      </c>
      <c r="P10" s="7">
        <f>Calculations!Y77</f>
        <v>49412749534526.023</v>
      </c>
      <c r="Q10" s="7">
        <f>Calculations!Z77</f>
        <v>48884144985023.883</v>
      </c>
      <c r="R10" s="7">
        <f>Calculations!AA77</f>
        <v>48395914757548.773</v>
      </c>
      <c r="S10" s="7">
        <f>Calculations!AB77</f>
        <v>47920208046628.344</v>
      </c>
      <c r="T10" s="7">
        <f>Calculations!AC77</f>
        <v>47471230632235.086</v>
      </c>
      <c r="U10" s="7">
        <f>Calculations!AD77</f>
        <v>47047861005423.781</v>
      </c>
      <c r="V10" s="7">
        <f>Calculations!AE77</f>
        <v>46644678539626</v>
      </c>
      <c r="W10" s="7">
        <f>Calculations!AF77</f>
        <v>46246729782239.125</v>
      </c>
      <c r="X10" s="7">
        <f>Calculations!AG77</f>
        <v>45866912086132.922</v>
      </c>
      <c r="Y10" s="7">
        <f>Calculations!AH77</f>
        <v>45506907714725.164</v>
      </c>
      <c r="Z10" s="7">
        <f>Calculations!AI77</f>
        <v>45158305350926.898</v>
      </c>
      <c r="AA10" s="7">
        <f>Calculations!AJ77</f>
        <v>44805590787662.914</v>
      </c>
      <c r="AB10" s="7">
        <f>Calculations!AK77</f>
        <v>44464838986481.016</v>
      </c>
      <c r="AC10" s="7">
        <f>Calculations!AL77</f>
        <v>44127825548449.766</v>
      </c>
      <c r="AD10" s="7">
        <f>Calculations!AM77</f>
        <v>43800158018295.148</v>
      </c>
      <c r="AE10" s="7">
        <f>Calculations!AN77</f>
        <v>43483518659434.953</v>
      </c>
    </row>
    <row r="11" spans="1:33">
      <c r="A11" s="1" t="s">
        <v>246</v>
      </c>
      <c r="B11" s="7">
        <f>Calculations!K78</f>
        <v>0</v>
      </c>
      <c r="C11" s="7">
        <f>Calculations!L78</f>
        <v>0</v>
      </c>
      <c r="D11" s="7">
        <f>Calculations!M78</f>
        <v>0</v>
      </c>
      <c r="E11" s="7">
        <f>Calculations!N78</f>
        <v>0</v>
      </c>
      <c r="F11" s="7">
        <f>Calculations!O78</f>
        <v>0</v>
      </c>
      <c r="G11" s="7">
        <f>Calculations!P78</f>
        <v>0</v>
      </c>
      <c r="H11" s="7">
        <f>Calculations!Q78</f>
        <v>0</v>
      </c>
      <c r="I11" s="7">
        <f>Calculations!R78</f>
        <v>0</v>
      </c>
      <c r="J11" s="7">
        <f>Calculations!S78</f>
        <v>0</v>
      </c>
      <c r="K11" s="7">
        <f>Calculations!T78</f>
        <v>0</v>
      </c>
      <c r="L11" s="7">
        <f>Calculations!U78</f>
        <v>0</v>
      </c>
      <c r="M11" s="7">
        <f>Calculations!V78</f>
        <v>0</v>
      </c>
      <c r="N11" s="7">
        <f>Calculations!W78</f>
        <v>0</v>
      </c>
      <c r="O11" s="7">
        <f>Calculations!X78</f>
        <v>0</v>
      </c>
      <c r="P11" s="7">
        <f>Calculations!Y78</f>
        <v>0</v>
      </c>
      <c r="Q11" s="7">
        <f>Calculations!Z78</f>
        <v>0</v>
      </c>
      <c r="R11" s="7">
        <f>Calculations!AA78</f>
        <v>0</v>
      </c>
      <c r="S11" s="7">
        <f>Calculations!AB78</f>
        <v>0</v>
      </c>
      <c r="T11" s="7">
        <f>Calculations!AC78</f>
        <v>0</v>
      </c>
      <c r="U11" s="7">
        <f>Calculations!AD78</f>
        <v>0</v>
      </c>
      <c r="V11" s="7">
        <f>Calculations!AE78</f>
        <v>0</v>
      </c>
      <c r="W11" s="7">
        <f>Calculations!AF78</f>
        <v>0</v>
      </c>
      <c r="X11" s="7">
        <f>Calculations!AG78</f>
        <v>0</v>
      </c>
      <c r="Y11" s="7">
        <f>Calculations!AH78</f>
        <v>0</v>
      </c>
      <c r="Z11" s="7">
        <f>Calculations!AI78</f>
        <v>0</v>
      </c>
      <c r="AA11" s="7">
        <f>Calculations!AJ78</f>
        <v>0</v>
      </c>
      <c r="AB11" s="7">
        <f>Calculations!AK78</f>
        <v>0</v>
      </c>
      <c r="AC11" s="7">
        <f>Calculations!AL78</f>
        <v>0</v>
      </c>
      <c r="AD11" s="7">
        <f>Calculations!AM78</f>
        <v>0</v>
      </c>
      <c r="AE11" s="7">
        <f>Calculations!AN78</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11"/>
  <sheetViews>
    <sheetView topLeftCell="B1" zoomScale="90" zoomScaleNormal="90" workbookViewId="0">
      <selection activeCell="B1" sqref="B1:C1048576"/>
    </sheetView>
  </sheetViews>
  <sheetFormatPr defaultRowHeight="15"/>
  <cols>
    <col min="1" max="1" width="29.85546875" customWidth="1"/>
    <col min="2" max="31" width="12.2851562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Calculations!K82</f>
        <v>165173594430502.69</v>
      </c>
      <c r="C2" s="7">
        <f>Calculations!L82</f>
        <v>176219336031733.19</v>
      </c>
      <c r="D2" s="7">
        <f>Calculations!M82</f>
        <v>153916261474945.38</v>
      </c>
      <c r="E2" s="7">
        <f>Calculations!N82</f>
        <v>181317528778434.38</v>
      </c>
      <c r="F2" s="7">
        <f>Calculations!O82</f>
        <v>185262810329474.63</v>
      </c>
      <c r="G2" s="7">
        <f>Calculations!P82</f>
        <v>189004351088804.34</v>
      </c>
      <c r="H2" s="7">
        <f>Calculations!Q82</f>
        <v>192875613049461.69</v>
      </c>
      <c r="I2" s="7">
        <f>Calculations!R82</f>
        <v>196635845624544.66</v>
      </c>
      <c r="J2" s="7">
        <f>Calculations!S82</f>
        <v>200145234032218.91</v>
      </c>
      <c r="K2" s="7">
        <f>Calculations!T82</f>
        <v>203186205537116.47</v>
      </c>
      <c r="L2" s="7">
        <f>Calculations!U82</f>
        <v>206005679025337.97</v>
      </c>
      <c r="M2" s="7">
        <f>Calculations!V82</f>
        <v>208998051809277.13</v>
      </c>
      <c r="N2" s="7">
        <f>Calculations!W82</f>
        <v>211945003480935.81</v>
      </c>
      <c r="O2" s="7">
        <f>Calculations!X82</f>
        <v>214903917914676.59</v>
      </c>
      <c r="P2" s="7">
        <f>Calculations!Y82</f>
        <v>218268631668420.66</v>
      </c>
      <c r="Q2" s="7">
        <f>Calculations!Z82</f>
        <v>221942134218408.47</v>
      </c>
      <c r="R2" s="7">
        <f>Calculations!AA82</f>
        <v>225791339836476.97</v>
      </c>
      <c r="S2" s="7">
        <f>Calculations!AB82</f>
        <v>229574563344936.44</v>
      </c>
      <c r="T2" s="7">
        <f>Calculations!AC82</f>
        <v>233441713106128.06</v>
      </c>
      <c r="U2" s="7">
        <f>Calculations!AD82</f>
        <v>237378209503764.28</v>
      </c>
      <c r="V2" s="7">
        <f>Calculations!AE82</f>
        <v>241354893305270</v>
      </c>
      <c r="W2" s="7">
        <f>Calculations!AF82</f>
        <v>245460550635473.19</v>
      </c>
      <c r="X2" s="7">
        <f>Calculations!AG82</f>
        <v>249713873310127.06</v>
      </c>
      <c r="Y2" s="7">
        <f>Calculations!AH82</f>
        <v>254167946085971.03</v>
      </c>
      <c r="Z2" s="7">
        <f>Calculations!AI82</f>
        <v>258811180037237.91</v>
      </c>
      <c r="AA2" s="7">
        <f>Calculations!AJ82</f>
        <v>263859278717720.34</v>
      </c>
      <c r="AB2" s="7">
        <f>Calculations!AK82</f>
        <v>269141585849591.19</v>
      </c>
      <c r="AC2" s="7">
        <f>Calculations!AL82</f>
        <v>274556044118837.5</v>
      </c>
      <c r="AD2" s="7">
        <f>Calculations!AM82</f>
        <v>279979661377802.94</v>
      </c>
      <c r="AE2" s="7">
        <f>Calculations!AN82</f>
        <v>285638047842629.31</v>
      </c>
    </row>
    <row r="3" spans="1:33">
      <c r="A3" s="1" t="s">
        <v>77</v>
      </c>
      <c r="B3" s="7">
        <f>Calculations!K83</f>
        <v>0</v>
      </c>
      <c r="C3" s="7">
        <f>Calculations!L83</f>
        <v>0</v>
      </c>
      <c r="D3" s="7">
        <f>Calculations!M83</f>
        <v>0</v>
      </c>
      <c r="E3" s="7">
        <f>Calculations!N83</f>
        <v>0</v>
      </c>
      <c r="F3" s="7">
        <f>Calculations!O83</f>
        <v>0</v>
      </c>
      <c r="G3" s="7">
        <f>Calculations!P83</f>
        <v>0</v>
      </c>
      <c r="H3" s="7">
        <f>Calculations!Q83</f>
        <v>0</v>
      </c>
      <c r="I3" s="7">
        <f>Calculations!R83</f>
        <v>0</v>
      </c>
      <c r="J3" s="7">
        <f>Calculations!S83</f>
        <v>0</v>
      </c>
      <c r="K3" s="7">
        <f>Calculations!T83</f>
        <v>0</v>
      </c>
      <c r="L3" s="7">
        <f>Calculations!U83</f>
        <v>0</v>
      </c>
      <c r="M3" s="7">
        <f>Calculations!V83</f>
        <v>0</v>
      </c>
      <c r="N3" s="7">
        <f>Calculations!W83</f>
        <v>0</v>
      </c>
      <c r="O3" s="7">
        <f>Calculations!X83</f>
        <v>0</v>
      </c>
      <c r="P3" s="7">
        <f>Calculations!Y83</f>
        <v>0</v>
      </c>
      <c r="Q3" s="7">
        <f>Calculations!Z83</f>
        <v>0</v>
      </c>
      <c r="R3" s="7">
        <f>Calculations!AA83</f>
        <v>0</v>
      </c>
      <c r="S3" s="7">
        <f>Calculations!AB83</f>
        <v>0</v>
      </c>
      <c r="T3" s="7">
        <f>Calculations!AC83</f>
        <v>0</v>
      </c>
      <c r="U3" s="7">
        <f>Calculations!AD83</f>
        <v>0</v>
      </c>
      <c r="V3" s="7">
        <f>Calculations!AE83</f>
        <v>0</v>
      </c>
      <c r="W3" s="7">
        <f>Calculations!AF83</f>
        <v>0</v>
      </c>
      <c r="X3" s="7">
        <f>Calculations!AG83</f>
        <v>0</v>
      </c>
      <c r="Y3" s="7">
        <f>Calculations!AH83</f>
        <v>0</v>
      </c>
      <c r="Z3" s="7">
        <f>Calculations!AI83</f>
        <v>0</v>
      </c>
      <c r="AA3" s="7">
        <f>Calculations!AJ83</f>
        <v>0</v>
      </c>
      <c r="AB3" s="7">
        <f>Calculations!AK83</f>
        <v>0</v>
      </c>
      <c r="AC3" s="7">
        <f>Calculations!AL83</f>
        <v>0</v>
      </c>
      <c r="AD3" s="7">
        <f>Calculations!AM83</f>
        <v>0</v>
      </c>
      <c r="AE3" s="7">
        <f>Calculations!AN83</f>
        <v>0</v>
      </c>
    </row>
    <row r="4" spans="1:33">
      <c r="A4" s="1" t="s">
        <v>78</v>
      </c>
      <c r="B4" s="7">
        <f>Calculations!K84</f>
        <v>10476575811543.754</v>
      </c>
      <c r="C4" s="7">
        <f>Calculations!L84</f>
        <v>11007236460778.76</v>
      </c>
      <c r="D4" s="7">
        <f>Calculations!M84</f>
        <v>9444974500121.4277</v>
      </c>
      <c r="E4" s="7">
        <f>Calculations!N84</f>
        <v>11114340565044.928</v>
      </c>
      <c r="F4" s="7">
        <f>Calculations!O84</f>
        <v>11182191856229.258</v>
      </c>
      <c r="G4" s="7">
        <f>Calculations!P84</f>
        <v>11231164413502.793</v>
      </c>
      <c r="H4" s="7">
        <f>Calculations!Q84</f>
        <v>11259389055290.213</v>
      </c>
      <c r="I4" s="7">
        <f>Calculations!R84</f>
        <v>11267987290536.713</v>
      </c>
      <c r="J4" s="7">
        <f>Calculations!S84</f>
        <v>11259015218975.148</v>
      </c>
      <c r="K4" s="7">
        <f>Calculations!T84</f>
        <v>11233594349550.717</v>
      </c>
      <c r="L4" s="7">
        <f>Calculations!U84</f>
        <v>11194528454626.406</v>
      </c>
      <c r="M4" s="7">
        <f>Calculations!V84</f>
        <v>11152658787339.105</v>
      </c>
      <c r="N4" s="7">
        <f>Calculations!W84</f>
        <v>11106676920586.094</v>
      </c>
      <c r="O4" s="7">
        <f>Calculations!X84</f>
        <v>11068358698291.912</v>
      </c>
      <c r="P4" s="7">
        <f>Calculations!Y84</f>
        <v>11046676192018.133</v>
      </c>
      <c r="Q4" s="7">
        <f>Calculations!Z84</f>
        <v>11049853800696.188</v>
      </c>
      <c r="R4" s="7">
        <f>Calculations!AA84</f>
        <v>11077891524326.074</v>
      </c>
      <c r="S4" s="7">
        <f>Calculations!AB84</f>
        <v>11108733020318.951</v>
      </c>
      <c r="T4" s="7">
        <f>Calculations!AC84</f>
        <v>11147051242613.131</v>
      </c>
      <c r="U4" s="7">
        <f>Calculations!AD84</f>
        <v>11185369464907.309</v>
      </c>
      <c r="V4" s="7">
        <f>Calculations!AE84</f>
        <v>11219388569578.238</v>
      </c>
      <c r="W4" s="7">
        <f>Calculations!AF84</f>
        <v>11258267546345.018</v>
      </c>
      <c r="X4" s="7">
        <f>Calculations!AG84</f>
        <v>11299950295474.783</v>
      </c>
      <c r="Y4" s="7">
        <f>Calculations!AH84</f>
        <v>11347053671172.994</v>
      </c>
      <c r="Z4" s="7">
        <f>Calculations!AI84</f>
        <v>11390044847405.488</v>
      </c>
      <c r="AA4" s="7">
        <f>Calculations!AJ84</f>
        <v>11427615397069.537</v>
      </c>
      <c r="AB4" s="7">
        <f>Calculations!AK84</f>
        <v>11465559783048.652</v>
      </c>
      <c r="AC4" s="7">
        <f>Calculations!AL84</f>
        <v>11513597749534.525</v>
      </c>
      <c r="AD4" s="7">
        <f>Calculations!AM84</f>
        <v>11564626406540.92</v>
      </c>
      <c r="AE4" s="7">
        <f>Calculations!AN84</f>
        <v>11611729782239.131</v>
      </c>
    </row>
    <row r="5" spans="1:33">
      <c r="A5" s="1" t="s">
        <v>79</v>
      </c>
      <c r="B5" s="7">
        <f>Calculations!K85</f>
        <v>0</v>
      </c>
      <c r="C5" s="7">
        <f>Calculations!L85</f>
        <v>0</v>
      </c>
      <c r="D5" s="7">
        <f>Calculations!M85</f>
        <v>0</v>
      </c>
      <c r="E5" s="7">
        <f>Calculations!N85</f>
        <v>0</v>
      </c>
      <c r="F5" s="7">
        <f>Calculations!O85</f>
        <v>0</v>
      </c>
      <c r="G5" s="7">
        <f>Calculations!P85</f>
        <v>0</v>
      </c>
      <c r="H5" s="7">
        <f>Calculations!Q85</f>
        <v>0</v>
      </c>
      <c r="I5" s="7">
        <f>Calculations!R85</f>
        <v>0</v>
      </c>
      <c r="J5" s="7">
        <f>Calculations!S85</f>
        <v>0</v>
      </c>
      <c r="K5" s="7">
        <f>Calculations!T85</f>
        <v>0</v>
      </c>
      <c r="L5" s="7">
        <f>Calculations!U85</f>
        <v>0</v>
      </c>
      <c r="M5" s="7">
        <f>Calculations!V85</f>
        <v>0</v>
      </c>
      <c r="N5" s="7">
        <f>Calculations!W85</f>
        <v>0</v>
      </c>
      <c r="O5" s="7">
        <f>Calculations!X85</f>
        <v>0</v>
      </c>
      <c r="P5" s="7">
        <f>Calculations!Y85</f>
        <v>0</v>
      </c>
      <c r="Q5" s="7">
        <f>Calculations!Z85</f>
        <v>0</v>
      </c>
      <c r="R5" s="7">
        <f>Calculations!AA85</f>
        <v>0</v>
      </c>
      <c r="S5" s="7">
        <f>Calculations!AB85</f>
        <v>0</v>
      </c>
      <c r="T5" s="7">
        <f>Calculations!AC85</f>
        <v>0</v>
      </c>
      <c r="U5" s="7">
        <f>Calculations!AD85</f>
        <v>0</v>
      </c>
      <c r="V5" s="7">
        <f>Calculations!AE85</f>
        <v>0</v>
      </c>
      <c r="W5" s="7">
        <f>Calculations!AF85</f>
        <v>0</v>
      </c>
      <c r="X5" s="7">
        <f>Calculations!AG85</f>
        <v>0</v>
      </c>
      <c r="Y5" s="7">
        <f>Calculations!AH85</f>
        <v>0</v>
      </c>
      <c r="Z5" s="7">
        <f>Calculations!AI85</f>
        <v>0</v>
      </c>
      <c r="AA5" s="7">
        <f>Calculations!AJ85</f>
        <v>0</v>
      </c>
      <c r="AB5" s="7">
        <f>Calculations!AK85</f>
        <v>0</v>
      </c>
      <c r="AC5" s="7">
        <f>Calculations!AL85</f>
        <v>0</v>
      </c>
      <c r="AD5" s="7">
        <f>Calculations!AM85</f>
        <v>0</v>
      </c>
      <c r="AE5" s="7">
        <f>Calculations!AN85</f>
        <v>0</v>
      </c>
    </row>
    <row r="6" spans="1:33">
      <c r="A6" s="1" t="s">
        <v>81</v>
      </c>
      <c r="B6" s="7">
        <f>Calculations!K86</f>
        <v>0</v>
      </c>
      <c r="C6" s="7">
        <f>Calculations!L86</f>
        <v>0</v>
      </c>
      <c r="D6" s="7">
        <f>Calculations!M86</f>
        <v>0</v>
      </c>
      <c r="E6" s="7">
        <f>Calculations!N86</f>
        <v>0</v>
      </c>
      <c r="F6" s="7">
        <f>Calculations!O86</f>
        <v>0</v>
      </c>
      <c r="G6" s="7">
        <f>Calculations!P86</f>
        <v>0</v>
      </c>
      <c r="H6" s="7">
        <f>Calculations!Q86</f>
        <v>0</v>
      </c>
      <c r="I6" s="7">
        <f>Calculations!R86</f>
        <v>0</v>
      </c>
      <c r="J6" s="7">
        <f>Calculations!S86</f>
        <v>0</v>
      </c>
      <c r="K6" s="7">
        <f>Calculations!T86</f>
        <v>0</v>
      </c>
      <c r="L6" s="7">
        <f>Calculations!U86</f>
        <v>0</v>
      </c>
      <c r="M6" s="7">
        <f>Calculations!V86</f>
        <v>0</v>
      </c>
      <c r="N6" s="7">
        <f>Calculations!W86</f>
        <v>0</v>
      </c>
      <c r="O6" s="7">
        <f>Calculations!X86</f>
        <v>0</v>
      </c>
      <c r="P6" s="7">
        <f>Calculations!Y86</f>
        <v>0</v>
      </c>
      <c r="Q6" s="7">
        <f>Calculations!Z86</f>
        <v>0</v>
      </c>
      <c r="R6" s="7">
        <f>Calculations!AA86</f>
        <v>0</v>
      </c>
      <c r="S6" s="7">
        <f>Calculations!AB86</f>
        <v>0</v>
      </c>
      <c r="T6" s="7">
        <f>Calculations!AC86</f>
        <v>0</v>
      </c>
      <c r="U6" s="7">
        <f>Calculations!AD86</f>
        <v>0</v>
      </c>
      <c r="V6" s="7">
        <f>Calculations!AE86</f>
        <v>0</v>
      </c>
      <c r="W6" s="7">
        <f>Calculations!AF86</f>
        <v>0</v>
      </c>
      <c r="X6" s="7">
        <f>Calculations!AG86</f>
        <v>0</v>
      </c>
      <c r="Y6" s="7">
        <f>Calculations!AH86</f>
        <v>0</v>
      </c>
      <c r="Z6" s="7">
        <f>Calculations!AI86</f>
        <v>0</v>
      </c>
      <c r="AA6" s="7">
        <f>Calculations!AJ86</f>
        <v>0</v>
      </c>
      <c r="AB6" s="7">
        <f>Calculations!AK86</f>
        <v>0</v>
      </c>
      <c r="AC6" s="7">
        <f>Calculations!AL86</f>
        <v>0</v>
      </c>
      <c r="AD6" s="7">
        <f>Calculations!AM86</f>
        <v>0</v>
      </c>
      <c r="AE6" s="7">
        <f>Calculations!AN86</f>
        <v>0</v>
      </c>
    </row>
    <row r="7" spans="1:33">
      <c r="A7" s="1" t="s">
        <v>139</v>
      </c>
      <c r="B7" s="7">
        <f>Calculations!K87</f>
        <v>0</v>
      </c>
      <c r="C7" s="7">
        <f>Calculations!L87</f>
        <v>0</v>
      </c>
      <c r="D7" s="7">
        <f>Calculations!M87</f>
        <v>0</v>
      </c>
      <c r="E7" s="7">
        <f>Calculations!N87</f>
        <v>0</v>
      </c>
      <c r="F7" s="7">
        <f>Calculations!O87</f>
        <v>0</v>
      </c>
      <c r="G7" s="7">
        <f>Calculations!P87</f>
        <v>0</v>
      </c>
      <c r="H7" s="7">
        <f>Calculations!Q87</f>
        <v>0</v>
      </c>
      <c r="I7" s="7">
        <f>Calculations!R87</f>
        <v>0</v>
      </c>
      <c r="J7" s="7">
        <f>Calculations!S87</f>
        <v>0</v>
      </c>
      <c r="K7" s="7">
        <f>Calculations!T87</f>
        <v>0</v>
      </c>
      <c r="L7" s="7">
        <f>Calculations!U87</f>
        <v>0</v>
      </c>
      <c r="M7" s="7">
        <f>Calculations!V87</f>
        <v>0</v>
      </c>
      <c r="N7" s="7">
        <f>Calculations!W87</f>
        <v>0</v>
      </c>
      <c r="O7" s="7">
        <f>Calculations!X87</f>
        <v>0</v>
      </c>
      <c r="P7" s="7">
        <f>Calculations!Y87</f>
        <v>0</v>
      </c>
      <c r="Q7" s="7">
        <f>Calculations!Z87</f>
        <v>0</v>
      </c>
      <c r="R7" s="7">
        <f>Calculations!AA87</f>
        <v>0</v>
      </c>
      <c r="S7" s="7">
        <f>Calculations!AB87</f>
        <v>0</v>
      </c>
      <c r="T7" s="7">
        <f>Calculations!AC87</f>
        <v>0</v>
      </c>
      <c r="U7" s="7">
        <f>Calculations!AD87</f>
        <v>0</v>
      </c>
      <c r="V7" s="7">
        <f>Calculations!AE87</f>
        <v>0</v>
      </c>
      <c r="W7" s="7">
        <f>Calculations!AF87</f>
        <v>0</v>
      </c>
      <c r="X7" s="7">
        <f>Calculations!AG87</f>
        <v>0</v>
      </c>
      <c r="Y7" s="7">
        <f>Calculations!AH87</f>
        <v>0</v>
      </c>
      <c r="Z7" s="7">
        <f>Calculations!AI87</f>
        <v>0</v>
      </c>
      <c r="AA7" s="7">
        <f>Calculations!AJ87</f>
        <v>0</v>
      </c>
      <c r="AB7" s="7">
        <f>Calculations!AK87</f>
        <v>0</v>
      </c>
      <c r="AC7" s="7">
        <f>Calculations!AL87</f>
        <v>0</v>
      </c>
      <c r="AD7" s="7">
        <f>Calculations!AM87</f>
        <v>0</v>
      </c>
      <c r="AE7" s="7">
        <f>Calculations!AN87</f>
        <v>0</v>
      </c>
    </row>
    <row r="8" spans="1:33">
      <c r="A8" s="1" t="s">
        <v>243</v>
      </c>
      <c r="B8" s="7">
        <f>Calculations!K88</f>
        <v>0</v>
      </c>
      <c r="C8" s="7">
        <f>Calculations!L88</f>
        <v>0</v>
      </c>
      <c r="D8" s="7">
        <f>Calculations!M88</f>
        <v>0</v>
      </c>
      <c r="E8" s="7">
        <f>Calculations!N88</f>
        <v>0</v>
      </c>
      <c r="F8" s="7">
        <f>Calculations!O88</f>
        <v>0</v>
      </c>
      <c r="G8" s="7">
        <f>Calculations!P88</f>
        <v>0</v>
      </c>
      <c r="H8" s="7">
        <f>Calculations!Q88</f>
        <v>0</v>
      </c>
      <c r="I8" s="7">
        <f>Calculations!R88</f>
        <v>0</v>
      </c>
      <c r="J8" s="7">
        <f>Calculations!S88</f>
        <v>0</v>
      </c>
      <c r="K8" s="7">
        <f>Calculations!T88</f>
        <v>0</v>
      </c>
      <c r="L8" s="7">
        <f>Calculations!U88</f>
        <v>0</v>
      </c>
      <c r="M8" s="7">
        <f>Calculations!V88</f>
        <v>0</v>
      </c>
      <c r="N8" s="7">
        <f>Calculations!W88</f>
        <v>0</v>
      </c>
      <c r="O8" s="7">
        <f>Calculations!X88</f>
        <v>0</v>
      </c>
      <c r="P8" s="7">
        <f>Calculations!Y88</f>
        <v>0</v>
      </c>
      <c r="Q8" s="7">
        <f>Calculations!Z88</f>
        <v>0</v>
      </c>
      <c r="R8" s="7">
        <f>Calculations!AA88</f>
        <v>0</v>
      </c>
      <c r="S8" s="7">
        <f>Calculations!AB88</f>
        <v>0</v>
      </c>
      <c r="T8" s="7">
        <f>Calculations!AC88</f>
        <v>0</v>
      </c>
      <c r="U8" s="7">
        <f>Calculations!AD88</f>
        <v>0</v>
      </c>
      <c r="V8" s="7">
        <f>Calculations!AE88</f>
        <v>0</v>
      </c>
      <c r="W8" s="7">
        <f>Calculations!AF88</f>
        <v>0</v>
      </c>
      <c r="X8" s="7">
        <f>Calculations!AG88</f>
        <v>0</v>
      </c>
      <c r="Y8" s="7">
        <f>Calculations!AH88</f>
        <v>0</v>
      </c>
      <c r="Z8" s="7">
        <f>Calculations!AI88</f>
        <v>0</v>
      </c>
      <c r="AA8" s="7">
        <f>Calculations!AJ88</f>
        <v>0</v>
      </c>
      <c r="AB8" s="7">
        <f>Calculations!AK88</f>
        <v>0</v>
      </c>
      <c r="AC8" s="7">
        <f>Calculations!AL88</f>
        <v>0</v>
      </c>
      <c r="AD8" s="7">
        <f>Calculations!AM88</f>
        <v>0</v>
      </c>
      <c r="AE8" s="7">
        <f>Calculations!AN88</f>
        <v>0</v>
      </c>
    </row>
    <row r="9" spans="1:33">
      <c r="A9" s="1" t="s">
        <v>244</v>
      </c>
      <c r="B9" s="7">
        <f>Calculations!K89</f>
        <v>0</v>
      </c>
      <c r="C9" s="7">
        <f>Calculations!L89</f>
        <v>0</v>
      </c>
      <c r="D9" s="7">
        <f>Calculations!M89</f>
        <v>0</v>
      </c>
      <c r="E9" s="7">
        <f>Calculations!N89</f>
        <v>0</v>
      </c>
      <c r="F9" s="7">
        <f>Calculations!O89</f>
        <v>0</v>
      </c>
      <c r="G9" s="7">
        <f>Calculations!P89</f>
        <v>0</v>
      </c>
      <c r="H9" s="7">
        <f>Calculations!Q89</f>
        <v>0</v>
      </c>
      <c r="I9" s="7">
        <f>Calculations!R89</f>
        <v>0</v>
      </c>
      <c r="J9" s="7">
        <f>Calculations!S89</f>
        <v>0</v>
      </c>
      <c r="K9" s="7">
        <f>Calculations!T89</f>
        <v>0</v>
      </c>
      <c r="L9" s="7">
        <f>Calculations!U89</f>
        <v>0</v>
      </c>
      <c r="M9" s="7">
        <f>Calculations!V89</f>
        <v>0</v>
      </c>
      <c r="N9" s="7">
        <f>Calculations!W89</f>
        <v>0</v>
      </c>
      <c r="O9" s="7">
        <f>Calculations!X89</f>
        <v>0</v>
      </c>
      <c r="P9" s="7">
        <f>Calculations!Y89</f>
        <v>0</v>
      </c>
      <c r="Q9" s="7">
        <f>Calculations!Z89</f>
        <v>0</v>
      </c>
      <c r="R9" s="7">
        <f>Calculations!AA89</f>
        <v>0</v>
      </c>
      <c r="S9" s="7">
        <f>Calculations!AB89</f>
        <v>0</v>
      </c>
      <c r="T9" s="7">
        <f>Calculations!AC89</f>
        <v>0</v>
      </c>
      <c r="U9" s="7">
        <f>Calculations!AD89</f>
        <v>0</v>
      </c>
      <c r="V9" s="7">
        <f>Calculations!AE89</f>
        <v>0</v>
      </c>
      <c r="W9" s="7">
        <f>Calculations!AF89</f>
        <v>0</v>
      </c>
      <c r="X9" s="7">
        <f>Calculations!AG89</f>
        <v>0</v>
      </c>
      <c r="Y9" s="7">
        <f>Calculations!AH89</f>
        <v>0</v>
      </c>
      <c r="Z9" s="7">
        <f>Calculations!AI89</f>
        <v>0</v>
      </c>
      <c r="AA9" s="7">
        <f>Calculations!AJ89</f>
        <v>0</v>
      </c>
      <c r="AB9" s="7">
        <f>Calculations!AK89</f>
        <v>0</v>
      </c>
      <c r="AC9" s="7">
        <f>Calculations!AL89</f>
        <v>0</v>
      </c>
      <c r="AD9" s="7">
        <f>Calculations!AM89</f>
        <v>0</v>
      </c>
      <c r="AE9" s="7">
        <f>Calculations!AN89</f>
        <v>0</v>
      </c>
    </row>
    <row r="10" spans="1:33">
      <c r="A10" s="1" t="s">
        <v>245</v>
      </c>
      <c r="B10" s="7">
        <f>Calculations!K90</f>
        <v>0</v>
      </c>
      <c r="C10" s="7">
        <f>Calculations!L90</f>
        <v>0</v>
      </c>
      <c r="D10" s="7">
        <f>Calculations!M90</f>
        <v>0</v>
      </c>
      <c r="E10" s="7">
        <f>Calculations!N90</f>
        <v>0</v>
      </c>
      <c r="F10" s="7">
        <f>Calculations!O90</f>
        <v>0</v>
      </c>
      <c r="G10" s="7">
        <f>Calculations!P90</f>
        <v>0</v>
      </c>
      <c r="H10" s="7">
        <f>Calculations!Q90</f>
        <v>0</v>
      </c>
      <c r="I10" s="7">
        <f>Calculations!R90</f>
        <v>0</v>
      </c>
      <c r="J10" s="7">
        <f>Calculations!S90</f>
        <v>0</v>
      </c>
      <c r="K10" s="7">
        <f>Calculations!T90</f>
        <v>0</v>
      </c>
      <c r="L10" s="7">
        <f>Calculations!U90</f>
        <v>0</v>
      </c>
      <c r="M10" s="7">
        <f>Calculations!V90</f>
        <v>0</v>
      </c>
      <c r="N10" s="7">
        <f>Calculations!W90</f>
        <v>0</v>
      </c>
      <c r="O10" s="7">
        <f>Calculations!X90</f>
        <v>0</v>
      </c>
      <c r="P10" s="7">
        <f>Calculations!Y90</f>
        <v>0</v>
      </c>
      <c r="Q10" s="7">
        <f>Calculations!Z90</f>
        <v>0</v>
      </c>
      <c r="R10" s="7">
        <f>Calculations!AA90</f>
        <v>0</v>
      </c>
      <c r="S10" s="7">
        <f>Calculations!AB90</f>
        <v>0</v>
      </c>
      <c r="T10" s="7">
        <f>Calculations!AC90</f>
        <v>0</v>
      </c>
      <c r="U10" s="7">
        <f>Calculations!AD90</f>
        <v>0</v>
      </c>
      <c r="V10" s="7">
        <f>Calculations!AE90</f>
        <v>0</v>
      </c>
      <c r="W10" s="7">
        <f>Calculations!AF90</f>
        <v>0</v>
      </c>
      <c r="X10" s="7">
        <f>Calculations!AG90</f>
        <v>0</v>
      </c>
      <c r="Y10" s="7">
        <f>Calculations!AH90</f>
        <v>0</v>
      </c>
      <c r="Z10" s="7">
        <f>Calculations!AI90</f>
        <v>0</v>
      </c>
      <c r="AA10" s="7">
        <f>Calculations!AJ90</f>
        <v>0</v>
      </c>
      <c r="AB10" s="7">
        <f>Calculations!AK90</f>
        <v>0</v>
      </c>
      <c r="AC10" s="7">
        <f>Calculations!AL90</f>
        <v>0</v>
      </c>
      <c r="AD10" s="7">
        <f>Calculations!AM90</f>
        <v>0</v>
      </c>
      <c r="AE10" s="7">
        <f>Calculations!AN90</f>
        <v>0</v>
      </c>
    </row>
    <row r="11" spans="1:33">
      <c r="A11" s="1" t="s">
        <v>246</v>
      </c>
      <c r="B11" s="7">
        <f>Calculations!K91</f>
        <v>0</v>
      </c>
      <c r="C11" s="7">
        <f>Calculations!L91</f>
        <v>0</v>
      </c>
      <c r="D11" s="7">
        <f>Calculations!M91</f>
        <v>0</v>
      </c>
      <c r="E11" s="7">
        <f>Calculations!N91</f>
        <v>0</v>
      </c>
      <c r="F11" s="7">
        <f>Calculations!O91</f>
        <v>0</v>
      </c>
      <c r="G11" s="7">
        <f>Calculations!P91</f>
        <v>0</v>
      </c>
      <c r="H11" s="7">
        <f>Calculations!Q91</f>
        <v>0</v>
      </c>
      <c r="I11" s="7">
        <f>Calculations!R91</f>
        <v>0</v>
      </c>
      <c r="J11" s="7">
        <f>Calculations!S91</f>
        <v>0</v>
      </c>
      <c r="K11" s="7">
        <f>Calculations!T91</f>
        <v>0</v>
      </c>
      <c r="L11" s="7">
        <f>Calculations!U91</f>
        <v>0</v>
      </c>
      <c r="M11" s="7">
        <f>Calculations!V91</f>
        <v>0</v>
      </c>
      <c r="N11" s="7">
        <f>Calculations!W91</f>
        <v>0</v>
      </c>
      <c r="O11" s="7">
        <f>Calculations!X91</f>
        <v>0</v>
      </c>
      <c r="P11" s="7">
        <f>Calculations!Y91</f>
        <v>0</v>
      </c>
      <c r="Q11" s="7">
        <f>Calculations!Z91</f>
        <v>0</v>
      </c>
      <c r="R11" s="7">
        <f>Calculations!AA91</f>
        <v>0</v>
      </c>
      <c r="S11" s="7">
        <f>Calculations!AB91</f>
        <v>0</v>
      </c>
      <c r="T11" s="7">
        <f>Calculations!AC91</f>
        <v>0</v>
      </c>
      <c r="U11" s="7">
        <f>Calculations!AD91</f>
        <v>0</v>
      </c>
      <c r="V11" s="7">
        <f>Calculations!AE91</f>
        <v>0</v>
      </c>
      <c r="W11" s="7">
        <f>Calculations!AF91</f>
        <v>0</v>
      </c>
      <c r="X11" s="7">
        <f>Calculations!AG91</f>
        <v>0</v>
      </c>
      <c r="Y11" s="7">
        <f>Calculations!AH91</f>
        <v>0</v>
      </c>
      <c r="Z11" s="7">
        <f>Calculations!AI91</f>
        <v>0</v>
      </c>
      <c r="AA11" s="7">
        <f>Calculations!AJ91</f>
        <v>0</v>
      </c>
      <c r="AB11" s="7">
        <f>Calculations!AK91</f>
        <v>0</v>
      </c>
      <c r="AC11" s="7">
        <f>Calculations!AL91</f>
        <v>0</v>
      </c>
      <c r="AD11" s="7">
        <f>Calculations!AM91</f>
        <v>0</v>
      </c>
      <c r="AE11" s="7">
        <f>Calculations!AN91</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11"/>
  <sheetViews>
    <sheetView workbookViewId="0">
      <selection activeCell="B1" sqref="B1:C1048576"/>
    </sheetView>
  </sheetViews>
  <sheetFormatPr defaultRowHeight="15"/>
  <cols>
    <col min="1" max="1" width="29.85546875" customWidth="1"/>
    <col min="2" max="31" width="9.570312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Calculations!K95</f>
        <v>37845319355622.117</v>
      </c>
      <c r="C2" s="7">
        <f>Calculations!L95</f>
        <v>42854725977495.344</v>
      </c>
      <c r="D2" s="7">
        <f>Calculations!M95</f>
        <v>39843474459645.43</v>
      </c>
      <c r="E2" s="7">
        <f>Calculations!N95</f>
        <v>38653553468793.008</v>
      </c>
      <c r="F2" s="7">
        <f>Calculations!O95</f>
        <v>38342334736501.258</v>
      </c>
      <c r="G2" s="7">
        <f>Calculations!P95</f>
        <v>38355605925686.063</v>
      </c>
      <c r="H2" s="7">
        <f>Calculations!Q95</f>
        <v>38580655387355.297</v>
      </c>
      <c r="I2" s="7">
        <f>Calculations!R95</f>
        <v>38940659758763.047</v>
      </c>
      <c r="J2" s="7">
        <f>Calculations!S95</f>
        <v>39295056585444.828</v>
      </c>
      <c r="K2" s="7">
        <f>Calculations!T95</f>
        <v>39197485307212.82</v>
      </c>
      <c r="L2" s="7">
        <f>Calculations!U95</f>
        <v>39096549502145.219</v>
      </c>
      <c r="M2" s="7">
        <f>Calculations!V95</f>
        <v>39038791791467.656</v>
      </c>
      <c r="N2" s="7">
        <f>Calculations!W95</f>
        <v>38985146280255.813</v>
      </c>
      <c r="O2" s="7">
        <f>Calculations!X95</f>
        <v>38979164899214.766</v>
      </c>
      <c r="P2" s="7">
        <f>Calculations!Y95</f>
        <v>39068885614830.406</v>
      </c>
      <c r="Q2" s="7">
        <f>Calculations!Z95</f>
        <v>39183092609082.813</v>
      </c>
      <c r="R2" s="7">
        <f>Calculations!AA95</f>
        <v>39286084513883.266</v>
      </c>
      <c r="S2" s="7">
        <f>Calculations!AB95</f>
        <v>39357113413745.648</v>
      </c>
      <c r="T2" s="7">
        <f>Calculations!AC95</f>
        <v>39431133004128.555</v>
      </c>
      <c r="U2" s="7">
        <f>Calculations!AD95</f>
        <v>38823462073990.125</v>
      </c>
      <c r="V2" s="7">
        <f>Calculations!AE95</f>
        <v>38320465312069.945</v>
      </c>
      <c r="W2" s="7">
        <f>Calculations!AF95</f>
        <v>37927750263093.984</v>
      </c>
      <c r="X2" s="7">
        <f>Calculations!AG95</f>
        <v>37657840443616.93</v>
      </c>
      <c r="Y2" s="7">
        <f>Calculations!AH95</f>
        <v>37542138104104.266</v>
      </c>
      <c r="Z2" s="7">
        <f>Calculations!AI95</f>
        <v>37503259127337.492</v>
      </c>
      <c r="AA2" s="7">
        <f>Calculations!AJ95</f>
        <v>37494287055775.922</v>
      </c>
      <c r="AB2" s="7">
        <f>Calculations!AK95</f>
        <v>37520081761515.414</v>
      </c>
      <c r="AC2" s="7">
        <f>Calculations!AL95</f>
        <v>37568867400631.422</v>
      </c>
      <c r="AD2" s="7">
        <f>Calculations!AM95</f>
        <v>37649616044685.5</v>
      </c>
      <c r="AE2" s="7">
        <f>Calculations!AN95</f>
        <v>37767935238403.625</v>
      </c>
    </row>
    <row r="3" spans="1:33">
      <c r="A3" s="1" t="s">
        <v>77</v>
      </c>
      <c r="B3" s="7">
        <f>Calculations!K96</f>
        <v>0</v>
      </c>
      <c r="C3" s="7">
        <f>Calculations!L96</f>
        <v>0</v>
      </c>
      <c r="D3" s="7">
        <f>Calculations!M96</f>
        <v>0</v>
      </c>
      <c r="E3" s="7">
        <f>Calculations!N96</f>
        <v>0</v>
      </c>
      <c r="F3" s="7">
        <f>Calculations!O96</f>
        <v>0</v>
      </c>
      <c r="G3" s="7">
        <f>Calculations!P96</f>
        <v>0</v>
      </c>
      <c r="H3" s="7">
        <f>Calculations!Q96</f>
        <v>0</v>
      </c>
      <c r="I3" s="7">
        <f>Calculations!R96</f>
        <v>0</v>
      </c>
      <c r="J3" s="7">
        <f>Calculations!S96</f>
        <v>0</v>
      </c>
      <c r="K3" s="7">
        <f>Calculations!T96</f>
        <v>0</v>
      </c>
      <c r="L3" s="7">
        <f>Calculations!U96</f>
        <v>0</v>
      </c>
      <c r="M3" s="7">
        <f>Calculations!V96</f>
        <v>0</v>
      </c>
      <c r="N3" s="7">
        <f>Calculations!W96</f>
        <v>0</v>
      </c>
      <c r="O3" s="7">
        <f>Calculations!X96</f>
        <v>0</v>
      </c>
      <c r="P3" s="7">
        <f>Calculations!Y96</f>
        <v>0</v>
      </c>
      <c r="Q3" s="7">
        <f>Calculations!Z96</f>
        <v>0</v>
      </c>
      <c r="R3" s="7">
        <f>Calculations!AA96</f>
        <v>0</v>
      </c>
      <c r="S3" s="7">
        <f>Calculations!AB96</f>
        <v>0</v>
      </c>
      <c r="T3" s="7">
        <f>Calculations!AC96</f>
        <v>0</v>
      </c>
      <c r="U3" s="7">
        <f>Calculations!AD96</f>
        <v>0</v>
      </c>
      <c r="V3" s="7">
        <f>Calculations!AE96</f>
        <v>0</v>
      </c>
      <c r="W3" s="7">
        <f>Calculations!AF96</f>
        <v>0</v>
      </c>
      <c r="X3" s="7">
        <f>Calculations!AG96</f>
        <v>0</v>
      </c>
      <c r="Y3" s="7">
        <f>Calculations!AH96</f>
        <v>0</v>
      </c>
      <c r="Z3" s="7">
        <f>Calculations!AI96</f>
        <v>0</v>
      </c>
      <c r="AA3" s="7">
        <f>Calculations!AJ96</f>
        <v>0</v>
      </c>
      <c r="AB3" s="7">
        <f>Calculations!AK96</f>
        <v>0</v>
      </c>
      <c r="AC3" s="7">
        <f>Calculations!AL96</f>
        <v>0</v>
      </c>
      <c r="AD3" s="7">
        <f>Calculations!AM96</f>
        <v>0</v>
      </c>
      <c r="AE3" s="7">
        <f>Calculations!AN96</f>
        <v>0</v>
      </c>
    </row>
    <row r="4" spans="1:33">
      <c r="A4" s="1" t="s">
        <v>78</v>
      </c>
      <c r="B4" s="7">
        <f>Calculations!K97</f>
        <v>0</v>
      </c>
      <c r="C4" s="7">
        <f>Calculations!L97</f>
        <v>0</v>
      </c>
      <c r="D4" s="7">
        <f>Calculations!M97</f>
        <v>0</v>
      </c>
      <c r="E4" s="7">
        <f>Calculations!N97</f>
        <v>0</v>
      </c>
      <c r="F4" s="7">
        <f>Calculations!O97</f>
        <v>0</v>
      </c>
      <c r="G4" s="7">
        <f>Calculations!P97</f>
        <v>0</v>
      </c>
      <c r="H4" s="7">
        <f>Calculations!Q97</f>
        <v>0</v>
      </c>
      <c r="I4" s="7">
        <f>Calculations!R97</f>
        <v>0</v>
      </c>
      <c r="J4" s="7">
        <f>Calculations!S97</f>
        <v>0</v>
      </c>
      <c r="K4" s="7">
        <f>Calculations!T97</f>
        <v>0</v>
      </c>
      <c r="L4" s="7">
        <f>Calculations!U97</f>
        <v>0</v>
      </c>
      <c r="M4" s="7">
        <f>Calculations!V97</f>
        <v>0</v>
      </c>
      <c r="N4" s="7">
        <f>Calculations!W97</f>
        <v>0</v>
      </c>
      <c r="O4" s="7">
        <f>Calculations!X97</f>
        <v>0</v>
      </c>
      <c r="P4" s="7">
        <f>Calculations!Y97</f>
        <v>0</v>
      </c>
      <c r="Q4" s="7">
        <f>Calculations!Z97</f>
        <v>0</v>
      </c>
      <c r="R4" s="7">
        <f>Calculations!AA97</f>
        <v>0</v>
      </c>
      <c r="S4" s="7">
        <f>Calculations!AB97</f>
        <v>0</v>
      </c>
      <c r="T4" s="7">
        <f>Calculations!AC97</f>
        <v>0</v>
      </c>
      <c r="U4" s="7">
        <f>Calculations!AD97</f>
        <v>0</v>
      </c>
      <c r="V4" s="7">
        <f>Calculations!AE97</f>
        <v>0</v>
      </c>
      <c r="W4" s="7">
        <f>Calculations!AF97</f>
        <v>0</v>
      </c>
      <c r="X4" s="7">
        <f>Calculations!AG97</f>
        <v>0</v>
      </c>
      <c r="Y4" s="7">
        <f>Calculations!AH97</f>
        <v>0</v>
      </c>
      <c r="Z4" s="7">
        <f>Calculations!AI97</f>
        <v>0</v>
      </c>
      <c r="AA4" s="7">
        <f>Calculations!AJ97</f>
        <v>0</v>
      </c>
      <c r="AB4" s="7">
        <f>Calculations!AK97</f>
        <v>0</v>
      </c>
      <c r="AC4" s="7">
        <f>Calculations!AL97</f>
        <v>0</v>
      </c>
      <c r="AD4" s="7">
        <f>Calculations!AM97</f>
        <v>0</v>
      </c>
      <c r="AE4" s="7">
        <f>Calculations!AN97</f>
        <v>0</v>
      </c>
    </row>
    <row r="5" spans="1:33">
      <c r="A5" s="1" t="s">
        <v>79</v>
      </c>
      <c r="B5" s="7">
        <f>Calculations!K98</f>
        <v>0</v>
      </c>
      <c r="C5" s="7">
        <f>Calculations!L98</f>
        <v>0</v>
      </c>
      <c r="D5" s="7">
        <f>Calculations!M98</f>
        <v>0</v>
      </c>
      <c r="E5" s="7">
        <f>Calculations!N98</f>
        <v>0</v>
      </c>
      <c r="F5" s="7">
        <f>Calculations!O98</f>
        <v>0</v>
      </c>
      <c r="G5" s="7">
        <f>Calculations!P98</f>
        <v>0</v>
      </c>
      <c r="H5" s="7">
        <f>Calculations!Q98</f>
        <v>0</v>
      </c>
      <c r="I5" s="7">
        <f>Calculations!R98</f>
        <v>0</v>
      </c>
      <c r="J5" s="7">
        <f>Calculations!S98</f>
        <v>0</v>
      </c>
      <c r="K5" s="7">
        <f>Calculations!T98</f>
        <v>0</v>
      </c>
      <c r="L5" s="7">
        <f>Calculations!U98</f>
        <v>0</v>
      </c>
      <c r="M5" s="7">
        <f>Calculations!V98</f>
        <v>0</v>
      </c>
      <c r="N5" s="7">
        <f>Calculations!W98</f>
        <v>0</v>
      </c>
      <c r="O5" s="7">
        <f>Calculations!X98</f>
        <v>0</v>
      </c>
      <c r="P5" s="7">
        <f>Calculations!Y98</f>
        <v>0</v>
      </c>
      <c r="Q5" s="7">
        <f>Calculations!Z98</f>
        <v>0</v>
      </c>
      <c r="R5" s="7">
        <f>Calculations!AA98</f>
        <v>0</v>
      </c>
      <c r="S5" s="7">
        <f>Calculations!AB98</f>
        <v>0</v>
      </c>
      <c r="T5" s="7">
        <f>Calculations!AC98</f>
        <v>0</v>
      </c>
      <c r="U5" s="7">
        <f>Calculations!AD98</f>
        <v>0</v>
      </c>
      <c r="V5" s="7">
        <f>Calculations!AE98</f>
        <v>0</v>
      </c>
      <c r="W5" s="7">
        <f>Calculations!AF98</f>
        <v>0</v>
      </c>
      <c r="X5" s="7">
        <f>Calculations!AG98</f>
        <v>0</v>
      </c>
      <c r="Y5" s="7">
        <f>Calculations!AH98</f>
        <v>0</v>
      </c>
      <c r="Z5" s="7">
        <f>Calculations!AI98</f>
        <v>0</v>
      </c>
      <c r="AA5" s="7">
        <f>Calculations!AJ98</f>
        <v>0</v>
      </c>
      <c r="AB5" s="7">
        <f>Calculations!AK98</f>
        <v>0</v>
      </c>
      <c r="AC5" s="7">
        <f>Calculations!AL98</f>
        <v>0</v>
      </c>
      <c r="AD5" s="7">
        <f>Calculations!AM98</f>
        <v>0</v>
      </c>
      <c r="AE5" s="7">
        <f>Calculations!AN98</f>
        <v>0</v>
      </c>
    </row>
    <row r="6" spans="1:33">
      <c r="A6" s="1" t="s">
        <v>81</v>
      </c>
      <c r="B6" s="7">
        <f>Calculations!K99</f>
        <v>0</v>
      </c>
      <c r="C6" s="7">
        <f>Calculations!L99</f>
        <v>0</v>
      </c>
      <c r="D6" s="7">
        <f>Calculations!M99</f>
        <v>0</v>
      </c>
      <c r="E6" s="7">
        <f>Calculations!N99</f>
        <v>0</v>
      </c>
      <c r="F6" s="7">
        <f>Calculations!O99</f>
        <v>0</v>
      </c>
      <c r="G6" s="7">
        <f>Calculations!P99</f>
        <v>0</v>
      </c>
      <c r="H6" s="7">
        <f>Calculations!Q99</f>
        <v>0</v>
      </c>
      <c r="I6" s="7">
        <f>Calculations!R99</f>
        <v>0</v>
      </c>
      <c r="J6" s="7">
        <f>Calculations!S99</f>
        <v>0</v>
      </c>
      <c r="K6" s="7">
        <f>Calculations!T99</f>
        <v>0</v>
      </c>
      <c r="L6" s="7">
        <f>Calculations!U99</f>
        <v>0</v>
      </c>
      <c r="M6" s="7">
        <f>Calculations!V99</f>
        <v>0</v>
      </c>
      <c r="N6" s="7">
        <f>Calculations!W99</f>
        <v>0</v>
      </c>
      <c r="O6" s="7">
        <f>Calculations!X99</f>
        <v>0</v>
      </c>
      <c r="P6" s="7">
        <f>Calculations!Y99</f>
        <v>0</v>
      </c>
      <c r="Q6" s="7">
        <f>Calculations!Z99</f>
        <v>0</v>
      </c>
      <c r="R6" s="7">
        <f>Calculations!AA99</f>
        <v>0</v>
      </c>
      <c r="S6" s="7">
        <f>Calculations!AB99</f>
        <v>0</v>
      </c>
      <c r="T6" s="7">
        <f>Calculations!AC99</f>
        <v>0</v>
      </c>
      <c r="U6" s="7">
        <f>Calculations!AD99</f>
        <v>0</v>
      </c>
      <c r="V6" s="7">
        <f>Calculations!AE99</f>
        <v>0</v>
      </c>
      <c r="W6" s="7">
        <f>Calculations!AF99</f>
        <v>0</v>
      </c>
      <c r="X6" s="7">
        <f>Calculations!AG99</f>
        <v>0</v>
      </c>
      <c r="Y6" s="7">
        <f>Calculations!AH99</f>
        <v>0</v>
      </c>
      <c r="Z6" s="7">
        <f>Calculations!AI99</f>
        <v>0</v>
      </c>
      <c r="AA6" s="7">
        <f>Calculations!AJ99</f>
        <v>0</v>
      </c>
      <c r="AB6" s="7">
        <f>Calculations!AK99</f>
        <v>0</v>
      </c>
      <c r="AC6" s="7">
        <f>Calculations!AL99</f>
        <v>0</v>
      </c>
      <c r="AD6" s="7">
        <f>Calculations!AM99</f>
        <v>0</v>
      </c>
      <c r="AE6" s="7">
        <f>Calculations!AN99</f>
        <v>0</v>
      </c>
    </row>
    <row r="7" spans="1:33">
      <c r="A7" s="1" t="s">
        <v>139</v>
      </c>
      <c r="B7" s="7">
        <f>Calculations!K100</f>
        <v>0</v>
      </c>
      <c r="C7" s="7">
        <f>Calculations!L100</f>
        <v>0</v>
      </c>
      <c r="D7" s="7">
        <f>Calculations!M100</f>
        <v>0</v>
      </c>
      <c r="E7" s="7">
        <f>Calculations!N100</f>
        <v>0</v>
      </c>
      <c r="F7" s="7">
        <f>Calculations!O100</f>
        <v>0</v>
      </c>
      <c r="G7" s="7">
        <f>Calculations!P100</f>
        <v>0</v>
      </c>
      <c r="H7" s="7">
        <f>Calculations!Q100</f>
        <v>0</v>
      </c>
      <c r="I7" s="7">
        <f>Calculations!R100</f>
        <v>0</v>
      </c>
      <c r="J7" s="7">
        <f>Calculations!S100</f>
        <v>0</v>
      </c>
      <c r="K7" s="7">
        <f>Calculations!T100</f>
        <v>0</v>
      </c>
      <c r="L7" s="7">
        <f>Calculations!U100</f>
        <v>0</v>
      </c>
      <c r="M7" s="7">
        <f>Calculations!V100</f>
        <v>0</v>
      </c>
      <c r="N7" s="7">
        <f>Calculations!W100</f>
        <v>0</v>
      </c>
      <c r="O7" s="7">
        <f>Calculations!X100</f>
        <v>0</v>
      </c>
      <c r="P7" s="7">
        <f>Calculations!Y100</f>
        <v>0</v>
      </c>
      <c r="Q7" s="7">
        <f>Calculations!Z100</f>
        <v>0</v>
      </c>
      <c r="R7" s="7">
        <f>Calculations!AA100</f>
        <v>0</v>
      </c>
      <c r="S7" s="7">
        <f>Calculations!AB100</f>
        <v>0</v>
      </c>
      <c r="T7" s="7">
        <f>Calculations!AC100</f>
        <v>0</v>
      </c>
      <c r="U7" s="7">
        <f>Calculations!AD100</f>
        <v>0</v>
      </c>
      <c r="V7" s="7">
        <f>Calculations!AE100</f>
        <v>0</v>
      </c>
      <c r="W7" s="7">
        <f>Calculations!AF100</f>
        <v>0</v>
      </c>
      <c r="X7" s="7">
        <f>Calculations!AG100</f>
        <v>0</v>
      </c>
      <c r="Y7" s="7">
        <f>Calculations!AH100</f>
        <v>0</v>
      </c>
      <c r="Z7" s="7">
        <f>Calculations!AI100</f>
        <v>0</v>
      </c>
      <c r="AA7" s="7">
        <f>Calculations!AJ100</f>
        <v>0</v>
      </c>
      <c r="AB7" s="7">
        <f>Calculations!AK100</f>
        <v>0</v>
      </c>
      <c r="AC7" s="7">
        <f>Calculations!AL100</f>
        <v>0</v>
      </c>
      <c r="AD7" s="7">
        <f>Calculations!AM100</f>
        <v>0</v>
      </c>
      <c r="AE7" s="7">
        <f>Calculations!AN100</f>
        <v>0</v>
      </c>
    </row>
    <row r="8" spans="1:33">
      <c r="A8" s="1" t="s">
        <v>243</v>
      </c>
      <c r="B8" s="7">
        <f>Calculations!K101</f>
        <v>0</v>
      </c>
      <c r="C8" s="7">
        <f>Calculations!L101</f>
        <v>0</v>
      </c>
      <c r="D8" s="7">
        <f>Calculations!M101</f>
        <v>0</v>
      </c>
      <c r="E8" s="7">
        <f>Calculations!N101</f>
        <v>0</v>
      </c>
      <c r="F8" s="7">
        <f>Calculations!O101</f>
        <v>0</v>
      </c>
      <c r="G8" s="7">
        <f>Calculations!P101</f>
        <v>0</v>
      </c>
      <c r="H8" s="7">
        <f>Calculations!Q101</f>
        <v>0</v>
      </c>
      <c r="I8" s="7">
        <f>Calculations!R101</f>
        <v>0</v>
      </c>
      <c r="J8" s="7">
        <f>Calculations!S101</f>
        <v>0</v>
      </c>
      <c r="K8" s="7">
        <f>Calculations!T101</f>
        <v>0</v>
      </c>
      <c r="L8" s="7">
        <f>Calculations!U101</f>
        <v>0</v>
      </c>
      <c r="M8" s="7">
        <f>Calculations!V101</f>
        <v>0</v>
      </c>
      <c r="N8" s="7">
        <f>Calculations!W101</f>
        <v>0</v>
      </c>
      <c r="O8" s="7">
        <f>Calculations!X101</f>
        <v>0</v>
      </c>
      <c r="P8" s="7">
        <f>Calculations!Y101</f>
        <v>0</v>
      </c>
      <c r="Q8" s="7">
        <f>Calculations!Z101</f>
        <v>0</v>
      </c>
      <c r="R8" s="7">
        <f>Calculations!AA101</f>
        <v>0</v>
      </c>
      <c r="S8" s="7">
        <f>Calculations!AB101</f>
        <v>0</v>
      </c>
      <c r="T8" s="7">
        <f>Calculations!AC101</f>
        <v>0</v>
      </c>
      <c r="U8" s="7">
        <f>Calculations!AD101</f>
        <v>0</v>
      </c>
      <c r="V8" s="7">
        <f>Calculations!AE101</f>
        <v>0</v>
      </c>
      <c r="W8" s="7">
        <f>Calculations!AF101</f>
        <v>0</v>
      </c>
      <c r="X8" s="7">
        <f>Calculations!AG101</f>
        <v>0</v>
      </c>
      <c r="Y8" s="7">
        <f>Calculations!AH101</f>
        <v>0</v>
      </c>
      <c r="Z8" s="7">
        <f>Calculations!AI101</f>
        <v>0</v>
      </c>
      <c r="AA8" s="7">
        <f>Calculations!AJ101</f>
        <v>0</v>
      </c>
      <c r="AB8" s="7">
        <f>Calculations!AK101</f>
        <v>0</v>
      </c>
      <c r="AC8" s="7">
        <f>Calculations!AL101</f>
        <v>0</v>
      </c>
      <c r="AD8" s="7">
        <f>Calculations!AM101</f>
        <v>0</v>
      </c>
      <c r="AE8" s="7">
        <f>Calculations!AN101</f>
        <v>0</v>
      </c>
    </row>
    <row r="9" spans="1:33">
      <c r="A9" s="1" t="s">
        <v>244</v>
      </c>
      <c r="B9" s="7">
        <f>Calculations!K102</f>
        <v>0</v>
      </c>
      <c r="C9" s="7">
        <f>Calculations!L102</f>
        <v>0</v>
      </c>
      <c r="D9" s="7">
        <f>Calculations!M102</f>
        <v>0</v>
      </c>
      <c r="E9" s="7">
        <f>Calculations!N102</f>
        <v>0</v>
      </c>
      <c r="F9" s="7">
        <f>Calculations!O102</f>
        <v>0</v>
      </c>
      <c r="G9" s="7">
        <f>Calculations!P102</f>
        <v>0</v>
      </c>
      <c r="H9" s="7">
        <f>Calculations!Q102</f>
        <v>0</v>
      </c>
      <c r="I9" s="7">
        <f>Calculations!R102</f>
        <v>0</v>
      </c>
      <c r="J9" s="7">
        <f>Calculations!S102</f>
        <v>0</v>
      </c>
      <c r="K9" s="7">
        <f>Calculations!T102</f>
        <v>0</v>
      </c>
      <c r="L9" s="7">
        <f>Calculations!U102</f>
        <v>0</v>
      </c>
      <c r="M9" s="7">
        <f>Calculations!V102</f>
        <v>0</v>
      </c>
      <c r="N9" s="7">
        <f>Calculations!W102</f>
        <v>0</v>
      </c>
      <c r="O9" s="7">
        <f>Calculations!X102</f>
        <v>0</v>
      </c>
      <c r="P9" s="7">
        <f>Calculations!Y102</f>
        <v>0</v>
      </c>
      <c r="Q9" s="7">
        <f>Calculations!Z102</f>
        <v>0</v>
      </c>
      <c r="R9" s="7">
        <f>Calculations!AA102</f>
        <v>0</v>
      </c>
      <c r="S9" s="7">
        <f>Calculations!AB102</f>
        <v>0</v>
      </c>
      <c r="T9" s="7">
        <f>Calculations!AC102</f>
        <v>0</v>
      </c>
      <c r="U9" s="7">
        <f>Calculations!AD102</f>
        <v>0</v>
      </c>
      <c r="V9" s="7">
        <f>Calculations!AE102</f>
        <v>0</v>
      </c>
      <c r="W9" s="7">
        <f>Calculations!AF102</f>
        <v>0</v>
      </c>
      <c r="X9" s="7">
        <f>Calculations!AG102</f>
        <v>0</v>
      </c>
      <c r="Y9" s="7">
        <f>Calculations!AH102</f>
        <v>0</v>
      </c>
      <c r="Z9" s="7">
        <f>Calculations!AI102</f>
        <v>0</v>
      </c>
      <c r="AA9" s="7">
        <f>Calculations!AJ102</f>
        <v>0</v>
      </c>
      <c r="AB9" s="7">
        <f>Calculations!AK102</f>
        <v>0</v>
      </c>
      <c r="AC9" s="7">
        <f>Calculations!AL102</f>
        <v>0</v>
      </c>
      <c r="AD9" s="7">
        <f>Calculations!AM102</f>
        <v>0</v>
      </c>
      <c r="AE9" s="7">
        <f>Calculations!AN102</f>
        <v>0</v>
      </c>
    </row>
    <row r="10" spans="1:33">
      <c r="A10" s="1" t="s">
        <v>245</v>
      </c>
      <c r="B10" s="7">
        <f>Calculations!K103</f>
        <v>0</v>
      </c>
      <c r="C10" s="7">
        <f>Calculations!L103</f>
        <v>0</v>
      </c>
      <c r="D10" s="7">
        <f>Calculations!M103</f>
        <v>0</v>
      </c>
      <c r="E10" s="7">
        <f>Calculations!N103</f>
        <v>0</v>
      </c>
      <c r="F10" s="7">
        <f>Calculations!O103</f>
        <v>0</v>
      </c>
      <c r="G10" s="7">
        <f>Calculations!P103</f>
        <v>0</v>
      </c>
      <c r="H10" s="7">
        <f>Calculations!Q103</f>
        <v>0</v>
      </c>
      <c r="I10" s="7">
        <f>Calculations!R103</f>
        <v>0</v>
      </c>
      <c r="J10" s="7">
        <f>Calculations!S103</f>
        <v>0</v>
      </c>
      <c r="K10" s="7">
        <f>Calculations!T103</f>
        <v>0</v>
      </c>
      <c r="L10" s="7">
        <f>Calculations!U103</f>
        <v>0</v>
      </c>
      <c r="M10" s="7">
        <f>Calculations!V103</f>
        <v>0</v>
      </c>
      <c r="N10" s="7">
        <f>Calculations!W103</f>
        <v>0</v>
      </c>
      <c r="O10" s="7">
        <f>Calculations!X103</f>
        <v>0</v>
      </c>
      <c r="P10" s="7">
        <f>Calculations!Y103</f>
        <v>0</v>
      </c>
      <c r="Q10" s="7">
        <f>Calculations!Z103</f>
        <v>0</v>
      </c>
      <c r="R10" s="7">
        <f>Calculations!AA103</f>
        <v>0</v>
      </c>
      <c r="S10" s="7">
        <f>Calculations!AB103</f>
        <v>0</v>
      </c>
      <c r="T10" s="7">
        <f>Calculations!AC103</f>
        <v>0</v>
      </c>
      <c r="U10" s="7">
        <f>Calculations!AD103</f>
        <v>0</v>
      </c>
      <c r="V10" s="7">
        <f>Calculations!AE103</f>
        <v>0</v>
      </c>
      <c r="W10" s="7">
        <f>Calculations!AF103</f>
        <v>0</v>
      </c>
      <c r="X10" s="7">
        <f>Calculations!AG103</f>
        <v>0</v>
      </c>
      <c r="Y10" s="7">
        <f>Calculations!AH103</f>
        <v>0</v>
      </c>
      <c r="Z10" s="7">
        <f>Calculations!AI103</f>
        <v>0</v>
      </c>
      <c r="AA10" s="7">
        <f>Calculations!AJ103</f>
        <v>0</v>
      </c>
      <c r="AB10" s="7">
        <f>Calculations!AK103</f>
        <v>0</v>
      </c>
      <c r="AC10" s="7">
        <f>Calculations!AL103</f>
        <v>0</v>
      </c>
      <c r="AD10" s="7">
        <f>Calculations!AM103</f>
        <v>0</v>
      </c>
      <c r="AE10" s="7">
        <f>Calculations!AN103</f>
        <v>0</v>
      </c>
    </row>
    <row r="11" spans="1:33">
      <c r="A11" s="1" t="s">
        <v>246</v>
      </c>
      <c r="B11" s="7">
        <f>Calculations!K104</f>
        <v>0</v>
      </c>
      <c r="C11" s="7">
        <f>Calculations!L104</f>
        <v>0</v>
      </c>
      <c r="D11" s="7">
        <f>Calculations!M104</f>
        <v>0</v>
      </c>
      <c r="E11" s="7">
        <f>Calculations!N104</f>
        <v>0</v>
      </c>
      <c r="F11" s="7">
        <f>Calculations!O104</f>
        <v>0</v>
      </c>
      <c r="G11" s="7">
        <f>Calculations!P104</f>
        <v>0</v>
      </c>
      <c r="H11" s="7">
        <f>Calculations!Q104</f>
        <v>0</v>
      </c>
      <c r="I11" s="7">
        <f>Calculations!R104</f>
        <v>0</v>
      </c>
      <c r="J11" s="7">
        <f>Calculations!S104</f>
        <v>0</v>
      </c>
      <c r="K11" s="7">
        <f>Calculations!T104</f>
        <v>0</v>
      </c>
      <c r="L11" s="7">
        <f>Calculations!U104</f>
        <v>0</v>
      </c>
      <c r="M11" s="7">
        <f>Calculations!V104</f>
        <v>0</v>
      </c>
      <c r="N11" s="7">
        <f>Calculations!W104</f>
        <v>0</v>
      </c>
      <c r="O11" s="7">
        <f>Calculations!X104</f>
        <v>0</v>
      </c>
      <c r="P11" s="7">
        <f>Calculations!Y104</f>
        <v>0</v>
      </c>
      <c r="Q11" s="7">
        <f>Calculations!Z104</f>
        <v>0</v>
      </c>
      <c r="R11" s="7">
        <f>Calculations!AA104</f>
        <v>0</v>
      </c>
      <c r="S11" s="7">
        <f>Calculations!AB104</f>
        <v>0</v>
      </c>
      <c r="T11" s="7">
        <f>Calculations!AC104</f>
        <v>0</v>
      </c>
      <c r="U11" s="7">
        <f>Calculations!AD104</f>
        <v>0</v>
      </c>
      <c r="V11" s="7">
        <f>Calculations!AE104</f>
        <v>0</v>
      </c>
      <c r="W11" s="7">
        <f>Calculations!AF104</f>
        <v>0</v>
      </c>
      <c r="X11" s="7">
        <f>Calculations!AG104</f>
        <v>0</v>
      </c>
      <c r="Y11" s="7">
        <f>Calculations!AH104</f>
        <v>0</v>
      </c>
      <c r="Z11" s="7">
        <f>Calculations!AI104</f>
        <v>0</v>
      </c>
      <c r="AA11" s="7">
        <f>Calculations!AJ104</f>
        <v>0</v>
      </c>
      <c r="AB11" s="7">
        <f>Calculations!AK104</f>
        <v>0</v>
      </c>
      <c r="AC11" s="7">
        <f>Calculations!AL104</f>
        <v>0</v>
      </c>
      <c r="AD11" s="7">
        <f>Calculations!AM104</f>
        <v>0</v>
      </c>
      <c r="AE11" s="7">
        <f>Calculations!AN104</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G11"/>
  <sheetViews>
    <sheetView workbookViewId="0">
      <selection activeCell="B1" sqref="B1:C1048576"/>
    </sheetView>
  </sheetViews>
  <sheetFormatPr defaultRowHeight="15"/>
  <cols>
    <col min="1" max="1" width="29.85546875" customWidth="1"/>
    <col min="2" max="29" width="9.5703125" bestFit="1" customWidth="1"/>
    <col min="30" max="30" width="10.28515625" bestFit="1" customWidth="1"/>
    <col min="31" max="31" width="9.570312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Calculations!K108</f>
        <v>243757539302193.78</v>
      </c>
      <c r="C2" s="7">
        <f>Calculations!L108</f>
        <v>244451379502954.72</v>
      </c>
      <c r="D2" s="7">
        <f>Calculations!M108</f>
        <v>245009517121347.06</v>
      </c>
      <c r="E2" s="7">
        <f>Calculations!N108</f>
        <v>245838125313688.97</v>
      </c>
      <c r="F2" s="7">
        <f>Calculations!O108</f>
        <v>246980382174370.59</v>
      </c>
      <c r="G2" s="7">
        <f>Calculations!P108</f>
        <v>247944506030923.66</v>
      </c>
      <c r="H2" s="7">
        <f>Calculations!Q108</f>
        <v>248813114708977.56</v>
      </c>
      <c r="I2" s="7">
        <f>Calculations!R108</f>
        <v>249556862057799.72</v>
      </c>
      <c r="J2" s="7">
        <f>Calculations!S108</f>
        <v>247095030636182.97</v>
      </c>
      <c r="K2" s="7">
        <f>Calculations!T108</f>
        <v>244947595555535.97</v>
      </c>
      <c r="L2" s="7">
        <f>Calculations!U108</f>
        <v>242797169784368.5</v>
      </c>
      <c r="M2" s="7">
        <f>Calculations!V108</f>
        <v>240704688642036.09</v>
      </c>
      <c r="N2" s="7">
        <f>Calculations!W108</f>
        <v>238603235428142.13</v>
      </c>
      <c r="O2" s="7">
        <f>Calculations!X108</f>
        <v>236568554066374.81</v>
      </c>
      <c r="P2" s="7">
        <f>Calculations!Y108</f>
        <v>234788638908529.25</v>
      </c>
      <c r="Q2" s="7">
        <f>Calculations!Z108</f>
        <v>233050026855031.22</v>
      </c>
      <c r="R2" s="7">
        <f>Calculations!AA108</f>
        <v>231327155334275.81</v>
      </c>
      <c r="S2" s="7">
        <f>Calculations!AB108</f>
        <v>229596068564593.56</v>
      </c>
      <c r="T2" s="7">
        <f>Calculations!AC108</f>
        <v>227915405400520.31</v>
      </c>
      <c r="U2" s="7">
        <f>Calculations!AD108</f>
        <v>226316191980798.31</v>
      </c>
      <c r="V2" s="7">
        <f>Calculations!AE108</f>
        <v>224797981948234.97</v>
      </c>
      <c r="W2" s="7">
        <f>Calculations!AF108</f>
        <v>226384611191061</v>
      </c>
      <c r="X2" s="7">
        <f>Calculations!AG108</f>
        <v>227989303718591.69</v>
      </c>
      <c r="Y2" s="7">
        <f>Calculations!AH108</f>
        <v>229585552057521.75</v>
      </c>
      <c r="Z2" s="7">
        <f>Calculations!AI108</f>
        <v>231175377402519.81</v>
      </c>
      <c r="AA2" s="7">
        <f>Calculations!AJ108</f>
        <v>232801334254713.34</v>
      </c>
      <c r="AB2" s="7">
        <f>Calculations!AK108</f>
        <v>234446088024822.22</v>
      </c>
      <c r="AC2" s="7">
        <f>Calculations!AL108</f>
        <v>236066677842490.16</v>
      </c>
      <c r="AD2" s="7">
        <f>Calculations!AM108</f>
        <v>237684022371646.5</v>
      </c>
      <c r="AE2" s="7">
        <f>Calculations!AN108</f>
        <v>239341306823133.38</v>
      </c>
    </row>
    <row r="3" spans="1:33">
      <c r="A3" s="1" t="s">
        <v>77</v>
      </c>
      <c r="B3" s="7">
        <f>Calculations!K109</f>
        <v>0</v>
      </c>
      <c r="C3" s="7">
        <f>Calculations!L109</f>
        <v>0</v>
      </c>
      <c r="D3" s="7">
        <f>Calculations!M109</f>
        <v>0</v>
      </c>
      <c r="E3" s="7">
        <f>Calculations!N109</f>
        <v>0</v>
      </c>
      <c r="F3" s="7">
        <f>Calculations!O109</f>
        <v>0</v>
      </c>
      <c r="G3" s="7">
        <f>Calculations!P109</f>
        <v>0</v>
      </c>
      <c r="H3" s="7">
        <f>Calculations!Q109</f>
        <v>0</v>
      </c>
      <c r="I3" s="7">
        <f>Calculations!R109</f>
        <v>0</v>
      </c>
      <c r="J3" s="7">
        <f>Calculations!S109</f>
        <v>0</v>
      </c>
      <c r="K3" s="7">
        <f>Calculations!T109</f>
        <v>0</v>
      </c>
      <c r="L3" s="7">
        <f>Calculations!U109</f>
        <v>0</v>
      </c>
      <c r="M3" s="7">
        <f>Calculations!V109</f>
        <v>0</v>
      </c>
      <c r="N3" s="7">
        <f>Calculations!W109</f>
        <v>0</v>
      </c>
      <c r="O3" s="7">
        <f>Calculations!X109</f>
        <v>0</v>
      </c>
      <c r="P3" s="7">
        <f>Calculations!Y109</f>
        <v>0</v>
      </c>
      <c r="Q3" s="7">
        <f>Calculations!Z109</f>
        <v>0</v>
      </c>
      <c r="R3" s="7">
        <f>Calculations!AA109</f>
        <v>0</v>
      </c>
      <c r="S3" s="7">
        <f>Calculations!AB109</f>
        <v>0</v>
      </c>
      <c r="T3" s="7">
        <f>Calculations!AC109</f>
        <v>0</v>
      </c>
      <c r="U3" s="7">
        <f>Calculations!AD109</f>
        <v>0</v>
      </c>
      <c r="V3" s="7">
        <f>Calculations!AE109</f>
        <v>0</v>
      </c>
      <c r="W3" s="7">
        <f>Calculations!AF109</f>
        <v>0</v>
      </c>
      <c r="X3" s="7">
        <f>Calculations!AG109</f>
        <v>0</v>
      </c>
      <c r="Y3" s="7">
        <f>Calculations!AH109</f>
        <v>0</v>
      </c>
      <c r="Z3" s="7">
        <f>Calculations!AI109</f>
        <v>0</v>
      </c>
      <c r="AA3" s="7">
        <f>Calculations!AJ109</f>
        <v>0</v>
      </c>
      <c r="AB3" s="7">
        <f>Calculations!AK109</f>
        <v>0</v>
      </c>
      <c r="AC3" s="7">
        <f>Calculations!AL109</f>
        <v>0</v>
      </c>
      <c r="AD3" s="7">
        <f>Calculations!AM109</f>
        <v>0</v>
      </c>
      <c r="AE3" s="7">
        <f>Calculations!AN109</f>
        <v>0</v>
      </c>
    </row>
    <row r="4" spans="1:33">
      <c r="A4" s="1" t="s">
        <v>78</v>
      </c>
      <c r="B4" s="7">
        <f>Calculations!K110</f>
        <v>212682021776086.75</v>
      </c>
      <c r="C4" s="7">
        <f>Calculations!L110</f>
        <v>210514705739496.47</v>
      </c>
      <c r="D4" s="7">
        <f>Calculations!M110</f>
        <v>210088719258479.72</v>
      </c>
      <c r="E4" s="7">
        <f>Calculations!N110</f>
        <v>212063883429126.53</v>
      </c>
      <c r="F4" s="7">
        <f>Calculations!O110</f>
        <v>215247473488221.47</v>
      </c>
      <c r="G4" s="7">
        <f>Calculations!P110</f>
        <v>218622467740629.78</v>
      </c>
      <c r="H4" s="7">
        <f>Calculations!Q110</f>
        <v>221859703310936.63</v>
      </c>
      <c r="I4" s="7">
        <f>Calculations!R110</f>
        <v>224999180684853.88</v>
      </c>
      <c r="J4" s="7">
        <f>Calculations!S110</f>
        <v>227647063304460.44</v>
      </c>
      <c r="K4" s="7">
        <f>Calculations!T110</f>
        <v>230015503278555.81</v>
      </c>
      <c r="L4" s="7">
        <f>Calculations!U110</f>
        <v>231999452602606.66</v>
      </c>
      <c r="M4" s="7">
        <f>Calculations!V110</f>
        <v>233869568768720.16</v>
      </c>
      <c r="N4" s="7">
        <f>Calculations!W110</f>
        <v>235736694244313.09</v>
      </c>
      <c r="O4" s="7">
        <f>Calculations!X110</f>
        <v>237526809439002.69</v>
      </c>
      <c r="P4" s="7">
        <f>Calculations!Y110</f>
        <v>239319354569740.13</v>
      </c>
      <c r="Q4" s="7">
        <f>Calculations!Z110</f>
        <v>241136759815429.47</v>
      </c>
      <c r="R4" s="7">
        <f>Calculations!AA110</f>
        <v>242881266979681.03</v>
      </c>
      <c r="S4" s="7">
        <f>Calculations!AB110</f>
        <v>244443155104023.31</v>
      </c>
      <c r="T4" s="7">
        <f>Calculations!AC110</f>
        <v>246075137537440.31</v>
      </c>
      <c r="U4" s="7">
        <f>Calculations!AD110</f>
        <v>247677026147494.53</v>
      </c>
      <c r="V4" s="7">
        <f>Calculations!AE110</f>
        <v>249224334655549.25</v>
      </c>
      <c r="W4" s="7">
        <f>Calculations!AF110</f>
        <v>250803232332226.97</v>
      </c>
      <c r="X4" s="7">
        <f>Calculations!AG110</f>
        <v>252521570954424.06</v>
      </c>
      <c r="Y4" s="7">
        <f>Calculations!AH110</f>
        <v>254390378693434.78</v>
      </c>
      <c r="Z4" s="7">
        <f>Calculations!AI110</f>
        <v>256184232251274.97</v>
      </c>
      <c r="AA4" s="7">
        <f>Calculations!AJ110</f>
        <v>257419200518092.75</v>
      </c>
      <c r="AB4" s="7">
        <f>Calculations!AK110</f>
        <v>258876040637901.72</v>
      </c>
      <c r="AC4" s="7">
        <f>Calculations!AL110</f>
        <v>260630267546345</v>
      </c>
      <c r="AD4" s="7">
        <f>Calculations!AM110</f>
        <v>262496832267465.41</v>
      </c>
      <c r="AE4" s="7">
        <f>Calculations!AN110</f>
        <v>264266199546668.81</v>
      </c>
    </row>
    <row r="5" spans="1:33">
      <c r="A5" s="1" t="s">
        <v>79</v>
      </c>
      <c r="B5" s="7">
        <f>Calculations!K111</f>
        <v>8724031166518.2539</v>
      </c>
      <c r="C5" s="7">
        <f>Calculations!L111</f>
        <v>8045144418359.9131</v>
      </c>
      <c r="D5" s="7">
        <f>Calculations!M111</f>
        <v>7535605520926.0908</v>
      </c>
      <c r="E5" s="7">
        <f>Calculations!N111</f>
        <v>7209994090504.3311</v>
      </c>
      <c r="F5" s="7">
        <f>Calculations!O111</f>
        <v>7003075690115.7607</v>
      </c>
      <c r="G5" s="7">
        <f>Calculations!P111</f>
        <v>6811671496802.3965</v>
      </c>
      <c r="H5" s="7">
        <f>Calculations!Q111</f>
        <v>6645314336598.3975</v>
      </c>
      <c r="I5" s="7">
        <f>Calculations!R111</f>
        <v>6506621063709.2207</v>
      </c>
      <c r="J5" s="7">
        <f>Calculations!S111</f>
        <v>6396152432607.4629</v>
      </c>
      <c r="K5" s="7">
        <f>Calculations!T111</f>
        <v>6318394479073.9092</v>
      </c>
      <c r="L5" s="7">
        <f>Calculations!U111</f>
        <v>6227552254513.0732</v>
      </c>
      <c r="M5" s="7">
        <f>Calculations!V111</f>
        <v>6131850157856.3916</v>
      </c>
      <c r="N5" s="7">
        <f>Calculations!W111</f>
        <v>6031848943576.459</v>
      </c>
      <c r="O5" s="7">
        <f>Calculations!X111</f>
        <v>5931847729296.5264</v>
      </c>
      <c r="P5" s="7">
        <f>Calculations!Y111</f>
        <v>5828481988181.0088</v>
      </c>
      <c r="Q5" s="7">
        <f>Calculations!Z111</f>
        <v>5726611592325.75</v>
      </c>
      <c r="R5" s="7">
        <f>Calculations!AA111</f>
        <v>5624741196470.4922</v>
      </c>
      <c r="S5" s="7">
        <f>Calculations!AB111</f>
        <v>5524553064033.0273</v>
      </c>
      <c r="T5" s="7">
        <f>Calculations!AC111</f>
        <v>5426981785801.0195</v>
      </c>
      <c r="U5" s="7">
        <f>Calculations!AD111</f>
        <v>5332961952562.1309</v>
      </c>
      <c r="V5" s="7">
        <f>Calculations!AE111</f>
        <v>5240811300898.5674</v>
      </c>
      <c r="W5" s="7">
        <f>Calculations!AF111</f>
        <v>5154081275803.4482</v>
      </c>
      <c r="X5" s="7">
        <f>Calculations!AG111</f>
        <v>5070902695701.4492</v>
      </c>
      <c r="Y5" s="7">
        <f>Calculations!AH111</f>
        <v>4993518578482.959</v>
      </c>
      <c r="Z5" s="7">
        <f>Calculations!AI111</f>
        <v>4919872824415.1221</v>
      </c>
      <c r="AA5" s="7">
        <f>Calculations!AJ111</f>
        <v>4847348579292.4795</v>
      </c>
      <c r="AB5" s="7">
        <f>Calculations!AK111</f>
        <v>4778188861005.4229</v>
      </c>
      <c r="AC5" s="7">
        <f>Calculations!AL111</f>
        <v>4712767505869.0195</v>
      </c>
      <c r="AD5" s="7">
        <f>Calculations!AM111</f>
        <v>4648841495992.876</v>
      </c>
      <c r="AE5" s="7">
        <f>Calculations!AN111</f>
        <v>4587345422164.6563</v>
      </c>
    </row>
    <row r="6" spans="1:33">
      <c r="A6" s="1" t="s">
        <v>81</v>
      </c>
      <c r="B6" s="7">
        <f>Calculations!K112</f>
        <v>0</v>
      </c>
      <c r="C6" s="7">
        <f>Calculations!L112</f>
        <v>0</v>
      </c>
      <c r="D6" s="7">
        <f>Calculations!M112</f>
        <v>0</v>
      </c>
      <c r="E6" s="7">
        <f>Calculations!N112</f>
        <v>0</v>
      </c>
      <c r="F6" s="7">
        <f>Calculations!O112</f>
        <v>0</v>
      </c>
      <c r="G6" s="7">
        <f>Calculations!P112</f>
        <v>0</v>
      </c>
      <c r="H6" s="7">
        <f>Calculations!Q112</f>
        <v>0</v>
      </c>
      <c r="I6" s="7">
        <f>Calculations!R112</f>
        <v>0</v>
      </c>
      <c r="J6" s="7">
        <f>Calculations!S112</f>
        <v>0</v>
      </c>
      <c r="K6" s="7">
        <f>Calculations!T112</f>
        <v>0</v>
      </c>
      <c r="L6" s="7">
        <f>Calculations!U112</f>
        <v>0</v>
      </c>
      <c r="M6" s="7">
        <f>Calculations!V112</f>
        <v>0</v>
      </c>
      <c r="N6" s="7">
        <f>Calculations!W112</f>
        <v>0</v>
      </c>
      <c r="O6" s="7">
        <f>Calculations!X112</f>
        <v>0</v>
      </c>
      <c r="P6" s="7">
        <f>Calculations!Y112</f>
        <v>0</v>
      </c>
      <c r="Q6" s="7">
        <f>Calculations!Z112</f>
        <v>0</v>
      </c>
      <c r="R6" s="7">
        <f>Calculations!AA112</f>
        <v>0</v>
      </c>
      <c r="S6" s="7">
        <f>Calculations!AB112</f>
        <v>0</v>
      </c>
      <c r="T6" s="7">
        <f>Calculations!AC112</f>
        <v>0</v>
      </c>
      <c r="U6" s="7">
        <f>Calculations!AD112</f>
        <v>0</v>
      </c>
      <c r="V6" s="7">
        <f>Calculations!AE112</f>
        <v>0</v>
      </c>
      <c r="W6" s="7">
        <f>Calculations!AF112</f>
        <v>0</v>
      </c>
      <c r="X6" s="7">
        <f>Calculations!AG112</f>
        <v>0</v>
      </c>
      <c r="Y6" s="7">
        <f>Calculations!AH112</f>
        <v>0</v>
      </c>
      <c r="Z6" s="7">
        <f>Calculations!AI112</f>
        <v>0</v>
      </c>
      <c r="AA6" s="7">
        <f>Calculations!AJ112</f>
        <v>0</v>
      </c>
      <c r="AB6" s="7">
        <f>Calculations!AK112</f>
        <v>0</v>
      </c>
      <c r="AC6" s="7">
        <f>Calculations!AL112</f>
        <v>0</v>
      </c>
      <c r="AD6" s="7">
        <f>Calculations!AM112</f>
        <v>0</v>
      </c>
      <c r="AE6" s="7">
        <f>Calculations!AN112</f>
        <v>0</v>
      </c>
    </row>
    <row r="7" spans="1:33">
      <c r="A7" s="1" t="s">
        <v>139</v>
      </c>
      <c r="B7" s="7">
        <f>Calculations!K113</f>
        <v>0</v>
      </c>
      <c r="C7" s="7">
        <f>Calculations!L113</f>
        <v>0</v>
      </c>
      <c r="D7" s="7">
        <f>Calculations!M113</f>
        <v>0</v>
      </c>
      <c r="E7" s="7">
        <f>Calculations!N113</f>
        <v>0</v>
      </c>
      <c r="F7" s="7">
        <f>Calculations!O113</f>
        <v>0</v>
      </c>
      <c r="G7" s="7">
        <f>Calculations!P113</f>
        <v>0</v>
      </c>
      <c r="H7" s="7">
        <f>Calculations!Q113</f>
        <v>0</v>
      </c>
      <c r="I7" s="7">
        <f>Calculations!R113</f>
        <v>0</v>
      </c>
      <c r="J7" s="7">
        <f>Calculations!S113</f>
        <v>0</v>
      </c>
      <c r="K7" s="7">
        <f>Calculations!T113</f>
        <v>0</v>
      </c>
      <c r="L7" s="7">
        <f>Calculations!U113</f>
        <v>0</v>
      </c>
      <c r="M7" s="7">
        <f>Calculations!V113</f>
        <v>0</v>
      </c>
      <c r="N7" s="7">
        <f>Calculations!W113</f>
        <v>0</v>
      </c>
      <c r="O7" s="7">
        <f>Calculations!X113</f>
        <v>0</v>
      </c>
      <c r="P7" s="7">
        <f>Calculations!Y113</f>
        <v>0</v>
      </c>
      <c r="Q7" s="7">
        <f>Calculations!Z113</f>
        <v>0</v>
      </c>
      <c r="R7" s="7">
        <f>Calculations!AA113</f>
        <v>0</v>
      </c>
      <c r="S7" s="7">
        <f>Calculations!AB113</f>
        <v>0</v>
      </c>
      <c r="T7" s="7">
        <f>Calculations!AC113</f>
        <v>0</v>
      </c>
      <c r="U7" s="7">
        <f>Calculations!AD113</f>
        <v>0</v>
      </c>
      <c r="V7" s="7">
        <f>Calculations!AE113</f>
        <v>0</v>
      </c>
      <c r="W7" s="7">
        <f>Calculations!AF113</f>
        <v>0</v>
      </c>
      <c r="X7" s="7">
        <f>Calculations!AG113</f>
        <v>0</v>
      </c>
      <c r="Y7" s="7">
        <f>Calculations!AH113</f>
        <v>0</v>
      </c>
      <c r="Z7" s="7">
        <f>Calculations!AI113</f>
        <v>0</v>
      </c>
      <c r="AA7" s="7">
        <f>Calculations!AJ113</f>
        <v>0</v>
      </c>
      <c r="AB7" s="7">
        <f>Calculations!AK113</f>
        <v>0</v>
      </c>
      <c r="AC7" s="7">
        <f>Calculations!AL113</f>
        <v>0</v>
      </c>
      <c r="AD7" s="7">
        <f>Calculations!AM113</f>
        <v>0</v>
      </c>
      <c r="AE7" s="7">
        <f>Calculations!AN113</f>
        <v>0</v>
      </c>
    </row>
    <row r="8" spans="1:33">
      <c r="A8" s="1" t="s">
        <v>243</v>
      </c>
      <c r="B8" s="7">
        <f>Calculations!K114</f>
        <v>0</v>
      </c>
      <c r="C8" s="7">
        <f>Calculations!L114</f>
        <v>0</v>
      </c>
      <c r="D8" s="7">
        <f>Calculations!M114</f>
        <v>0</v>
      </c>
      <c r="E8" s="7">
        <f>Calculations!N114</f>
        <v>0</v>
      </c>
      <c r="F8" s="7">
        <f>Calculations!O114</f>
        <v>0</v>
      </c>
      <c r="G8" s="7">
        <f>Calculations!P114</f>
        <v>0</v>
      </c>
      <c r="H8" s="7">
        <f>Calculations!Q114</f>
        <v>0</v>
      </c>
      <c r="I8" s="7">
        <f>Calculations!R114</f>
        <v>0</v>
      </c>
      <c r="J8" s="7">
        <f>Calculations!S114</f>
        <v>0</v>
      </c>
      <c r="K8" s="7">
        <f>Calculations!T114</f>
        <v>0</v>
      </c>
      <c r="L8" s="7">
        <f>Calculations!U114</f>
        <v>0</v>
      </c>
      <c r="M8" s="7">
        <f>Calculations!V114</f>
        <v>0</v>
      </c>
      <c r="N8" s="7">
        <f>Calculations!W114</f>
        <v>0</v>
      </c>
      <c r="O8" s="7">
        <f>Calculations!X114</f>
        <v>0</v>
      </c>
      <c r="P8" s="7">
        <f>Calculations!Y114</f>
        <v>0</v>
      </c>
      <c r="Q8" s="7">
        <f>Calculations!Z114</f>
        <v>0</v>
      </c>
      <c r="R8" s="7">
        <f>Calculations!AA114</f>
        <v>0</v>
      </c>
      <c r="S8" s="7">
        <f>Calculations!AB114</f>
        <v>0</v>
      </c>
      <c r="T8" s="7">
        <f>Calculations!AC114</f>
        <v>0</v>
      </c>
      <c r="U8" s="7">
        <f>Calculations!AD114</f>
        <v>0</v>
      </c>
      <c r="V8" s="7">
        <f>Calculations!AE114</f>
        <v>0</v>
      </c>
      <c r="W8" s="7">
        <f>Calculations!AF114</f>
        <v>0</v>
      </c>
      <c r="X8" s="7">
        <f>Calculations!AG114</f>
        <v>0</v>
      </c>
      <c r="Y8" s="7">
        <f>Calculations!AH114</f>
        <v>0</v>
      </c>
      <c r="Z8" s="7">
        <f>Calculations!AI114</f>
        <v>0</v>
      </c>
      <c r="AA8" s="7">
        <f>Calculations!AJ114</f>
        <v>0</v>
      </c>
      <c r="AB8" s="7">
        <f>Calculations!AK114</f>
        <v>0</v>
      </c>
      <c r="AC8" s="7">
        <f>Calculations!AL114</f>
        <v>0</v>
      </c>
      <c r="AD8" s="7">
        <f>Calculations!AM114</f>
        <v>0</v>
      </c>
      <c r="AE8" s="7">
        <f>Calculations!AN114</f>
        <v>0</v>
      </c>
    </row>
    <row r="9" spans="1:33">
      <c r="A9" s="1" t="s">
        <v>244</v>
      </c>
      <c r="B9" s="7">
        <f>Calculations!K115</f>
        <v>0</v>
      </c>
      <c r="C9" s="7">
        <f>Calculations!L115</f>
        <v>0</v>
      </c>
      <c r="D9" s="7">
        <f>Calculations!M115</f>
        <v>0</v>
      </c>
      <c r="E9" s="7">
        <f>Calculations!N115</f>
        <v>0</v>
      </c>
      <c r="F9" s="7">
        <f>Calculations!O115</f>
        <v>0</v>
      </c>
      <c r="G9" s="7">
        <f>Calculations!P115</f>
        <v>0</v>
      </c>
      <c r="H9" s="7">
        <f>Calculations!Q115</f>
        <v>0</v>
      </c>
      <c r="I9" s="7">
        <f>Calculations!R115</f>
        <v>0</v>
      </c>
      <c r="J9" s="7">
        <f>Calculations!S115</f>
        <v>0</v>
      </c>
      <c r="K9" s="7">
        <f>Calculations!T115</f>
        <v>0</v>
      </c>
      <c r="L9" s="7">
        <f>Calculations!U115</f>
        <v>0</v>
      </c>
      <c r="M9" s="7">
        <f>Calculations!V115</f>
        <v>0</v>
      </c>
      <c r="N9" s="7">
        <f>Calculations!W115</f>
        <v>0</v>
      </c>
      <c r="O9" s="7">
        <f>Calculations!X115</f>
        <v>0</v>
      </c>
      <c r="P9" s="7">
        <f>Calculations!Y115</f>
        <v>0</v>
      </c>
      <c r="Q9" s="7">
        <f>Calculations!Z115</f>
        <v>0</v>
      </c>
      <c r="R9" s="7">
        <f>Calculations!AA115</f>
        <v>0</v>
      </c>
      <c r="S9" s="7">
        <f>Calculations!AB115</f>
        <v>0</v>
      </c>
      <c r="T9" s="7">
        <f>Calculations!AC115</f>
        <v>0</v>
      </c>
      <c r="U9" s="7">
        <f>Calculations!AD115</f>
        <v>0</v>
      </c>
      <c r="V9" s="7">
        <f>Calculations!AE115</f>
        <v>0</v>
      </c>
      <c r="W9" s="7">
        <f>Calculations!AF115</f>
        <v>0</v>
      </c>
      <c r="X9" s="7">
        <f>Calculations!AG115</f>
        <v>0</v>
      </c>
      <c r="Y9" s="7">
        <f>Calculations!AH115</f>
        <v>0</v>
      </c>
      <c r="Z9" s="7">
        <f>Calculations!AI115</f>
        <v>0</v>
      </c>
      <c r="AA9" s="7">
        <f>Calculations!AJ115</f>
        <v>0</v>
      </c>
      <c r="AB9" s="7">
        <f>Calculations!AK115</f>
        <v>0</v>
      </c>
      <c r="AC9" s="7">
        <f>Calculations!AL115</f>
        <v>0</v>
      </c>
      <c r="AD9" s="7">
        <f>Calculations!AM115</f>
        <v>0</v>
      </c>
      <c r="AE9" s="7">
        <f>Calculations!AN115</f>
        <v>0</v>
      </c>
    </row>
    <row r="10" spans="1:33">
      <c r="A10" s="1" t="s">
        <v>245</v>
      </c>
      <c r="B10" s="7">
        <f>Calculations!K116</f>
        <v>14983733344126.934</v>
      </c>
      <c r="C10" s="7">
        <f>Calculations!L116</f>
        <v>14421109689953.855</v>
      </c>
      <c r="D10" s="7">
        <f>Calculations!M116</f>
        <v>13792317008014.246</v>
      </c>
      <c r="E10" s="7">
        <f>Calculations!N116</f>
        <v>13330816077066.299</v>
      </c>
      <c r="F10" s="7">
        <f>Calculations!O116</f>
        <v>13015111308993.766</v>
      </c>
      <c r="G10" s="7">
        <f>Calculations!P116</f>
        <v>12773239213146.605</v>
      </c>
      <c r="H10" s="7">
        <f>Calculations!Q116</f>
        <v>12568937666963.49</v>
      </c>
      <c r="I10" s="7">
        <f>Calculations!R116</f>
        <v>12385010199951.43</v>
      </c>
      <c r="J10" s="7">
        <f>Calculations!S116</f>
        <v>12216783858172.104</v>
      </c>
      <c r="K10" s="7">
        <f>Calculations!T116</f>
        <v>12063324050837.854</v>
      </c>
      <c r="L10" s="7">
        <f>Calculations!U116</f>
        <v>11878648911195.66</v>
      </c>
      <c r="M10" s="7">
        <f>Calculations!V116</f>
        <v>11671917428964.623</v>
      </c>
      <c r="N10" s="7">
        <f>Calculations!W116</f>
        <v>11462756010685.664</v>
      </c>
      <c r="O10" s="7">
        <f>Calculations!X116</f>
        <v>11254529183194.365</v>
      </c>
      <c r="P10" s="7">
        <f>Calculations!Y116</f>
        <v>11053966000161.904</v>
      </c>
      <c r="Q10" s="7">
        <f>Calculations!Z116</f>
        <v>10867608597101.918</v>
      </c>
      <c r="R10" s="7">
        <f>Calculations!AA116</f>
        <v>10694709301384.279</v>
      </c>
      <c r="S10" s="7">
        <f>Calculations!AB116</f>
        <v>10523866105399.498</v>
      </c>
      <c r="T10" s="7">
        <f>Calculations!AC116</f>
        <v>10360686553873.555</v>
      </c>
      <c r="U10" s="7">
        <f>Calculations!AD116</f>
        <v>10204609892333.846</v>
      </c>
      <c r="V10" s="7">
        <f>Calculations!AE116</f>
        <v>10055262284465.311</v>
      </c>
      <c r="W10" s="7">
        <f>Calculations!AF116</f>
        <v>9914325993685.7441</v>
      </c>
      <c r="X10" s="7">
        <f>Calculations!AG116</f>
        <v>9784417874200.5977</v>
      </c>
      <c r="Y10" s="7">
        <f>Calculations!AH116</f>
        <v>9665911762324.9395</v>
      </c>
      <c r="Z10" s="7">
        <f>Calculations!AI116</f>
        <v>9556190803853.3145</v>
      </c>
      <c r="AA10" s="7">
        <f>Calculations!AJ116</f>
        <v>9450021290374.8086</v>
      </c>
      <c r="AB10" s="7">
        <f>Calculations!AK116</f>
        <v>9352263093985.2676</v>
      </c>
      <c r="AC10" s="7">
        <f>Calculations!AL116</f>
        <v>9261607787581.9629</v>
      </c>
      <c r="AD10" s="7">
        <f>Calculations!AM116</f>
        <v>9176933862219.7031</v>
      </c>
      <c r="AE10" s="7">
        <f>Calculations!AN116</f>
        <v>9097493645268.3555</v>
      </c>
    </row>
    <row r="11" spans="1:33">
      <c r="A11" s="1" t="s">
        <v>246</v>
      </c>
      <c r="B11" s="7">
        <f>Calculations!K117</f>
        <v>0</v>
      </c>
      <c r="C11" s="7">
        <f>Calculations!L117</f>
        <v>0</v>
      </c>
      <c r="D11" s="7">
        <f>Calculations!M117</f>
        <v>0</v>
      </c>
      <c r="E11" s="7">
        <f>Calculations!N117</f>
        <v>0</v>
      </c>
      <c r="F11" s="7">
        <f>Calculations!O117</f>
        <v>0</v>
      </c>
      <c r="G11" s="7">
        <f>Calculations!P117</f>
        <v>0</v>
      </c>
      <c r="H11" s="7">
        <f>Calculations!Q117</f>
        <v>0</v>
      </c>
      <c r="I11" s="7">
        <f>Calculations!R117</f>
        <v>0</v>
      </c>
      <c r="J11" s="7">
        <f>Calculations!S117</f>
        <v>0</v>
      </c>
      <c r="K11" s="7">
        <f>Calculations!T117</f>
        <v>0</v>
      </c>
      <c r="L11" s="7">
        <f>Calculations!U117</f>
        <v>0</v>
      </c>
      <c r="M11" s="7">
        <f>Calculations!V117</f>
        <v>0</v>
      </c>
      <c r="N11" s="7">
        <f>Calculations!W117</f>
        <v>0</v>
      </c>
      <c r="O11" s="7">
        <f>Calculations!X117</f>
        <v>0</v>
      </c>
      <c r="P11" s="7">
        <f>Calculations!Y117</f>
        <v>0</v>
      </c>
      <c r="Q11" s="7">
        <f>Calculations!Z117</f>
        <v>0</v>
      </c>
      <c r="R11" s="7">
        <f>Calculations!AA117</f>
        <v>0</v>
      </c>
      <c r="S11" s="7">
        <f>Calculations!AB117</f>
        <v>0</v>
      </c>
      <c r="T11" s="7">
        <f>Calculations!AC117</f>
        <v>0</v>
      </c>
      <c r="U11" s="7">
        <f>Calculations!AD117</f>
        <v>0</v>
      </c>
      <c r="V11" s="7">
        <f>Calculations!AE117</f>
        <v>0</v>
      </c>
      <c r="W11" s="7">
        <f>Calculations!AF117</f>
        <v>0</v>
      </c>
      <c r="X11" s="7">
        <f>Calculations!AG117</f>
        <v>0</v>
      </c>
      <c r="Y11" s="7">
        <f>Calculations!AH117</f>
        <v>0</v>
      </c>
      <c r="Z11" s="7">
        <f>Calculations!AI117</f>
        <v>0</v>
      </c>
      <c r="AA11" s="7">
        <f>Calculations!AJ117</f>
        <v>0</v>
      </c>
      <c r="AB11" s="7">
        <f>Calculations!AK117</f>
        <v>0</v>
      </c>
      <c r="AC11" s="7">
        <f>Calculations!AL117</f>
        <v>0</v>
      </c>
      <c r="AD11" s="7">
        <f>Calculations!AM117</f>
        <v>0</v>
      </c>
      <c r="AE11" s="7">
        <f>Calculations!AN117</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G11"/>
  <sheetViews>
    <sheetView workbookViewId="0">
      <selection activeCell="B1" sqref="B1:C1048576"/>
    </sheetView>
  </sheetViews>
  <sheetFormatPr defaultRowHeight="15"/>
  <cols>
    <col min="1" max="1" width="29.85546875" customWidth="1"/>
    <col min="2" max="31" width="9.570312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Calculations!K121</f>
        <v>390187728567959.19</v>
      </c>
      <c r="C2" s="7">
        <f>Calculations!L121</f>
        <v>380227046871205.38</v>
      </c>
      <c r="D2" s="7">
        <f>Calculations!M121</f>
        <v>388549577835343.63</v>
      </c>
      <c r="E2" s="7">
        <f>Calculations!N121</f>
        <v>392681777543916.44</v>
      </c>
      <c r="F2" s="7">
        <f>Calculations!O121</f>
        <v>398644653687363.38</v>
      </c>
      <c r="G2" s="7">
        <f>Calculations!P121</f>
        <v>404502481826277</v>
      </c>
      <c r="H2" s="7">
        <f>Calculations!Q121</f>
        <v>411146487735772.69</v>
      </c>
      <c r="I2" s="7">
        <f>Calculations!R121</f>
        <v>416730480773901.13</v>
      </c>
      <c r="J2" s="7">
        <f>Calculations!S121</f>
        <v>421459697077633</v>
      </c>
      <c r="K2" s="7">
        <f>Calculations!T121</f>
        <v>426071154942119.31</v>
      </c>
      <c r="L2" s="7">
        <f>Calculations!U121</f>
        <v>430650089047195</v>
      </c>
      <c r="M2" s="7">
        <f>Calculations!V121</f>
        <v>435340987128632.69</v>
      </c>
      <c r="N2" s="7">
        <f>Calculations!W121</f>
        <v>439998239941714.56</v>
      </c>
      <c r="O2" s="7">
        <f>Calculations!X121</f>
        <v>444243898971909.69</v>
      </c>
      <c r="P2" s="7">
        <f>Calculations!Y121</f>
        <v>449320596130494.63</v>
      </c>
      <c r="Q2" s="7">
        <f>Calculations!Z121</f>
        <v>454925897838581.75</v>
      </c>
      <c r="R2" s="7">
        <f>Calculations!AA121</f>
        <v>461010083866267.31</v>
      </c>
      <c r="S2" s="7">
        <f>Calculations!AB121</f>
        <v>466906417145632.63</v>
      </c>
      <c r="T2" s="7">
        <f>Calculations!AC121</f>
        <v>473033220513235.63</v>
      </c>
      <c r="U2" s="7">
        <f>Calculations!AD121</f>
        <v>479680217113251.81</v>
      </c>
      <c r="V2" s="7">
        <f>Calculations!AE121</f>
        <v>486579366307779.5</v>
      </c>
      <c r="W2" s="7">
        <f>Calculations!AF121</f>
        <v>494072541406945.69</v>
      </c>
      <c r="X2" s="7">
        <f>Calculations!AG121</f>
        <v>501941235084594.88</v>
      </c>
      <c r="Y2" s="7">
        <f>Calculations!AH121</f>
        <v>510195727839391.25</v>
      </c>
      <c r="Z2" s="7">
        <f>Calculations!AI121</f>
        <v>518858449850238.75</v>
      </c>
      <c r="AA2" s="7">
        <f>Calculations!AJ121</f>
        <v>527984355055452.06</v>
      </c>
      <c r="AB2" s="7">
        <f>Calculations!AK121</f>
        <v>537622602930462.25</v>
      </c>
      <c r="AC2" s="7">
        <f>Calculations!AL121</f>
        <v>547519171699182.38</v>
      </c>
      <c r="AD2" s="7">
        <f>Calculations!AM121</f>
        <v>557823595887638.63</v>
      </c>
      <c r="AE2" s="7">
        <f>Calculations!AN121</f>
        <v>568960740467902.63</v>
      </c>
    </row>
    <row r="3" spans="1:33">
      <c r="A3" s="1" t="s">
        <v>77</v>
      </c>
      <c r="B3" s="7">
        <f>Calculations!K122</f>
        <v>0</v>
      </c>
      <c r="C3" s="7">
        <f>Calculations!L122</f>
        <v>0</v>
      </c>
      <c r="D3" s="7">
        <f>Calculations!M122</f>
        <v>0</v>
      </c>
      <c r="E3" s="7">
        <f>Calculations!N122</f>
        <v>0</v>
      </c>
      <c r="F3" s="7">
        <f>Calculations!O122</f>
        <v>0</v>
      </c>
      <c r="G3" s="7">
        <f>Calculations!P122</f>
        <v>0</v>
      </c>
      <c r="H3" s="7">
        <f>Calculations!Q122</f>
        <v>0</v>
      </c>
      <c r="I3" s="7">
        <f>Calculations!R122</f>
        <v>0</v>
      </c>
      <c r="J3" s="7">
        <f>Calculations!S122</f>
        <v>0</v>
      </c>
      <c r="K3" s="7">
        <f>Calculations!T122</f>
        <v>0</v>
      </c>
      <c r="L3" s="7">
        <f>Calculations!U122</f>
        <v>0</v>
      </c>
      <c r="M3" s="7">
        <f>Calculations!V122</f>
        <v>0</v>
      </c>
      <c r="N3" s="7">
        <f>Calculations!W122</f>
        <v>0</v>
      </c>
      <c r="O3" s="7">
        <f>Calculations!X122</f>
        <v>0</v>
      </c>
      <c r="P3" s="7">
        <f>Calculations!Y122</f>
        <v>0</v>
      </c>
      <c r="Q3" s="7">
        <f>Calculations!Z122</f>
        <v>0</v>
      </c>
      <c r="R3" s="7">
        <f>Calculations!AA122</f>
        <v>0</v>
      </c>
      <c r="S3" s="7">
        <f>Calculations!AB122</f>
        <v>0</v>
      </c>
      <c r="T3" s="7">
        <f>Calculations!AC122</f>
        <v>0</v>
      </c>
      <c r="U3" s="7">
        <f>Calculations!AD122</f>
        <v>0</v>
      </c>
      <c r="V3" s="7">
        <f>Calculations!AE122</f>
        <v>0</v>
      </c>
      <c r="W3" s="7">
        <f>Calculations!AF122</f>
        <v>0</v>
      </c>
      <c r="X3" s="7">
        <f>Calculations!AG122</f>
        <v>0</v>
      </c>
      <c r="Y3" s="7">
        <f>Calculations!AH122</f>
        <v>0</v>
      </c>
      <c r="Z3" s="7">
        <f>Calculations!AI122</f>
        <v>0</v>
      </c>
      <c r="AA3" s="7">
        <f>Calculations!AJ122</f>
        <v>0</v>
      </c>
      <c r="AB3" s="7">
        <f>Calculations!AK122</f>
        <v>0</v>
      </c>
      <c r="AC3" s="7">
        <f>Calculations!AL122</f>
        <v>0</v>
      </c>
      <c r="AD3" s="7">
        <f>Calculations!AM122</f>
        <v>0</v>
      </c>
      <c r="AE3" s="7">
        <f>Calculations!AN122</f>
        <v>0</v>
      </c>
    </row>
    <row r="4" spans="1:33">
      <c r="A4" s="1" t="s">
        <v>78</v>
      </c>
      <c r="B4" s="7">
        <f>Calculations!K123</f>
        <v>43156224965595.398</v>
      </c>
      <c r="C4" s="7">
        <f>Calculations!L123</f>
        <v>42493039342669.797</v>
      </c>
      <c r="D4" s="7">
        <f>Calculations!M123</f>
        <v>42210979842953.125</v>
      </c>
      <c r="E4" s="7">
        <f>Calculations!N123</f>
        <v>42295466850157.859</v>
      </c>
      <c r="F4" s="7">
        <f>Calculations!O123</f>
        <v>42580890876710.109</v>
      </c>
      <c r="G4" s="7">
        <f>Calculations!P123</f>
        <v>42884632882700.555</v>
      </c>
      <c r="H4" s="7">
        <f>Calculations!Q123</f>
        <v>43142953776410.586</v>
      </c>
      <c r="I4" s="7">
        <f>Calculations!R123</f>
        <v>43340900105237.594</v>
      </c>
      <c r="J4" s="7">
        <f>Calculations!S123</f>
        <v>43391368007771.391</v>
      </c>
      <c r="K4" s="7">
        <f>Calculations!T123</f>
        <v>43348376831538.891</v>
      </c>
      <c r="L4" s="7">
        <f>Calculations!U123</f>
        <v>43252113980409.617</v>
      </c>
      <c r="M4" s="7">
        <f>Calculations!V123</f>
        <v>43146505221403.711</v>
      </c>
      <c r="N4" s="7">
        <f>Calculations!W123</f>
        <v>43023513073747.266</v>
      </c>
      <c r="O4" s="7">
        <f>Calculations!X123</f>
        <v>42898277908200.438</v>
      </c>
      <c r="P4" s="7">
        <f>Calculations!Y123</f>
        <v>42777715696591.922</v>
      </c>
      <c r="Q4" s="7">
        <f>Calculations!Z123</f>
        <v>42679957500202.383</v>
      </c>
      <c r="R4" s="7">
        <f>Calculations!AA123</f>
        <v>42587993766696.344</v>
      </c>
      <c r="S4" s="7">
        <f>Calculations!AB123</f>
        <v>42480141989800.047</v>
      </c>
      <c r="T4" s="7">
        <f>Calculations!AC123</f>
        <v>42396589573382.977</v>
      </c>
      <c r="U4" s="7">
        <f>Calculations!AD123</f>
        <v>42309485711972.805</v>
      </c>
      <c r="V4" s="7">
        <f>Calculations!AE123</f>
        <v>42216400469521.578</v>
      </c>
      <c r="W4" s="7">
        <f>Calculations!AF123</f>
        <v>42133782643892.172</v>
      </c>
      <c r="X4" s="7">
        <f>Calculations!AG123</f>
        <v>42073968833481.742</v>
      </c>
      <c r="Y4" s="7">
        <f>Calculations!AH123</f>
        <v>42033781429612.242</v>
      </c>
      <c r="Z4" s="7">
        <f>Calculations!AI123</f>
        <v>41973780701044.281</v>
      </c>
      <c r="AA4" s="7">
        <f>Calculations!AJ123</f>
        <v>41784806443778.836</v>
      </c>
      <c r="AB4" s="7">
        <f>Calculations!AK123</f>
        <v>41640131789848.617</v>
      </c>
      <c r="AC4" s="7">
        <f>Calculations!AL123</f>
        <v>41559009309479.477</v>
      </c>
      <c r="AD4" s="7">
        <f>Calculations!AM123</f>
        <v>41512279770096.336</v>
      </c>
      <c r="AE4" s="7">
        <f>Calculations!AN123</f>
        <v>41456391240994.086</v>
      </c>
    </row>
    <row r="5" spans="1:33">
      <c r="A5" s="1" t="s">
        <v>79</v>
      </c>
      <c r="B5" s="7">
        <f>Calculations!K124</f>
        <v>1460765401117.1377</v>
      </c>
      <c r="C5" s="7">
        <f>Calculations!L124</f>
        <v>1407680644377.8838</v>
      </c>
      <c r="D5" s="7">
        <f>Calculations!M124</f>
        <v>1377026066542.5403</v>
      </c>
      <c r="E5" s="7">
        <f>Calculations!N124</f>
        <v>1370110094713.8345</v>
      </c>
      <c r="F5" s="7">
        <f>Calculations!O124</f>
        <v>1377399902857.6055</v>
      </c>
      <c r="G5" s="7">
        <f>Calculations!P124</f>
        <v>1381138266008.2568</v>
      </c>
      <c r="H5" s="7">
        <f>Calculations!Q124</f>
        <v>1382633611268.5176</v>
      </c>
      <c r="I5" s="7">
        <f>Calculations!R124</f>
        <v>1382446693110.9851</v>
      </c>
      <c r="J5" s="7">
        <f>Calculations!S124</f>
        <v>1380390593378.1267</v>
      </c>
      <c r="K5" s="7">
        <f>Calculations!T124</f>
        <v>1377586821015.1379</v>
      </c>
      <c r="L5" s="7">
        <f>Calculations!U124</f>
        <v>1373848457864.4863</v>
      </c>
      <c r="M5" s="7">
        <f>Calculations!V124</f>
        <v>1370297012871.3672</v>
      </c>
      <c r="N5" s="7">
        <f>Calculations!W124</f>
        <v>1366745567878.248</v>
      </c>
      <c r="O5" s="7">
        <f>Calculations!X124</f>
        <v>1363194122885.1289</v>
      </c>
      <c r="P5" s="7">
        <f>Calculations!Y124</f>
        <v>1359829596049.5425</v>
      </c>
      <c r="Q5" s="7">
        <f>Calculations!Z124</f>
        <v>1356465069213.9563</v>
      </c>
      <c r="R5" s="7">
        <f>Calculations!AA124</f>
        <v>1353100542378.3696</v>
      </c>
      <c r="S5" s="7">
        <f>Calculations!AB124</f>
        <v>1349922933700.3157</v>
      </c>
      <c r="T5" s="7">
        <f>Calculations!AC124</f>
        <v>1346745325022.2615</v>
      </c>
      <c r="U5" s="7">
        <f>Calculations!AD124</f>
        <v>1343754634501.7405</v>
      </c>
      <c r="V5" s="7">
        <f>Calculations!AE124</f>
        <v>1340390107666.1538</v>
      </c>
      <c r="W5" s="7">
        <f>Calculations!AF124</f>
        <v>1337399417145.6326</v>
      </c>
      <c r="X5" s="7">
        <f>Calculations!AG124</f>
        <v>1334408726625.1113</v>
      </c>
      <c r="Y5" s="7">
        <f>Calculations!AH124</f>
        <v>1331791872419.655</v>
      </c>
      <c r="Z5" s="7">
        <f>Calculations!AI124</f>
        <v>1329175018214.199</v>
      </c>
      <c r="AA5" s="7">
        <f>Calculations!AJ124</f>
        <v>1325810491378.6125</v>
      </c>
      <c r="AB5" s="7">
        <f>Calculations!AK124</f>
        <v>1322632882700.5586</v>
      </c>
      <c r="AC5" s="7">
        <f>Calculations!AL124</f>
        <v>1319829110337.5696</v>
      </c>
      <c r="AD5" s="7">
        <f>Calculations!AM124</f>
        <v>1317212256132.1138</v>
      </c>
      <c r="AE5" s="7">
        <f>Calculations!AN124</f>
        <v>1314595401926.6575</v>
      </c>
    </row>
    <row r="6" spans="1:33">
      <c r="A6" s="1" t="s">
        <v>81</v>
      </c>
      <c r="B6" s="7">
        <f>Calculations!K125</f>
        <v>0</v>
      </c>
      <c r="C6" s="7">
        <f>Calculations!L125</f>
        <v>0</v>
      </c>
      <c r="D6" s="7">
        <f>Calculations!M125</f>
        <v>0</v>
      </c>
      <c r="E6" s="7">
        <f>Calculations!N125</f>
        <v>0</v>
      </c>
      <c r="F6" s="7">
        <f>Calculations!O125</f>
        <v>0</v>
      </c>
      <c r="G6" s="7">
        <f>Calculations!P125</f>
        <v>0</v>
      </c>
      <c r="H6" s="7">
        <f>Calculations!Q125</f>
        <v>0</v>
      </c>
      <c r="I6" s="7">
        <f>Calculations!R125</f>
        <v>0</v>
      </c>
      <c r="J6" s="7">
        <f>Calculations!S125</f>
        <v>0</v>
      </c>
      <c r="K6" s="7">
        <f>Calculations!T125</f>
        <v>0</v>
      </c>
      <c r="L6" s="7">
        <f>Calculations!U125</f>
        <v>0</v>
      </c>
      <c r="M6" s="7">
        <f>Calculations!V125</f>
        <v>0</v>
      </c>
      <c r="N6" s="7">
        <f>Calculations!W125</f>
        <v>0</v>
      </c>
      <c r="O6" s="7">
        <f>Calculations!X125</f>
        <v>0</v>
      </c>
      <c r="P6" s="7">
        <f>Calculations!Y125</f>
        <v>0</v>
      </c>
      <c r="Q6" s="7">
        <f>Calculations!Z125</f>
        <v>0</v>
      </c>
      <c r="R6" s="7">
        <f>Calculations!AA125</f>
        <v>0</v>
      </c>
      <c r="S6" s="7">
        <f>Calculations!AB125</f>
        <v>0</v>
      </c>
      <c r="T6" s="7">
        <f>Calculations!AC125</f>
        <v>0</v>
      </c>
      <c r="U6" s="7">
        <f>Calculations!AD125</f>
        <v>0</v>
      </c>
      <c r="V6" s="7">
        <f>Calculations!AE125</f>
        <v>0</v>
      </c>
      <c r="W6" s="7">
        <f>Calculations!AF125</f>
        <v>0</v>
      </c>
      <c r="X6" s="7">
        <f>Calculations!AG125</f>
        <v>0</v>
      </c>
      <c r="Y6" s="7">
        <f>Calculations!AH125</f>
        <v>0</v>
      </c>
      <c r="Z6" s="7">
        <f>Calculations!AI125</f>
        <v>0</v>
      </c>
      <c r="AA6" s="7">
        <f>Calculations!AJ125</f>
        <v>0</v>
      </c>
      <c r="AB6" s="7">
        <f>Calculations!AK125</f>
        <v>0</v>
      </c>
      <c r="AC6" s="7">
        <f>Calculations!AL125</f>
        <v>0</v>
      </c>
      <c r="AD6" s="7">
        <f>Calculations!AM125</f>
        <v>0</v>
      </c>
      <c r="AE6" s="7">
        <f>Calculations!AN125</f>
        <v>0</v>
      </c>
    </row>
    <row r="7" spans="1:33">
      <c r="A7" s="1" t="s">
        <v>139</v>
      </c>
      <c r="B7" s="7">
        <f>Calculations!K126</f>
        <v>0</v>
      </c>
      <c r="C7" s="7">
        <f>Calculations!L126</f>
        <v>0</v>
      </c>
      <c r="D7" s="7">
        <f>Calculations!M126</f>
        <v>0</v>
      </c>
      <c r="E7" s="7">
        <f>Calculations!N126</f>
        <v>0</v>
      </c>
      <c r="F7" s="7">
        <f>Calculations!O126</f>
        <v>0</v>
      </c>
      <c r="G7" s="7">
        <f>Calculations!P126</f>
        <v>0</v>
      </c>
      <c r="H7" s="7">
        <f>Calculations!Q126</f>
        <v>0</v>
      </c>
      <c r="I7" s="7">
        <f>Calculations!R126</f>
        <v>0</v>
      </c>
      <c r="J7" s="7">
        <f>Calculations!S126</f>
        <v>0</v>
      </c>
      <c r="K7" s="7">
        <f>Calculations!T126</f>
        <v>0</v>
      </c>
      <c r="L7" s="7">
        <f>Calculations!U126</f>
        <v>0</v>
      </c>
      <c r="M7" s="7">
        <f>Calculations!V126</f>
        <v>0</v>
      </c>
      <c r="N7" s="7">
        <f>Calculations!W126</f>
        <v>0</v>
      </c>
      <c r="O7" s="7">
        <f>Calculations!X126</f>
        <v>0</v>
      </c>
      <c r="P7" s="7">
        <f>Calculations!Y126</f>
        <v>0</v>
      </c>
      <c r="Q7" s="7">
        <f>Calculations!Z126</f>
        <v>0</v>
      </c>
      <c r="R7" s="7">
        <f>Calculations!AA126</f>
        <v>0</v>
      </c>
      <c r="S7" s="7">
        <f>Calculations!AB126</f>
        <v>0</v>
      </c>
      <c r="T7" s="7">
        <f>Calculations!AC126</f>
        <v>0</v>
      </c>
      <c r="U7" s="7">
        <f>Calculations!AD126</f>
        <v>0</v>
      </c>
      <c r="V7" s="7">
        <f>Calculations!AE126</f>
        <v>0</v>
      </c>
      <c r="W7" s="7">
        <f>Calculations!AF126</f>
        <v>0</v>
      </c>
      <c r="X7" s="7">
        <f>Calculations!AG126</f>
        <v>0</v>
      </c>
      <c r="Y7" s="7">
        <f>Calculations!AH126</f>
        <v>0</v>
      </c>
      <c r="Z7" s="7">
        <f>Calculations!AI126</f>
        <v>0</v>
      </c>
      <c r="AA7" s="7">
        <f>Calculations!AJ126</f>
        <v>0</v>
      </c>
      <c r="AB7" s="7">
        <f>Calculations!AK126</f>
        <v>0</v>
      </c>
      <c r="AC7" s="7">
        <f>Calculations!AL126</f>
        <v>0</v>
      </c>
      <c r="AD7" s="7">
        <f>Calculations!AM126</f>
        <v>0</v>
      </c>
      <c r="AE7" s="7">
        <f>Calculations!AN126</f>
        <v>0</v>
      </c>
    </row>
    <row r="8" spans="1:33">
      <c r="A8" s="1" t="s">
        <v>243</v>
      </c>
      <c r="B8" s="7">
        <f>Calculations!K127</f>
        <v>0</v>
      </c>
      <c r="C8" s="7">
        <f>Calculations!L127</f>
        <v>0</v>
      </c>
      <c r="D8" s="7">
        <f>Calculations!M127</f>
        <v>0</v>
      </c>
      <c r="E8" s="7">
        <f>Calculations!N127</f>
        <v>0</v>
      </c>
      <c r="F8" s="7">
        <f>Calculations!O127</f>
        <v>0</v>
      </c>
      <c r="G8" s="7">
        <f>Calculations!P127</f>
        <v>0</v>
      </c>
      <c r="H8" s="7">
        <f>Calculations!Q127</f>
        <v>0</v>
      </c>
      <c r="I8" s="7">
        <f>Calculations!R127</f>
        <v>0</v>
      </c>
      <c r="J8" s="7">
        <f>Calculations!S127</f>
        <v>0</v>
      </c>
      <c r="K8" s="7">
        <f>Calculations!T127</f>
        <v>0</v>
      </c>
      <c r="L8" s="7">
        <f>Calculations!U127</f>
        <v>0</v>
      </c>
      <c r="M8" s="7">
        <f>Calculations!V127</f>
        <v>0</v>
      </c>
      <c r="N8" s="7">
        <f>Calculations!W127</f>
        <v>0</v>
      </c>
      <c r="O8" s="7">
        <f>Calculations!X127</f>
        <v>0</v>
      </c>
      <c r="P8" s="7">
        <f>Calculations!Y127</f>
        <v>0</v>
      </c>
      <c r="Q8" s="7">
        <f>Calculations!Z127</f>
        <v>0</v>
      </c>
      <c r="R8" s="7">
        <f>Calculations!AA127</f>
        <v>0</v>
      </c>
      <c r="S8" s="7">
        <f>Calculations!AB127</f>
        <v>0</v>
      </c>
      <c r="T8" s="7">
        <f>Calculations!AC127</f>
        <v>0</v>
      </c>
      <c r="U8" s="7">
        <f>Calculations!AD127</f>
        <v>0</v>
      </c>
      <c r="V8" s="7">
        <f>Calculations!AE127</f>
        <v>0</v>
      </c>
      <c r="W8" s="7">
        <f>Calculations!AF127</f>
        <v>0</v>
      </c>
      <c r="X8" s="7">
        <f>Calculations!AG127</f>
        <v>0</v>
      </c>
      <c r="Y8" s="7">
        <f>Calculations!AH127</f>
        <v>0</v>
      </c>
      <c r="Z8" s="7">
        <f>Calculations!AI127</f>
        <v>0</v>
      </c>
      <c r="AA8" s="7">
        <f>Calculations!AJ127</f>
        <v>0</v>
      </c>
      <c r="AB8" s="7">
        <f>Calculations!AK127</f>
        <v>0</v>
      </c>
      <c r="AC8" s="7">
        <f>Calculations!AL127</f>
        <v>0</v>
      </c>
      <c r="AD8" s="7">
        <f>Calculations!AM127</f>
        <v>0</v>
      </c>
      <c r="AE8" s="7">
        <f>Calculations!AN127</f>
        <v>0</v>
      </c>
    </row>
    <row r="9" spans="1:33">
      <c r="A9" s="1" t="s">
        <v>244</v>
      </c>
      <c r="B9" s="7">
        <f>Calculations!K128</f>
        <v>0</v>
      </c>
      <c r="C9" s="7">
        <f>Calculations!L128</f>
        <v>0</v>
      </c>
      <c r="D9" s="7">
        <f>Calculations!M128</f>
        <v>0</v>
      </c>
      <c r="E9" s="7">
        <f>Calculations!N128</f>
        <v>0</v>
      </c>
      <c r="F9" s="7">
        <f>Calculations!O128</f>
        <v>0</v>
      </c>
      <c r="G9" s="7">
        <f>Calculations!P128</f>
        <v>0</v>
      </c>
      <c r="H9" s="7">
        <f>Calculations!Q128</f>
        <v>0</v>
      </c>
      <c r="I9" s="7">
        <f>Calculations!R128</f>
        <v>0</v>
      </c>
      <c r="J9" s="7">
        <f>Calculations!S128</f>
        <v>0</v>
      </c>
      <c r="K9" s="7">
        <f>Calculations!T128</f>
        <v>0</v>
      </c>
      <c r="L9" s="7">
        <f>Calculations!U128</f>
        <v>0</v>
      </c>
      <c r="M9" s="7">
        <f>Calculations!V128</f>
        <v>0</v>
      </c>
      <c r="N9" s="7">
        <f>Calculations!W128</f>
        <v>0</v>
      </c>
      <c r="O9" s="7">
        <f>Calculations!X128</f>
        <v>0</v>
      </c>
      <c r="P9" s="7">
        <f>Calculations!Y128</f>
        <v>0</v>
      </c>
      <c r="Q9" s="7">
        <f>Calculations!Z128</f>
        <v>0</v>
      </c>
      <c r="R9" s="7">
        <f>Calculations!AA128</f>
        <v>0</v>
      </c>
      <c r="S9" s="7">
        <f>Calculations!AB128</f>
        <v>0</v>
      </c>
      <c r="T9" s="7">
        <f>Calculations!AC128</f>
        <v>0</v>
      </c>
      <c r="U9" s="7">
        <f>Calculations!AD128</f>
        <v>0</v>
      </c>
      <c r="V9" s="7">
        <f>Calculations!AE128</f>
        <v>0</v>
      </c>
      <c r="W9" s="7">
        <f>Calculations!AF128</f>
        <v>0</v>
      </c>
      <c r="X9" s="7">
        <f>Calculations!AG128</f>
        <v>0</v>
      </c>
      <c r="Y9" s="7">
        <f>Calculations!AH128</f>
        <v>0</v>
      </c>
      <c r="Z9" s="7">
        <f>Calculations!AI128</f>
        <v>0</v>
      </c>
      <c r="AA9" s="7">
        <f>Calculations!AJ128</f>
        <v>0</v>
      </c>
      <c r="AB9" s="7">
        <f>Calculations!AK128</f>
        <v>0</v>
      </c>
      <c r="AC9" s="7">
        <f>Calculations!AL128</f>
        <v>0</v>
      </c>
      <c r="AD9" s="7">
        <f>Calculations!AM128</f>
        <v>0</v>
      </c>
      <c r="AE9" s="7">
        <f>Calculations!AN128</f>
        <v>0</v>
      </c>
    </row>
    <row r="10" spans="1:33">
      <c r="A10" s="1" t="s">
        <v>245</v>
      </c>
      <c r="B10" s="7">
        <f>Calculations!K129</f>
        <v>13704652392131.465</v>
      </c>
      <c r="C10" s="7">
        <f>Calculations!L129</f>
        <v>13745961304946.164</v>
      </c>
      <c r="D10" s="7">
        <f>Calculations!M129</f>
        <v>13809700396664.779</v>
      </c>
      <c r="E10" s="7">
        <f>Calculations!N129</f>
        <v>14025964704929.977</v>
      </c>
      <c r="F10" s="7">
        <f>Calculations!O129</f>
        <v>14386529830810.326</v>
      </c>
      <c r="G10" s="7">
        <f>Calculations!P129</f>
        <v>14807282603416.172</v>
      </c>
      <c r="H10" s="7">
        <f>Calculations!Q129</f>
        <v>15245979519145.146</v>
      </c>
      <c r="I10" s="7">
        <f>Calculations!R129</f>
        <v>15674769772524.893</v>
      </c>
      <c r="J10" s="7">
        <f>Calculations!S129</f>
        <v>16083746701206.184</v>
      </c>
      <c r="K10" s="7">
        <f>Calculations!T129</f>
        <v>16468611187565.773</v>
      </c>
      <c r="L10" s="7">
        <f>Calculations!U129</f>
        <v>16832727758439.244</v>
      </c>
      <c r="M10" s="7">
        <f>Calculations!V129</f>
        <v>17181143204079.982</v>
      </c>
      <c r="N10" s="7">
        <f>Calculations!W129</f>
        <v>17515913624220.836</v>
      </c>
      <c r="O10" s="7">
        <f>Calculations!X129</f>
        <v>17843020399902.859</v>
      </c>
      <c r="P10" s="7">
        <f>Calculations!Y129</f>
        <v>18174239375050.594</v>
      </c>
      <c r="Q10" s="7">
        <f>Calculations!Z129</f>
        <v>18517234194122.887</v>
      </c>
      <c r="R10" s="7">
        <f>Calculations!AA129</f>
        <v>18868453412126.609</v>
      </c>
      <c r="S10" s="7">
        <f>Calculations!AB129</f>
        <v>19219485711972.797</v>
      </c>
      <c r="T10" s="7">
        <f>Calculations!AC129</f>
        <v>19578555492592.891</v>
      </c>
      <c r="U10" s="7">
        <f>Calculations!AD129</f>
        <v>19941924390836.234</v>
      </c>
      <c r="V10" s="7">
        <f>Calculations!AE129</f>
        <v>20307723225127.5</v>
      </c>
      <c r="W10" s="7">
        <f>Calculations!AF129</f>
        <v>20677073504411.883</v>
      </c>
      <c r="X10" s="7">
        <f>Calculations!AG129</f>
        <v>21056891200518.094</v>
      </c>
      <c r="Y10" s="7">
        <f>Calculations!AH129</f>
        <v>21448484740548.855</v>
      </c>
      <c r="Z10" s="7">
        <f>Calculations!AI129</f>
        <v>21844938152675.465</v>
      </c>
      <c r="AA10" s="7">
        <f>Calculations!AJ129</f>
        <v>22230924147980.246</v>
      </c>
      <c r="AB10" s="7">
        <f>Calculations!AK129</f>
        <v>22623639196956.207</v>
      </c>
      <c r="AC10" s="7">
        <f>Calculations!AL129</f>
        <v>23021214118028.008</v>
      </c>
      <c r="AD10" s="7">
        <f>Calculations!AM129</f>
        <v>23424957338298.387</v>
      </c>
      <c r="AE10" s="7">
        <f>Calculations!AN129</f>
        <v>23833747348822.152</v>
      </c>
    </row>
    <row r="11" spans="1:33">
      <c r="A11" s="1" t="s">
        <v>246</v>
      </c>
      <c r="B11" s="7">
        <f>Calculations!K130</f>
        <v>0</v>
      </c>
      <c r="C11" s="7">
        <f>Calculations!L130</f>
        <v>0</v>
      </c>
      <c r="D11" s="7">
        <f>Calculations!M130</f>
        <v>0</v>
      </c>
      <c r="E11" s="7">
        <f>Calculations!N130</f>
        <v>0</v>
      </c>
      <c r="F11" s="7">
        <f>Calculations!O130</f>
        <v>0</v>
      </c>
      <c r="G11" s="7">
        <f>Calculations!P130</f>
        <v>0</v>
      </c>
      <c r="H11" s="7">
        <f>Calculations!Q130</f>
        <v>0</v>
      </c>
      <c r="I11" s="7">
        <f>Calculations!R130</f>
        <v>0</v>
      </c>
      <c r="J11" s="7">
        <f>Calculations!S130</f>
        <v>0</v>
      </c>
      <c r="K11" s="7">
        <f>Calculations!T130</f>
        <v>0</v>
      </c>
      <c r="L11" s="7">
        <f>Calculations!U130</f>
        <v>0</v>
      </c>
      <c r="M11" s="7">
        <f>Calculations!V130</f>
        <v>0</v>
      </c>
      <c r="N11" s="7">
        <f>Calculations!W130</f>
        <v>0</v>
      </c>
      <c r="O11" s="7">
        <f>Calculations!X130</f>
        <v>0</v>
      </c>
      <c r="P11" s="7">
        <f>Calculations!Y130</f>
        <v>0</v>
      </c>
      <c r="Q11" s="7">
        <f>Calculations!Z130</f>
        <v>0</v>
      </c>
      <c r="R11" s="7">
        <f>Calculations!AA130</f>
        <v>0</v>
      </c>
      <c r="S11" s="7">
        <f>Calculations!AB130</f>
        <v>0</v>
      </c>
      <c r="T11" s="7">
        <f>Calculations!AC130</f>
        <v>0</v>
      </c>
      <c r="U11" s="7">
        <f>Calculations!AD130</f>
        <v>0</v>
      </c>
      <c r="V11" s="7">
        <f>Calculations!AE130</f>
        <v>0</v>
      </c>
      <c r="W11" s="7">
        <f>Calculations!AF130</f>
        <v>0</v>
      </c>
      <c r="X11" s="7">
        <f>Calculations!AG130</f>
        <v>0</v>
      </c>
      <c r="Y11" s="7">
        <f>Calculations!AH130</f>
        <v>0</v>
      </c>
      <c r="Z11" s="7">
        <f>Calculations!AI130</f>
        <v>0</v>
      </c>
      <c r="AA11" s="7">
        <f>Calculations!AJ130</f>
        <v>0</v>
      </c>
      <c r="AB11" s="7">
        <f>Calculations!AK130</f>
        <v>0</v>
      </c>
      <c r="AC11" s="7">
        <f>Calculations!AL130</f>
        <v>0</v>
      </c>
      <c r="AD11" s="7">
        <f>Calculations!AM130</f>
        <v>0</v>
      </c>
      <c r="AE11" s="7">
        <f>Calculations!AN130</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837"/>
  <sheetViews>
    <sheetView topLeftCell="A4" zoomScaleNormal="100" workbookViewId="0">
      <selection activeCell="C36" sqref="C36"/>
    </sheetView>
  </sheetViews>
  <sheetFormatPr defaultColWidth="8.7109375" defaultRowHeight="15" customHeight="1"/>
  <cols>
    <col min="1" max="1" width="18.85546875" style="47" customWidth="1"/>
    <col min="2" max="2" width="46.7109375" style="47" customWidth="1"/>
    <col min="3" max="16384" width="8.7109375" style="47"/>
  </cols>
  <sheetData>
    <row r="1" spans="1:33" ht="15" customHeight="1" thickBot="1">
      <c r="B1" s="56" t="s">
        <v>576</v>
      </c>
      <c r="C1" s="55">
        <v>2021</v>
      </c>
      <c r="D1" s="55">
        <v>2022</v>
      </c>
      <c r="E1" s="55">
        <v>2023</v>
      </c>
      <c r="F1" s="55">
        <v>2024</v>
      </c>
      <c r="G1" s="55">
        <v>2025</v>
      </c>
      <c r="H1" s="55">
        <v>2026</v>
      </c>
      <c r="I1" s="55">
        <v>2027</v>
      </c>
      <c r="J1" s="55">
        <v>2028</v>
      </c>
      <c r="K1" s="55">
        <v>2029</v>
      </c>
      <c r="L1" s="55">
        <v>2030</v>
      </c>
      <c r="M1" s="55">
        <v>2031</v>
      </c>
      <c r="N1" s="55">
        <v>2032</v>
      </c>
      <c r="O1" s="55">
        <v>2033</v>
      </c>
      <c r="P1" s="55">
        <v>2034</v>
      </c>
      <c r="Q1" s="55">
        <v>2035</v>
      </c>
      <c r="R1" s="55">
        <v>2036</v>
      </c>
      <c r="S1" s="55">
        <v>2037</v>
      </c>
      <c r="T1" s="55">
        <v>2038</v>
      </c>
      <c r="U1" s="55">
        <v>2039</v>
      </c>
      <c r="V1" s="55">
        <v>2040</v>
      </c>
      <c r="W1" s="55">
        <v>2041</v>
      </c>
      <c r="X1" s="55">
        <v>2042</v>
      </c>
      <c r="Y1" s="55">
        <v>2043</v>
      </c>
      <c r="Z1" s="55">
        <v>2044</v>
      </c>
      <c r="AA1" s="55">
        <v>2045</v>
      </c>
      <c r="AB1" s="55">
        <v>2046</v>
      </c>
      <c r="AC1" s="55">
        <v>2047</v>
      </c>
      <c r="AD1" s="55">
        <v>2048</v>
      </c>
      <c r="AE1" s="55">
        <v>2049</v>
      </c>
      <c r="AF1" s="55">
        <v>2050</v>
      </c>
    </row>
    <row r="2" spans="1:33" ht="15" customHeight="1" thickTop="1"/>
    <row r="3" spans="1:33" ht="15" customHeight="1">
      <c r="C3" s="58" t="s">
        <v>143</v>
      </c>
      <c r="D3" s="58" t="s">
        <v>575</v>
      </c>
      <c r="E3" s="58"/>
      <c r="F3" s="58"/>
      <c r="G3" s="58"/>
    </row>
    <row r="4" spans="1:33" ht="15" customHeight="1">
      <c r="C4" s="58" t="s">
        <v>142</v>
      </c>
      <c r="D4" s="58" t="s">
        <v>574</v>
      </c>
      <c r="E4" s="58"/>
      <c r="F4" s="58"/>
      <c r="G4" s="58" t="s">
        <v>573</v>
      </c>
    </row>
    <row r="5" spans="1:33" ht="15" customHeight="1">
      <c r="C5" s="58" t="s">
        <v>141</v>
      </c>
      <c r="D5" s="58" t="s">
        <v>572</v>
      </c>
      <c r="E5" s="58"/>
      <c r="F5" s="58"/>
      <c r="G5" s="58"/>
    </row>
    <row r="6" spans="1:33" ht="15" customHeight="1">
      <c r="C6" s="58" t="s">
        <v>140</v>
      </c>
      <c r="D6" s="58"/>
      <c r="E6" s="58" t="s">
        <v>571</v>
      </c>
      <c r="F6" s="58"/>
      <c r="G6" s="58"/>
    </row>
    <row r="7" spans="1:33" ht="12"/>
    <row r="8" spans="1:33" ht="12"/>
    <row r="9" spans="1:33" ht="12"/>
    <row r="10" spans="1:33" ht="15" customHeight="1">
      <c r="A10" s="51" t="s">
        <v>268</v>
      </c>
      <c r="B10" s="57" t="s">
        <v>44</v>
      </c>
      <c r="C10"/>
      <c r="D10"/>
      <c r="E10"/>
      <c r="F10"/>
      <c r="G10"/>
      <c r="H10"/>
      <c r="I10"/>
      <c r="J10"/>
      <c r="K10"/>
      <c r="L10"/>
      <c r="M10"/>
      <c r="N10"/>
      <c r="O10"/>
      <c r="P10"/>
      <c r="Q10"/>
      <c r="R10"/>
      <c r="S10"/>
      <c r="T10"/>
      <c r="U10"/>
      <c r="V10"/>
      <c r="W10"/>
      <c r="X10"/>
      <c r="Y10"/>
      <c r="Z10"/>
      <c r="AA10"/>
      <c r="AB10"/>
      <c r="AC10"/>
      <c r="AD10"/>
      <c r="AE10"/>
      <c r="AF10"/>
      <c r="AG10" s="68" t="s">
        <v>570</v>
      </c>
    </row>
    <row r="11" spans="1:33" ht="15" customHeight="1">
      <c r="B11" s="56" t="s">
        <v>2</v>
      </c>
      <c r="C11"/>
      <c r="D11"/>
      <c r="E11"/>
      <c r="F11"/>
      <c r="G11"/>
      <c r="H11"/>
      <c r="I11"/>
      <c r="J11"/>
      <c r="K11"/>
      <c r="L11"/>
      <c r="M11"/>
      <c r="N11"/>
      <c r="O11"/>
      <c r="P11"/>
      <c r="Q11"/>
      <c r="R11"/>
      <c r="S11"/>
      <c r="T11"/>
      <c r="U11"/>
      <c r="V11"/>
      <c r="W11"/>
      <c r="X11"/>
      <c r="Y11"/>
      <c r="Z11"/>
      <c r="AA11"/>
      <c r="AB11"/>
      <c r="AC11"/>
      <c r="AD11"/>
      <c r="AE11"/>
      <c r="AF11"/>
      <c r="AG11" s="68" t="s">
        <v>569</v>
      </c>
    </row>
    <row r="12" spans="1:33" ht="15" customHeight="1">
      <c r="B12" s="5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68" t="s">
        <v>568</v>
      </c>
    </row>
    <row r="13" spans="1:33" ht="15" customHeight="1" thickBot="1">
      <c r="B13" s="55" t="s">
        <v>4</v>
      </c>
      <c r="C13" s="55">
        <v>2021</v>
      </c>
      <c r="D13" s="55">
        <v>2022</v>
      </c>
      <c r="E13" s="55">
        <v>2023</v>
      </c>
      <c r="F13" s="55">
        <v>2024</v>
      </c>
      <c r="G13" s="55">
        <v>2025</v>
      </c>
      <c r="H13" s="55">
        <v>2026</v>
      </c>
      <c r="I13" s="55">
        <v>2027</v>
      </c>
      <c r="J13" s="55">
        <v>2028</v>
      </c>
      <c r="K13" s="55">
        <v>2029</v>
      </c>
      <c r="L13" s="55">
        <v>2030</v>
      </c>
      <c r="M13" s="55">
        <v>2031</v>
      </c>
      <c r="N13" s="55">
        <v>2032</v>
      </c>
      <c r="O13" s="55">
        <v>2033</v>
      </c>
      <c r="P13" s="55">
        <v>2034</v>
      </c>
      <c r="Q13" s="55">
        <v>2035</v>
      </c>
      <c r="R13" s="55">
        <v>2036</v>
      </c>
      <c r="S13" s="55">
        <v>2037</v>
      </c>
      <c r="T13" s="55">
        <v>2038</v>
      </c>
      <c r="U13" s="55">
        <v>2039</v>
      </c>
      <c r="V13" s="55">
        <v>2040</v>
      </c>
      <c r="W13" s="55">
        <v>2041</v>
      </c>
      <c r="X13" s="55">
        <v>2042</v>
      </c>
      <c r="Y13" s="55">
        <v>2043</v>
      </c>
      <c r="Z13" s="55">
        <v>2044</v>
      </c>
      <c r="AA13" s="55">
        <v>2045</v>
      </c>
      <c r="AB13" s="55">
        <v>2046</v>
      </c>
      <c r="AC13" s="55">
        <v>2047</v>
      </c>
      <c r="AD13" s="55">
        <v>2048</v>
      </c>
      <c r="AE13" s="55">
        <v>2049</v>
      </c>
      <c r="AF13" s="55">
        <v>2050</v>
      </c>
      <c r="AG13" s="54" t="s">
        <v>567</v>
      </c>
    </row>
    <row r="14" spans="1:33" ht="15" customHeight="1" thickTop="1">
      <c r="B14"/>
      <c r="C14"/>
      <c r="D14"/>
      <c r="E14"/>
      <c r="F14"/>
      <c r="G14"/>
      <c r="H14"/>
      <c r="I14"/>
      <c r="J14"/>
      <c r="K14"/>
      <c r="L14"/>
      <c r="M14"/>
      <c r="N14"/>
      <c r="O14"/>
      <c r="P14"/>
      <c r="Q14"/>
      <c r="R14"/>
      <c r="S14"/>
      <c r="T14"/>
      <c r="U14"/>
      <c r="V14"/>
      <c r="W14"/>
      <c r="X14"/>
      <c r="Y14"/>
      <c r="Z14"/>
      <c r="AA14"/>
      <c r="AB14"/>
      <c r="AC14"/>
      <c r="AD14"/>
      <c r="AE14"/>
      <c r="AF14"/>
      <c r="AG14"/>
    </row>
    <row r="15" spans="1:33" ht="15" customHeight="1">
      <c r="B15" s="62" t="s">
        <v>5</v>
      </c>
      <c r="C15"/>
      <c r="D15"/>
      <c r="E15"/>
      <c r="F15"/>
      <c r="G15"/>
      <c r="H15"/>
      <c r="I15"/>
      <c r="J15"/>
      <c r="K15"/>
      <c r="L15"/>
      <c r="M15"/>
      <c r="N15"/>
      <c r="O15"/>
      <c r="P15"/>
      <c r="Q15"/>
      <c r="R15"/>
      <c r="S15"/>
      <c r="T15"/>
      <c r="U15"/>
      <c r="V15"/>
      <c r="W15"/>
      <c r="X15"/>
      <c r="Y15"/>
      <c r="Z15"/>
      <c r="AA15"/>
      <c r="AB15"/>
      <c r="AC15"/>
      <c r="AD15"/>
      <c r="AE15"/>
      <c r="AF15"/>
      <c r="AG15"/>
    </row>
    <row r="16" spans="1:33" ht="15" customHeight="1">
      <c r="B16" s="62" t="s">
        <v>45</v>
      </c>
      <c r="C16"/>
      <c r="D16"/>
      <c r="E16"/>
      <c r="F16"/>
      <c r="G16"/>
      <c r="H16"/>
      <c r="I16"/>
      <c r="J16"/>
      <c r="K16"/>
      <c r="L16"/>
      <c r="M16"/>
      <c r="N16"/>
      <c r="O16"/>
      <c r="P16"/>
      <c r="Q16"/>
      <c r="R16"/>
      <c r="S16"/>
      <c r="T16"/>
      <c r="U16"/>
      <c r="V16"/>
      <c r="W16"/>
      <c r="X16"/>
      <c r="Y16"/>
      <c r="Z16"/>
      <c r="AA16"/>
      <c r="AB16"/>
      <c r="AC16"/>
      <c r="AD16"/>
      <c r="AE16"/>
      <c r="AF16"/>
      <c r="AG16"/>
    </row>
    <row r="17" spans="1:33" ht="15" customHeight="1">
      <c r="A17" s="51" t="s">
        <v>269</v>
      </c>
      <c r="B17" s="65" t="s">
        <v>46</v>
      </c>
      <c r="C17" s="52">
        <v>85.941040000000001</v>
      </c>
      <c r="D17" s="52">
        <v>86.711028999999996</v>
      </c>
      <c r="E17" s="52">
        <v>87.428168999999997</v>
      </c>
      <c r="F17" s="52">
        <v>88.169135999999995</v>
      </c>
      <c r="G17" s="52">
        <v>88.903236000000007</v>
      </c>
      <c r="H17" s="52">
        <v>89.609459000000001</v>
      </c>
      <c r="I17" s="52">
        <v>90.299544999999995</v>
      </c>
      <c r="J17" s="52">
        <v>91.000748000000002</v>
      </c>
      <c r="K17" s="52">
        <v>91.703498999999994</v>
      </c>
      <c r="L17" s="52">
        <v>92.393028000000001</v>
      </c>
      <c r="M17" s="52">
        <v>93.064696999999995</v>
      </c>
      <c r="N17" s="52">
        <v>93.772270000000006</v>
      </c>
      <c r="O17" s="52">
        <v>94.471763999999993</v>
      </c>
      <c r="P17" s="52">
        <v>95.142364999999998</v>
      </c>
      <c r="Q17" s="52">
        <v>95.795958999999996</v>
      </c>
      <c r="R17" s="52">
        <v>96.439728000000002</v>
      </c>
      <c r="S17" s="52">
        <v>97.080185</v>
      </c>
      <c r="T17" s="52">
        <v>97.722915999999998</v>
      </c>
      <c r="U17" s="52">
        <v>98.366478000000001</v>
      </c>
      <c r="V17" s="52">
        <v>99.013076999999996</v>
      </c>
      <c r="W17" s="52">
        <v>99.656738000000004</v>
      </c>
      <c r="X17" s="52">
        <v>100.287537</v>
      </c>
      <c r="Y17" s="52">
        <v>100.908852</v>
      </c>
      <c r="Z17" s="52">
        <v>101.52224699999999</v>
      </c>
      <c r="AA17" s="52">
        <v>102.126411</v>
      </c>
      <c r="AB17" s="52">
        <v>102.722672</v>
      </c>
      <c r="AC17" s="52">
        <v>103.309082</v>
      </c>
      <c r="AD17" s="52">
        <v>103.883835</v>
      </c>
      <c r="AE17" s="52">
        <v>104.448494</v>
      </c>
      <c r="AF17" s="52">
        <v>104.99829099999999</v>
      </c>
      <c r="AG17" s="67">
        <v>6.9300000000000004E-3</v>
      </c>
    </row>
    <row r="18" spans="1:33" ht="15" customHeight="1">
      <c r="A18" s="51" t="s">
        <v>270</v>
      </c>
      <c r="B18" s="65" t="s">
        <v>47</v>
      </c>
      <c r="C18" s="52">
        <v>32.280501999999998</v>
      </c>
      <c r="D18" s="52">
        <v>32.517921000000001</v>
      </c>
      <c r="E18" s="52">
        <v>32.717326999999997</v>
      </c>
      <c r="F18" s="52">
        <v>32.898933</v>
      </c>
      <c r="G18" s="52">
        <v>33.072037000000002</v>
      </c>
      <c r="H18" s="52">
        <v>33.232478999999998</v>
      </c>
      <c r="I18" s="52">
        <v>33.399878999999999</v>
      </c>
      <c r="J18" s="52">
        <v>33.577454000000003</v>
      </c>
      <c r="K18" s="52">
        <v>33.755707000000001</v>
      </c>
      <c r="L18" s="52">
        <v>33.931334999999997</v>
      </c>
      <c r="M18" s="52">
        <v>34.100642999999998</v>
      </c>
      <c r="N18" s="52">
        <v>34.270606999999998</v>
      </c>
      <c r="O18" s="52">
        <v>34.434925</v>
      </c>
      <c r="P18" s="52">
        <v>34.584099000000002</v>
      </c>
      <c r="Q18" s="52">
        <v>34.725872000000003</v>
      </c>
      <c r="R18" s="52">
        <v>34.860881999999997</v>
      </c>
      <c r="S18" s="52">
        <v>35.003967000000003</v>
      </c>
      <c r="T18" s="52">
        <v>35.150832999999999</v>
      </c>
      <c r="U18" s="52">
        <v>35.303089</v>
      </c>
      <c r="V18" s="52">
        <v>35.455607999999998</v>
      </c>
      <c r="W18" s="52">
        <v>35.602607999999996</v>
      </c>
      <c r="X18" s="52">
        <v>35.744816</v>
      </c>
      <c r="Y18" s="52">
        <v>35.883674999999997</v>
      </c>
      <c r="Z18" s="52">
        <v>36.018410000000003</v>
      </c>
      <c r="AA18" s="52">
        <v>36.152473000000001</v>
      </c>
      <c r="AB18" s="52">
        <v>36.284511999999999</v>
      </c>
      <c r="AC18" s="52">
        <v>36.418770000000002</v>
      </c>
      <c r="AD18" s="52">
        <v>36.550339000000001</v>
      </c>
      <c r="AE18" s="52">
        <v>36.682597999999999</v>
      </c>
      <c r="AF18" s="52">
        <v>36.817455000000002</v>
      </c>
      <c r="AG18" s="67">
        <v>4.5450000000000004E-3</v>
      </c>
    </row>
    <row r="19" spans="1:33" ht="15" customHeight="1">
      <c r="A19" s="51" t="s">
        <v>271</v>
      </c>
      <c r="B19" s="65" t="s">
        <v>48</v>
      </c>
      <c r="C19" s="52">
        <v>6.6431500000000003</v>
      </c>
      <c r="D19" s="52">
        <v>6.6291859999999998</v>
      </c>
      <c r="E19" s="52">
        <v>6.6105119999999999</v>
      </c>
      <c r="F19" s="52">
        <v>6.5892710000000001</v>
      </c>
      <c r="G19" s="52">
        <v>6.5724669999999996</v>
      </c>
      <c r="H19" s="52">
        <v>6.5630829999999998</v>
      </c>
      <c r="I19" s="52">
        <v>6.551469</v>
      </c>
      <c r="J19" s="52">
        <v>6.5398769999999997</v>
      </c>
      <c r="K19" s="52">
        <v>6.5290369999999998</v>
      </c>
      <c r="L19" s="52">
        <v>6.5163700000000002</v>
      </c>
      <c r="M19" s="52">
        <v>6.5036019999999999</v>
      </c>
      <c r="N19" s="52">
        <v>6.4932990000000004</v>
      </c>
      <c r="O19" s="52">
        <v>6.4850899999999996</v>
      </c>
      <c r="P19" s="52">
        <v>6.4773420000000002</v>
      </c>
      <c r="Q19" s="52">
        <v>6.4710359999999998</v>
      </c>
      <c r="R19" s="52">
        <v>6.4644209999999998</v>
      </c>
      <c r="S19" s="52">
        <v>6.4558249999999999</v>
      </c>
      <c r="T19" s="52">
        <v>6.4442279999999998</v>
      </c>
      <c r="U19" s="52">
        <v>6.4326319999999999</v>
      </c>
      <c r="V19" s="52">
        <v>6.4223109999999997</v>
      </c>
      <c r="W19" s="52">
        <v>6.4106379999999996</v>
      </c>
      <c r="X19" s="52">
        <v>6.3986409999999996</v>
      </c>
      <c r="Y19" s="52">
        <v>6.3866769999999997</v>
      </c>
      <c r="Z19" s="52">
        <v>6.3760830000000004</v>
      </c>
      <c r="AA19" s="52">
        <v>6.367826</v>
      </c>
      <c r="AB19" s="52">
        <v>6.3603059999999996</v>
      </c>
      <c r="AC19" s="52">
        <v>6.3541109999999996</v>
      </c>
      <c r="AD19" s="52">
        <v>6.3470599999999999</v>
      </c>
      <c r="AE19" s="52">
        <v>6.3394430000000002</v>
      </c>
      <c r="AF19" s="52">
        <v>6.3320030000000003</v>
      </c>
      <c r="AG19" s="67">
        <v>-1.653E-3</v>
      </c>
    </row>
    <row r="20" spans="1:33" ht="15" customHeight="1">
      <c r="A20" s="51" t="s">
        <v>272</v>
      </c>
      <c r="B20" s="62" t="s">
        <v>9</v>
      </c>
      <c r="C20" s="63">
        <v>124.864693</v>
      </c>
      <c r="D20" s="63">
        <v>125.85813899999999</v>
      </c>
      <c r="E20" s="63">
        <v>126.756004</v>
      </c>
      <c r="F20" s="63">
        <v>127.657341</v>
      </c>
      <c r="G20" s="63">
        <v>128.54774499999999</v>
      </c>
      <c r="H20" s="63">
        <v>129.40501399999999</v>
      </c>
      <c r="I20" s="63">
        <v>130.2509</v>
      </c>
      <c r="J20" s="63">
        <v>131.11807300000001</v>
      </c>
      <c r="K20" s="63">
        <v>131.988235</v>
      </c>
      <c r="L20" s="63">
        <v>132.84072900000001</v>
      </c>
      <c r="M20" s="63">
        <v>133.66894500000001</v>
      </c>
      <c r="N20" s="63">
        <v>134.536179</v>
      </c>
      <c r="O20" s="63">
        <v>135.391785</v>
      </c>
      <c r="P20" s="63">
        <v>136.203812</v>
      </c>
      <c r="Q20" s="63">
        <v>136.992874</v>
      </c>
      <c r="R20" s="63">
        <v>137.76503</v>
      </c>
      <c r="S20" s="63">
        <v>138.53997799999999</v>
      </c>
      <c r="T20" s="63">
        <v>139.31797800000001</v>
      </c>
      <c r="U20" s="63">
        <v>140.102203</v>
      </c>
      <c r="V20" s="63">
        <v>140.891006</v>
      </c>
      <c r="W20" s="63">
        <v>141.669983</v>
      </c>
      <c r="X20" s="63">
        <v>142.430984</v>
      </c>
      <c r="Y20" s="63">
        <v>143.17919900000001</v>
      </c>
      <c r="Z20" s="63">
        <v>143.91673299999999</v>
      </c>
      <c r="AA20" s="63">
        <v>144.64671300000001</v>
      </c>
      <c r="AB20" s="63">
        <v>145.367493</v>
      </c>
      <c r="AC20" s="63">
        <v>146.08195499999999</v>
      </c>
      <c r="AD20" s="63">
        <v>146.78123500000001</v>
      </c>
      <c r="AE20" s="63">
        <v>147.47053500000001</v>
      </c>
      <c r="AF20" s="63">
        <v>148.147751</v>
      </c>
      <c r="AG20" s="64">
        <v>5.9129999999999999E-3</v>
      </c>
    </row>
    <row r="21" spans="1:33" ht="15" customHeight="1">
      <c r="B21"/>
      <c r="C21"/>
      <c r="D21"/>
      <c r="E21"/>
      <c r="F21"/>
      <c r="G21"/>
      <c r="H21"/>
      <c r="I21"/>
      <c r="J21"/>
      <c r="K21"/>
      <c r="L21"/>
      <c r="M21"/>
      <c r="N21"/>
      <c r="O21"/>
      <c r="P21"/>
      <c r="Q21"/>
      <c r="R21"/>
      <c r="S21"/>
      <c r="T21"/>
      <c r="U21"/>
      <c r="V21"/>
      <c r="W21"/>
      <c r="X21"/>
      <c r="Y21"/>
      <c r="Z21"/>
      <c r="AA21"/>
      <c r="AB21"/>
      <c r="AC21"/>
      <c r="AD21"/>
      <c r="AE21"/>
      <c r="AF21"/>
      <c r="AG21"/>
    </row>
    <row r="22" spans="1:33" ht="15" customHeight="1">
      <c r="A22" s="51" t="s">
        <v>273</v>
      </c>
      <c r="B22" s="62" t="s">
        <v>49</v>
      </c>
      <c r="C22" s="50">
        <v>1795.476318</v>
      </c>
      <c r="D22" s="50">
        <v>1801.4610600000001</v>
      </c>
      <c r="E22" s="50">
        <v>1807.6260990000001</v>
      </c>
      <c r="F22" s="50">
        <v>1813.930298</v>
      </c>
      <c r="G22" s="50">
        <v>1820.220337</v>
      </c>
      <c r="H22" s="50">
        <v>1826.483643</v>
      </c>
      <c r="I22" s="50">
        <v>1832.6362300000001</v>
      </c>
      <c r="J22" s="50">
        <v>1838.6885990000001</v>
      </c>
      <c r="K22" s="50">
        <v>1844.69812</v>
      </c>
      <c r="L22" s="50">
        <v>1850.6748050000001</v>
      </c>
      <c r="M22" s="50">
        <v>1856.631226</v>
      </c>
      <c r="N22" s="50">
        <v>1862.598999</v>
      </c>
      <c r="O22" s="50">
        <v>1868.551025</v>
      </c>
      <c r="P22" s="50">
        <v>1874.5289310000001</v>
      </c>
      <c r="Q22" s="50">
        <v>1880.4888920000001</v>
      </c>
      <c r="R22" s="50">
        <v>1886.4541019999999</v>
      </c>
      <c r="S22" s="50">
        <v>1892.330322</v>
      </c>
      <c r="T22" s="50">
        <v>1898.166504</v>
      </c>
      <c r="U22" s="50">
        <v>1903.9334719999999</v>
      </c>
      <c r="V22" s="50">
        <v>1909.672241</v>
      </c>
      <c r="W22" s="50">
        <v>1915.4259030000001</v>
      </c>
      <c r="X22" s="50">
        <v>1921.161499</v>
      </c>
      <c r="Y22" s="50">
        <v>1926.875366</v>
      </c>
      <c r="Z22" s="50">
        <v>1932.5737300000001</v>
      </c>
      <c r="AA22" s="50">
        <v>1938.2198490000001</v>
      </c>
      <c r="AB22" s="50">
        <v>1943.8359379999999</v>
      </c>
      <c r="AC22" s="50">
        <v>1949.383057</v>
      </c>
      <c r="AD22" s="50">
        <v>1954.9073490000001</v>
      </c>
      <c r="AE22" s="50">
        <v>1960.3824460000001</v>
      </c>
      <c r="AF22" s="50">
        <v>1965.783203</v>
      </c>
      <c r="AG22" s="64">
        <v>3.13E-3</v>
      </c>
    </row>
    <row r="23" spans="1:33" ht="15" customHeight="1">
      <c r="B23"/>
      <c r="C23"/>
      <c r="D23"/>
      <c r="E23"/>
      <c r="F23"/>
      <c r="G23"/>
      <c r="H23"/>
      <c r="I23"/>
      <c r="J23"/>
      <c r="K23"/>
      <c r="L23"/>
      <c r="M23"/>
      <c r="N23"/>
      <c r="O23"/>
      <c r="P23"/>
      <c r="Q23"/>
      <c r="R23"/>
      <c r="S23"/>
      <c r="T23"/>
      <c r="U23"/>
      <c r="V23"/>
      <c r="W23"/>
      <c r="X23"/>
      <c r="Y23"/>
      <c r="Z23"/>
      <c r="AA23"/>
      <c r="AB23"/>
      <c r="AC23"/>
      <c r="AD23"/>
      <c r="AE23"/>
      <c r="AF23"/>
      <c r="AG23"/>
    </row>
    <row r="24" spans="1:33" ht="15" customHeight="1">
      <c r="B24" s="62" t="s">
        <v>50</v>
      </c>
      <c r="C24"/>
      <c r="D24"/>
      <c r="E24"/>
      <c r="F24"/>
      <c r="G24"/>
      <c r="H24"/>
      <c r="I24"/>
      <c r="J24"/>
      <c r="K24"/>
      <c r="L24"/>
      <c r="M24"/>
      <c r="N24"/>
      <c r="O24"/>
      <c r="P24"/>
      <c r="Q24"/>
      <c r="R24"/>
      <c r="S24"/>
      <c r="T24"/>
      <c r="U24"/>
      <c r="V24"/>
      <c r="W24"/>
      <c r="X24"/>
      <c r="Y24"/>
      <c r="Z24"/>
      <c r="AA24"/>
      <c r="AB24"/>
      <c r="AC24"/>
      <c r="AD24"/>
      <c r="AE24"/>
      <c r="AF24"/>
      <c r="AG24"/>
    </row>
    <row r="25" spans="1:33" ht="15" customHeight="1">
      <c r="B25" s="62" t="s">
        <v>51</v>
      </c>
      <c r="C25"/>
      <c r="D25"/>
      <c r="E25"/>
      <c r="F25"/>
      <c r="G25"/>
      <c r="H25"/>
      <c r="I25"/>
      <c r="J25"/>
      <c r="K25"/>
      <c r="L25"/>
      <c r="M25"/>
      <c r="N25"/>
      <c r="O25"/>
      <c r="P25"/>
      <c r="Q25"/>
      <c r="R25"/>
      <c r="S25"/>
      <c r="T25"/>
      <c r="U25"/>
      <c r="V25"/>
      <c r="W25"/>
      <c r="X25"/>
      <c r="Y25"/>
      <c r="Z25"/>
      <c r="AA25"/>
      <c r="AB25"/>
      <c r="AC25"/>
      <c r="AD25"/>
      <c r="AE25"/>
      <c r="AF25"/>
      <c r="AG25"/>
    </row>
    <row r="26" spans="1:33" ht="15" customHeight="1">
      <c r="A26" s="51" t="s">
        <v>274</v>
      </c>
      <c r="B26" s="65" t="s">
        <v>449</v>
      </c>
      <c r="C26" s="53">
        <v>92.510918000000004</v>
      </c>
      <c r="D26" s="53">
        <v>91.956512000000004</v>
      </c>
      <c r="E26" s="53">
        <v>91.038559000000006</v>
      </c>
      <c r="F26" s="53">
        <v>90.682075999999995</v>
      </c>
      <c r="G26" s="53">
        <v>90.350898999999998</v>
      </c>
      <c r="H26" s="53">
        <v>89.908028000000002</v>
      </c>
      <c r="I26" s="53">
        <v>89.383094999999997</v>
      </c>
      <c r="J26" s="53">
        <v>88.816856000000001</v>
      </c>
      <c r="K26" s="53">
        <v>88.210669999999993</v>
      </c>
      <c r="L26" s="53">
        <v>87.617371000000006</v>
      </c>
      <c r="M26" s="53">
        <v>87.066315000000003</v>
      </c>
      <c r="N26" s="53">
        <v>86.507698000000005</v>
      </c>
      <c r="O26" s="53">
        <v>85.982680999999999</v>
      </c>
      <c r="P26" s="53">
        <v>85.520767000000006</v>
      </c>
      <c r="Q26" s="53">
        <v>85.180374</v>
      </c>
      <c r="R26" s="53">
        <v>84.923659999999998</v>
      </c>
      <c r="S26" s="53">
        <v>84.700080999999997</v>
      </c>
      <c r="T26" s="53">
        <v>84.479873999999995</v>
      </c>
      <c r="U26" s="53">
        <v>84.264190999999997</v>
      </c>
      <c r="V26" s="53">
        <v>84.028648000000004</v>
      </c>
      <c r="W26" s="53">
        <v>83.798469999999995</v>
      </c>
      <c r="X26" s="53">
        <v>83.606491000000005</v>
      </c>
      <c r="Y26" s="53">
        <v>83.470061999999999</v>
      </c>
      <c r="Z26" s="53">
        <v>83.373305999999999</v>
      </c>
      <c r="AA26" s="53">
        <v>83.285133000000002</v>
      </c>
      <c r="AB26" s="53">
        <v>83.243628999999999</v>
      </c>
      <c r="AC26" s="53">
        <v>83.199837000000002</v>
      </c>
      <c r="AD26" s="53">
        <v>83.171554999999998</v>
      </c>
      <c r="AE26" s="53">
        <v>83.155242999999999</v>
      </c>
      <c r="AF26" s="53">
        <v>83.184546999999995</v>
      </c>
      <c r="AG26" s="67">
        <v>-3.6579999999999998E-3</v>
      </c>
    </row>
    <row r="27" spans="1:33" ht="15" customHeight="1">
      <c r="A27" s="51" t="s">
        <v>275</v>
      </c>
      <c r="B27" s="65" t="s">
        <v>12</v>
      </c>
      <c r="C27" s="53">
        <v>91.735885999999994</v>
      </c>
      <c r="D27" s="53">
        <v>91.105957000000004</v>
      </c>
      <c r="E27" s="53">
        <v>90.112647999999993</v>
      </c>
      <c r="F27" s="53">
        <v>89.701355000000007</v>
      </c>
      <c r="G27" s="53">
        <v>89.318764000000002</v>
      </c>
      <c r="H27" s="53">
        <v>88.825660999999997</v>
      </c>
      <c r="I27" s="53">
        <v>88.251082999999994</v>
      </c>
      <c r="J27" s="53">
        <v>87.633590999999996</v>
      </c>
      <c r="K27" s="53">
        <v>86.975029000000006</v>
      </c>
      <c r="L27" s="53">
        <v>86.329116999999997</v>
      </c>
      <c r="M27" s="53">
        <v>85.723419000000007</v>
      </c>
      <c r="N27" s="53">
        <v>85.109183999999999</v>
      </c>
      <c r="O27" s="53">
        <v>84.524306999999993</v>
      </c>
      <c r="P27" s="53">
        <v>83.998192000000003</v>
      </c>
      <c r="Q27" s="53">
        <v>83.594466999999995</v>
      </c>
      <c r="R27" s="53">
        <v>83.274169999999998</v>
      </c>
      <c r="S27" s="53">
        <v>82.982414000000006</v>
      </c>
      <c r="T27" s="53">
        <v>82.694748000000004</v>
      </c>
      <c r="U27" s="53">
        <v>82.409058000000002</v>
      </c>
      <c r="V27" s="53">
        <v>82.097960999999998</v>
      </c>
      <c r="W27" s="53">
        <v>81.790390000000002</v>
      </c>
      <c r="X27" s="53">
        <v>81.514786000000001</v>
      </c>
      <c r="Y27" s="53">
        <v>81.290733000000003</v>
      </c>
      <c r="Z27" s="53">
        <v>81.105309000000005</v>
      </c>
      <c r="AA27" s="53">
        <v>80.923561000000007</v>
      </c>
      <c r="AB27" s="53">
        <v>80.785499999999999</v>
      </c>
      <c r="AC27" s="53">
        <v>80.640906999999999</v>
      </c>
      <c r="AD27" s="53">
        <v>80.506775000000005</v>
      </c>
      <c r="AE27" s="53">
        <v>80.379554999999996</v>
      </c>
      <c r="AF27" s="53">
        <v>80.296126999999998</v>
      </c>
      <c r="AG27" s="67">
        <v>-4.5820000000000001E-3</v>
      </c>
    </row>
    <row r="28" spans="1:33" ht="15" customHeight="1">
      <c r="B28" s="62" t="s">
        <v>11</v>
      </c>
      <c r="C28"/>
      <c r="D28"/>
      <c r="E28"/>
      <c r="F28"/>
      <c r="G28"/>
      <c r="H28"/>
      <c r="I28"/>
      <c r="J28"/>
      <c r="K28"/>
      <c r="L28"/>
      <c r="M28"/>
      <c r="N28"/>
      <c r="O28"/>
      <c r="P28"/>
      <c r="Q28"/>
      <c r="R28"/>
      <c r="S28"/>
      <c r="T28"/>
      <c r="U28"/>
      <c r="V28"/>
      <c r="W28"/>
      <c r="X28"/>
      <c r="Y28"/>
      <c r="Z28"/>
      <c r="AA28"/>
      <c r="AB28"/>
      <c r="AC28"/>
      <c r="AD28"/>
      <c r="AE28"/>
      <c r="AF28"/>
      <c r="AG28"/>
    </row>
    <row r="29" spans="1:33" ht="15" customHeight="1">
      <c r="A29" s="51" t="s">
        <v>276</v>
      </c>
      <c r="B29" s="65" t="s">
        <v>449</v>
      </c>
      <c r="C29" s="53">
        <v>51.524441000000003</v>
      </c>
      <c r="D29" s="53">
        <v>51.045516999999997</v>
      </c>
      <c r="E29" s="53">
        <v>50.363602</v>
      </c>
      <c r="F29" s="53">
        <v>49.992038999999998</v>
      </c>
      <c r="G29" s="53">
        <v>49.637340999999999</v>
      </c>
      <c r="H29" s="53">
        <v>49.224654999999998</v>
      </c>
      <c r="I29" s="53">
        <v>48.772961000000002</v>
      </c>
      <c r="J29" s="53">
        <v>48.304459000000001</v>
      </c>
      <c r="K29" s="53">
        <v>47.818485000000003</v>
      </c>
      <c r="L29" s="53">
        <v>47.343471999999998</v>
      </c>
      <c r="M29" s="53">
        <v>46.894782999999997</v>
      </c>
      <c r="N29" s="53">
        <v>46.444617999999998</v>
      </c>
      <c r="O29" s="53">
        <v>46.015697000000003</v>
      </c>
      <c r="P29" s="53">
        <v>45.622540000000001</v>
      </c>
      <c r="Q29" s="53">
        <v>45.296928000000001</v>
      </c>
      <c r="R29" s="53">
        <v>45.017612</v>
      </c>
      <c r="S29" s="53">
        <v>44.75967</v>
      </c>
      <c r="T29" s="53">
        <v>44.506039000000001</v>
      </c>
      <c r="U29" s="53">
        <v>44.257950000000001</v>
      </c>
      <c r="V29" s="53">
        <v>44.001609999999999</v>
      </c>
      <c r="W29" s="53">
        <v>43.74926</v>
      </c>
      <c r="X29" s="53">
        <v>43.518723000000001</v>
      </c>
      <c r="Y29" s="53">
        <v>43.318866999999997</v>
      </c>
      <c r="Z29" s="53">
        <v>43.141075000000001</v>
      </c>
      <c r="AA29" s="53">
        <v>42.969912999999998</v>
      </c>
      <c r="AB29" s="53">
        <v>42.824409000000003</v>
      </c>
      <c r="AC29" s="53">
        <v>42.680084000000001</v>
      </c>
      <c r="AD29" s="53">
        <v>42.545009999999998</v>
      </c>
      <c r="AE29" s="53">
        <v>42.417870000000001</v>
      </c>
      <c r="AF29" s="53">
        <v>42.316234999999999</v>
      </c>
      <c r="AG29" s="67">
        <v>-6.7660000000000003E-3</v>
      </c>
    </row>
    <row r="30" spans="1:33" ht="15" customHeight="1">
      <c r="A30" s="51" t="s">
        <v>277</v>
      </c>
      <c r="B30" s="65" t="s">
        <v>12</v>
      </c>
      <c r="C30" s="53">
        <v>51.092784999999999</v>
      </c>
      <c r="D30" s="53">
        <v>50.573371999999999</v>
      </c>
      <c r="E30" s="53">
        <v>49.851376000000002</v>
      </c>
      <c r="F30" s="53">
        <v>49.451382000000002</v>
      </c>
      <c r="G30" s="53">
        <v>49.070301000000001</v>
      </c>
      <c r="H30" s="53">
        <v>48.632061</v>
      </c>
      <c r="I30" s="53">
        <v>48.155265999999997</v>
      </c>
      <c r="J30" s="53">
        <v>47.660919</v>
      </c>
      <c r="K30" s="53">
        <v>47.148651000000001</v>
      </c>
      <c r="L30" s="53">
        <v>46.647373000000002</v>
      </c>
      <c r="M30" s="53">
        <v>46.171481999999997</v>
      </c>
      <c r="N30" s="53">
        <v>45.693778999999999</v>
      </c>
      <c r="O30" s="53">
        <v>45.235218000000003</v>
      </c>
      <c r="P30" s="53">
        <v>44.810295000000004</v>
      </c>
      <c r="Q30" s="53">
        <v>44.453583000000002</v>
      </c>
      <c r="R30" s="53">
        <v>44.143227000000003</v>
      </c>
      <c r="S30" s="53">
        <v>43.851970999999999</v>
      </c>
      <c r="T30" s="53">
        <v>43.565593999999997</v>
      </c>
      <c r="U30" s="53">
        <v>43.283580999999998</v>
      </c>
      <c r="V30" s="53">
        <v>42.990603999999998</v>
      </c>
      <c r="W30" s="53">
        <v>42.700890000000001</v>
      </c>
      <c r="X30" s="53">
        <v>42.429951000000003</v>
      </c>
      <c r="Y30" s="53">
        <v>42.187851000000002</v>
      </c>
      <c r="Z30" s="53">
        <v>41.967509999999997</v>
      </c>
      <c r="AA30" s="53">
        <v>41.751483999999998</v>
      </c>
      <c r="AB30" s="53">
        <v>41.559834000000002</v>
      </c>
      <c r="AC30" s="53">
        <v>41.367401000000001</v>
      </c>
      <c r="AD30" s="53">
        <v>41.181888999999998</v>
      </c>
      <c r="AE30" s="53">
        <v>41.001975999999999</v>
      </c>
      <c r="AF30" s="53">
        <v>40.846888999999997</v>
      </c>
      <c r="AG30" s="67">
        <v>-7.6880000000000004E-3</v>
      </c>
    </row>
    <row r="31" spans="1:33">
      <c r="B31"/>
      <c r="C31"/>
      <c r="D31"/>
      <c r="E31"/>
      <c r="F31"/>
      <c r="G31"/>
      <c r="H31"/>
      <c r="I31"/>
      <c r="J31"/>
      <c r="K31"/>
      <c r="L31"/>
      <c r="M31"/>
      <c r="N31"/>
      <c r="O31"/>
      <c r="P31"/>
      <c r="Q31"/>
      <c r="R31"/>
      <c r="S31"/>
      <c r="T31"/>
      <c r="U31"/>
      <c r="V31"/>
      <c r="W31"/>
      <c r="X31"/>
      <c r="Y31"/>
      <c r="Z31"/>
      <c r="AA31"/>
      <c r="AB31"/>
      <c r="AC31"/>
      <c r="AD31"/>
      <c r="AE31"/>
      <c r="AF31"/>
      <c r="AG31"/>
    </row>
    <row r="32" spans="1:33">
      <c r="B32" s="62" t="s">
        <v>450</v>
      </c>
      <c r="C32"/>
      <c r="D32"/>
      <c r="E32"/>
      <c r="F32"/>
      <c r="G32"/>
      <c r="H32"/>
      <c r="I32"/>
      <c r="J32"/>
      <c r="K32"/>
      <c r="L32"/>
      <c r="M32"/>
      <c r="N32"/>
      <c r="O32"/>
      <c r="P32"/>
      <c r="Q32"/>
      <c r="R32"/>
      <c r="S32"/>
      <c r="T32"/>
      <c r="U32"/>
      <c r="V32"/>
      <c r="W32"/>
      <c r="X32"/>
      <c r="Y32"/>
      <c r="Z32"/>
      <c r="AA32"/>
      <c r="AB32"/>
      <c r="AC32"/>
      <c r="AD32"/>
      <c r="AE32"/>
      <c r="AF32"/>
      <c r="AG32"/>
    </row>
    <row r="33" spans="1:33">
      <c r="B33" s="62" t="s">
        <v>451</v>
      </c>
      <c r="C33"/>
      <c r="D33"/>
      <c r="E33"/>
      <c r="F33"/>
      <c r="G33"/>
      <c r="H33"/>
      <c r="I33"/>
      <c r="J33"/>
      <c r="K33"/>
      <c r="L33"/>
      <c r="M33"/>
      <c r="N33"/>
      <c r="O33"/>
      <c r="P33"/>
      <c r="Q33"/>
      <c r="R33"/>
      <c r="S33"/>
      <c r="T33"/>
      <c r="U33"/>
      <c r="V33"/>
      <c r="W33"/>
      <c r="X33"/>
      <c r="Y33"/>
      <c r="Z33"/>
      <c r="AA33"/>
      <c r="AB33"/>
      <c r="AC33"/>
      <c r="AD33"/>
      <c r="AE33"/>
      <c r="AF33"/>
      <c r="AG33"/>
    </row>
    <row r="34" spans="1:33" s="61" customFormat="1">
      <c r="A34" s="60" t="s">
        <v>278</v>
      </c>
      <c r="B34" s="65" t="s">
        <v>52</v>
      </c>
      <c r="C34" s="52">
        <v>0.70427600000000001</v>
      </c>
      <c r="D34" s="52">
        <v>0.72012799999999999</v>
      </c>
      <c r="E34" s="52">
        <v>0.67578099999999997</v>
      </c>
      <c r="F34" s="52">
        <v>0.67229099999999997</v>
      </c>
      <c r="G34" s="52">
        <v>0.66813</v>
      </c>
      <c r="H34" s="52">
        <v>0.66225599999999996</v>
      </c>
      <c r="I34" s="52">
        <v>0.65533399999999997</v>
      </c>
      <c r="J34" s="52">
        <v>0.64874399999999999</v>
      </c>
      <c r="K34" s="52">
        <v>0.64197899999999997</v>
      </c>
      <c r="L34" s="52">
        <v>0.63521399999999995</v>
      </c>
      <c r="M34" s="52">
        <v>0.62843099999999996</v>
      </c>
      <c r="N34" s="52">
        <v>0.62171900000000002</v>
      </c>
      <c r="O34" s="52">
        <v>0.61501399999999995</v>
      </c>
      <c r="P34" s="52">
        <v>0.60858000000000001</v>
      </c>
      <c r="Q34" s="52">
        <v>0.60311199999999998</v>
      </c>
      <c r="R34" s="52">
        <v>0.59827799999999998</v>
      </c>
      <c r="S34" s="52">
        <v>0.59368399999999999</v>
      </c>
      <c r="T34" s="52">
        <v>0.58896800000000005</v>
      </c>
      <c r="U34" s="52">
        <v>0.58405399999999996</v>
      </c>
      <c r="V34" s="52">
        <v>0.57903300000000002</v>
      </c>
      <c r="W34" s="52">
        <v>0.57379199999999997</v>
      </c>
      <c r="X34" s="52">
        <v>0.568523</v>
      </c>
      <c r="Y34" s="52">
        <v>0.56357199999999996</v>
      </c>
      <c r="Z34" s="52">
        <v>0.55869500000000005</v>
      </c>
      <c r="AA34" s="52">
        <v>0.55349700000000002</v>
      </c>
      <c r="AB34" s="52">
        <v>0.54873899999999998</v>
      </c>
      <c r="AC34" s="52">
        <v>0.54370200000000002</v>
      </c>
      <c r="AD34" s="52">
        <v>0.53867100000000001</v>
      </c>
      <c r="AE34" s="52">
        <v>0.53368700000000002</v>
      </c>
      <c r="AF34" s="52">
        <v>0.529034</v>
      </c>
      <c r="AG34" s="67">
        <v>-9.8180000000000003E-3</v>
      </c>
    </row>
    <row r="35" spans="1:33" s="61" customFormat="1">
      <c r="A35" s="60" t="s">
        <v>279</v>
      </c>
      <c r="B35" s="65" t="s">
        <v>53</v>
      </c>
      <c r="C35" s="52">
        <v>0.80194100000000001</v>
      </c>
      <c r="D35" s="52">
        <v>0.73817699999999997</v>
      </c>
      <c r="E35" s="52">
        <v>0.87121199999999999</v>
      </c>
      <c r="F35" s="52">
        <v>0.88632599999999995</v>
      </c>
      <c r="G35" s="52">
        <v>0.90185400000000004</v>
      </c>
      <c r="H35" s="52">
        <v>0.91625999999999996</v>
      </c>
      <c r="I35" s="52">
        <v>0.92889299999999997</v>
      </c>
      <c r="J35" s="52">
        <v>0.94165399999999999</v>
      </c>
      <c r="K35" s="52">
        <v>0.95411599999999996</v>
      </c>
      <c r="L35" s="52">
        <v>0.96709000000000001</v>
      </c>
      <c r="M35" s="52">
        <v>0.98088399999999998</v>
      </c>
      <c r="N35" s="52">
        <v>0.995919</v>
      </c>
      <c r="O35" s="52">
        <v>1.0117069999999999</v>
      </c>
      <c r="P35" s="52">
        <v>1.0280320000000001</v>
      </c>
      <c r="Q35" s="52">
        <v>1.0466040000000001</v>
      </c>
      <c r="R35" s="52">
        <v>1.0669979999999999</v>
      </c>
      <c r="S35" s="52">
        <v>1.0890029999999999</v>
      </c>
      <c r="T35" s="52">
        <v>1.1106450000000001</v>
      </c>
      <c r="U35" s="52">
        <v>1.1324430000000001</v>
      </c>
      <c r="V35" s="52">
        <v>1.153438</v>
      </c>
      <c r="W35" s="52">
        <v>1.17479</v>
      </c>
      <c r="X35" s="52">
        <v>1.196499</v>
      </c>
      <c r="Y35" s="52">
        <v>1.2191209999999999</v>
      </c>
      <c r="Z35" s="52">
        <v>1.24247</v>
      </c>
      <c r="AA35" s="52">
        <v>1.2654479999999999</v>
      </c>
      <c r="AB35" s="52">
        <v>1.28959</v>
      </c>
      <c r="AC35" s="52">
        <v>1.3136810000000001</v>
      </c>
      <c r="AD35" s="52">
        <v>1.338233</v>
      </c>
      <c r="AE35" s="52">
        <v>1.3627050000000001</v>
      </c>
      <c r="AF35" s="52">
        <v>1.3878250000000001</v>
      </c>
      <c r="AG35" s="67">
        <v>1.9092000000000001E-2</v>
      </c>
    </row>
    <row r="36" spans="1:33" s="61" customFormat="1">
      <c r="A36" s="60" t="s">
        <v>280</v>
      </c>
      <c r="B36" s="65" t="s">
        <v>54</v>
      </c>
      <c r="C36" s="52">
        <v>0.60017100000000001</v>
      </c>
      <c r="D36" s="52">
        <v>0.60204400000000002</v>
      </c>
      <c r="E36" s="52">
        <v>0.602989</v>
      </c>
      <c r="F36" s="52">
        <v>0.60469700000000004</v>
      </c>
      <c r="G36" s="52">
        <v>0.60580199999999995</v>
      </c>
      <c r="H36" s="52">
        <v>0.60523000000000005</v>
      </c>
      <c r="I36" s="52">
        <v>0.60414000000000001</v>
      </c>
      <c r="J36" s="52">
        <v>0.60311300000000001</v>
      </c>
      <c r="K36" s="52">
        <v>0.60209199999999996</v>
      </c>
      <c r="L36" s="52">
        <v>0.60127399999999998</v>
      </c>
      <c r="M36" s="52">
        <v>0.60072199999999998</v>
      </c>
      <c r="N36" s="52">
        <v>0.60066299999999995</v>
      </c>
      <c r="O36" s="52">
        <v>0.6008</v>
      </c>
      <c r="P36" s="52">
        <v>0.60121000000000002</v>
      </c>
      <c r="Q36" s="52">
        <v>0.60289099999999995</v>
      </c>
      <c r="R36" s="52">
        <v>0.60538099999999995</v>
      </c>
      <c r="S36" s="52">
        <v>0.60822299999999996</v>
      </c>
      <c r="T36" s="52">
        <v>0.61105799999999999</v>
      </c>
      <c r="U36" s="52">
        <v>0.61357300000000004</v>
      </c>
      <c r="V36" s="52">
        <v>0.615456</v>
      </c>
      <c r="W36" s="52">
        <v>0.61726400000000003</v>
      </c>
      <c r="X36" s="52">
        <v>0.61887599999999998</v>
      </c>
      <c r="Y36" s="52">
        <v>0.62087999999999999</v>
      </c>
      <c r="Z36" s="52">
        <v>0.62304899999999996</v>
      </c>
      <c r="AA36" s="52">
        <v>0.625031</v>
      </c>
      <c r="AB36" s="52">
        <v>0.62755899999999998</v>
      </c>
      <c r="AC36" s="52">
        <v>0.629942</v>
      </c>
      <c r="AD36" s="52">
        <v>0.63244699999999998</v>
      </c>
      <c r="AE36" s="52">
        <v>0.63505500000000004</v>
      </c>
      <c r="AF36" s="52">
        <v>0.63812800000000003</v>
      </c>
      <c r="AG36" s="67">
        <v>2.117E-3</v>
      </c>
    </row>
    <row r="37" spans="1:33" s="61" customFormat="1">
      <c r="A37" s="60" t="s">
        <v>281</v>
      </c>
      <c r="B37" s="65" t="s">
        <v>16</v>
      </c>
      <c r="C37" s="52">
        <v>0.29633300000000001</v>
      </c>
      <c r="D37" s="52">
        <v>0.294545</v>
      </c>
      <c r="E37" s="52">
        <v>0.29242699999999999</v>
      </c>
      <c r="F37" s="52">
        <v>0.29052699999999998</v>
      </c>
      <c r="G37" s="52">
        <v>0.288802</v>
      </c>
      <c r="H37" s="52">
        <v>0.28720200000000001</v>
      </c>
      <c r="I37" s="52">
        <v>0.285773</v>
      </c>
      <c r="J37" s="52">
        <v>0.284609</v>
      </c>
      <c r="K37" s="52">
        <v>0.28368599999999999</v>
      </c>
      <c r="L37" s="52">
        <v>0.28299099999999999</v>
      </c>
      <c r="M37" s="52">
        <v>0.28257300000000002</v>
      </c>
      <c r="N37" s="52">
        <v>0.28259699999999999</v>
      </c>
      <c r="O37" s="52">
        <v>0.28294999999999998</v>
      </c>
      <c r="P37" s="52">
        <v>0.28357199999999999</v>
      </c>
      <c r="Q37" s="52">
        <v>0.284499</v>
      </c>
      <c r="R37" s="52">
        <v>0.285744</v>
      </c>
      <c r="S37" s="52">
        <v>0.28731299999999999</v>
      </c>
      <c r="T37" s="52">
        <v>0.28921599999999997</v>
      </c>
      <c r="U37" s="52">
        <v>0.29142499999999999</v>
      </c>
      <c r="V37" s="52">
        <v>0.29393900000000001</v>
      </c>
      <c r="W37" s="52">
        <v>0.29672999999999999</v>
      </c>
      <c r="X37" s="52">
        <v>0.299757</v>
      </c>
      <c r="Y37" s="52">
        <v>0.30272900000000003</v>
      </c>
      <c r="Z37" s="52">
        <v>0.305641</v>
      </c>
      <c r="AA37" s="52">
        <v>0.30848599999999998</v>
      </c>
      <c r="AB37" s="52">
        <v>0.31125799999999998</v>
      </c>
      <c r="AC37" s="52">
        <v>0.31395200000000001</v>
      </c>
      <c r="AD37" s="52">
        <v>0.31654700000000002</v>
      </c>
      <c r="AE37" s="52">
        <v>0.31905</v>
      </c>
      <c r="AF37" s="52">
        <v>0.32145000000000001</v>
      </c>
      <c r="AG37" s="67">
        <v>2.8089999999999999E-3</v>
      </c>
    </row>
    <row r="38" spans="1:33" s="61" customFormat="1">
      <c r="A38" s="60" t="s">
        <v>282</v>
      </c>
      <c r="B38" s="65" t="s">
        <v>14</v>
      </c>
      <c r="C38" s="52">
        <v>5.5350999999999997E-2</v>
      </c>
      <c r="D38" s="52">
        <v>5.5617E-2</v>
      </c>
      <c r="E38" s="52">
        <v>5.5842000000000003E-2</v>
      </c>
      <c r="F38" s="52">
        <v>5.6061E-2</v>
      </c>
      <c r="G38" s="52">
        <v>5.6271000000000002E-2</v>
      </c>
      <c r="H38" s="52">
        <v>5.6460999999999997E-2</v>
      </c>
      <c r="I38" s="52">
        <v>5.6638000000000001E-2</v>
      </c>
      <c r="J38" s="52">
        <v>5.6813000000000002E-2</v>
      </c>
      <c r="K38" s="52">
        <v>5.6966000000000003E-2</v>
      </c>
      <c r="L38" s="52">
        <v>5.7085999999999998E-2</v>
      </c>
      <c r="M38" s="52">
        <v>5.7166000000000002E-2</v>
      </c>
      <c r="N38" s="52">
        <v>5.7228000000000001E-2</v>
      </c>
      <c r="O38" s="52">
        <v>5.7304000000000001E-2</v>
      </c>
      <c r="P38" s="52">
        <v>5.7396999999999997E-2</v>
      </c>
      <c r="Q38" s="52">
        <v>5.7515999999999998E-2</v>
      </c>
      <c r="R38" s="52">
        <v>5.7669999999999999E-2</v>
      </c>
      <c r="S38" s="52">
        <v>5.7868999999999997E-2</v>
      </c>
      <c r="T38" s="52">
        <v>5.8062000000000002E-2</v>
      </c>
      <c r="U38" s="52">
        <v>5.8250000000000003E-2</v>
      </c>
      <c r="V38" s="52">
        <v>5.8432999999999999E-2</v>
      </c>
      <c r="W38" s="52">
        <v>5.8604000000000003E-2</v>
      </c>
      <c r="X38" s="52">
        <v>5.876E-2</v>
      </c>
      <c r="Y38" s="52">
        <v>5.8902999999999997E-2</v>
      </c>
      <c r="Z38" s="52">
        <v>5.9033000000000002E-2</v>
      </c>
      <c r="AA38" s="52">
        <v>5.9153999999999998E-2</v>
      </c>
      <c r="AB38" s="52">
        <v>5.9264999999999998E-2</v>
      </c>
      <c r="AC38" s="52">
        <v>5.9371E-2</v>
      </c>
      <c r="AD38" s="52">
        <v>5.9470000000000002E-2</v>
      </c>
      <c r="AE38" s="52">
        <v>5.9568000000000003E-2</v>
      </c>
      <c r="AF38" s="52">
        <v>5.9666999999999998E-2</v>
      </c>
      <c r="AG38" s="67">
        <v>2.5920000000000001E-3</v>
      </c>
    </row>
    <row r="39" spans="1:33" s="61" customFormat="1">
      <c r="A39" s="60" t="s">
        <v>283</v>
      </c>
      <c r="B39" s="65" t="s">
        <v>55</v>
      </c>
      <c r="C39" s="52">
        <v>0.219114</v>
      </c>
      <c r="D39" s="52">
        <v>0.223334</v>
      </c>
      <c r="E39" s="52">
        <v>0.226963</v>
      </c>
      <c r="F39" s="52">
        <v>0.23058100000000001</v>
      </c>
      <c r="G39" s="52">
        <v>0.23405799999999999</v>
      </c>
      <c r="H39" s="52">
        <v>0.236929</v>
      </c>
      <c r="I39" s="52">
        <v>0.23946799999999999</v>
      </c>
      <c r="J39" s="52">
        <v>0.242087</v>
      </c>
      <c r="K39" s="52">
        <v>0.24473500000000001</v>
      </c>
      <c r="L39" s="52">
        <v>0.24743499999999999</v>
      </c>
      <c r="M39" s="52">
        <v>0.25009500000000001</v>
      </c>
      <c r="N39" s="52">
        <v>0.252863</v>
      </c>
      <c r="O39" s="52">
        <v>0.25564700000000001</v>
      </c>
      <c r="P39" s="52">
        <v>0.258579</v>
      </c>
      <c r="Q39" s="52">
        <v>0.26196399999999997</v>
      </c>
      <c r="R39" s="52">
        <v>0.26566200000000001</v>
      </c>
      <c r="S39" s="52">
        <v>0.26936199999999999</v>
      </c>
      <c r="T39" s="52">
        <v>0.27294600000000002</v>
      </c>
      <c r="U39" s="52">
        <v>0.27649200000000002</v>
      </c>
      <c r="V39" s="52">
        <v>0.27982200000000002</v>
      </c>
      <c r="W39" s="52">
        <v>0.28312100000000001</v>
      </c>
      <c r="X39" s="52">
        <v>0.28630699999999998</v>
      </c>
      <c r="Y39" s="52">
        <v>0.28962100000000002</v>
      </c>
      <c r="Z39" s="52">
        <v>0.29295599999999999</v>
      </c>
      <c r="AA39" s="52">
        <v>0.296128</v>
      </c>
      <c r="AB39" s="52">
        <v>0.29947600000000002</v>
      </c>
      <c r="AC39" s="52">
        <v>0.30269200000000002</v>
      </c>
      <c r="AD39" s="52">
        <v>0.30591000000000002</v>
      </c>
      <c r="AE39" s="52">
        <v>0.30911899999999998</v>
      </c>
      <c r="AF39" s="52">
        <v>0.31248500000000001</v>
      </c>
      <c r="AG39" s="67">
        <v>1.2315E-2</v>
      </c>
    </row>
    <row r="40" spans="1:33" s="61" customFormat="1">
      <c r="A40" s="60" t="s">
        <v>284</v>
      </c>
      <c r="B40" s="65" t="s">
        <v>56</v>
      </c>
      <c r="C40" s="52">
        <v>6.9045999999999996E-2</v>
      </c>
      <c r="D40" s="52">
        <v>6.8857000000000002E-2</v>
      </c>
      <c r="E40" s="52">
        <v>6.8612999999999993E-2</v>
      </c>
      <c r="F40" s="52">
        <v>6.8351999999999996E-2</v>
      </c>
      <c r="G40" s="52">
        <v>6.8066000000000002E-2</v>
      </c>
      <c r="H40" s="52">
        <v>6.7743999999999999E-2</v>
      </c>
      <c r="I40" s="52">
        <v>6.7393999999999996E-2</v>
      </c>
      <c r="J40" s="52">
        <v>6.7074999999999996E-2</v>
      </c>
      <c r="K40" s="52">
        <v>6.6782999999999995E-2</v>
      </c>
      <c r="L40" s="52">
        <v>6.651E-2</v>
      </c>
      <c r="M40" s="52">
        <v>6.6253999999999993E-2</v>
      </c>
      <c r="N40" s="52">
        <v>6.6043000000000004E-2</v>
      </c>
      <c r="O40" s="52">
        <v>6.5856999999999999E-2</v>
      </c>
      <c r="P40" s="52">
        <v>6.5687999999999996E-2</v>
      </c>
      <c r="Q40" s="52">
        <v>6.5540000000000001E-2</v>
      </c>
      <c r="R40" s="52">
        <v>6.5424999999999997E-2</v>
      </c>
      <c r="S40" s="52">
        <v>6.5340999999999996E-2</v>
      </c>
      <c r="T40" s="52">
        <v>6.5294000000000005E-2</v>
      </c>
      <c r="U40" s="52">
        <v>6.5282999999999994E-2</v>
      </c>
      <c r="V40" s="52">
        <v>6.5309000000000006E-2</v>
      </c>
      <c r="W40" s="52">
        <v>6.5374000000000002E-2</v>
      </c>
      <c r="X40" s="52">
        <v>6.5471000000000001E-2</v>
      </c>
      <c r="Y40" s="52">
        <v>6.5610000000000002E-2</v>
      </c>
      <c r="Z40" s="52">
        <v>6.5795999999999993E-2</v>
      </c>
      <c r="AA40" s="52">
        <v>6.6031000000000006E-2</v>
      </c>
      <c r="AB40" s="52">
        <v>6.6314999999999999E-2</v>
      </c>
      <c r="AC40" s="52">
        <v>6.6638000000000003E-2</v>
      </c>
      <c r="AD40" s="52">
        <v>6.6954E-2</v>
      </c>
      <c r="AE40" s="52">
        <v>6.7264000000000004E-2</v>
      </c>
      <c r="AF40" s="52">
        <v>6.7567000000000002E-2</v>
      </c>
      <c r="AG40" s="67">
        <v>-7.4700000000000005E-4</v>
      </c>
    </row>
    <row r="41" spans="1:33" s="61" customFormat="1">
      <c r="A41" s="60" t="s">
        <v>285</v>
      </c>
      <c r="B41" s="65" t="s">
        <v>15</v>
      </c>
      <c r="C41" s="52">
        <v>0.20247000000000001</v>
      </c>
      <c r="D41" s="52">
        <v>0.200929</v>
      </c>
      <c r="E41" s="52">
        <v>0.20061300000000001</v>
      </c>
      <c r="F41" s="52">
        <v>0.20100100000000001</v>
      </c>
      <c r="G41" s="52">
        <v>0.199933</v>
      </c>
      <c r="H41" s="52">
        <v>0.19875300000000001</v>
      </c>
      <c r="I41" s="52">
        <v>0.198154</v>
      </c>
      <c r="J41" s="52">
        <v>0.198273</v>
      </c>
      <c r="K41" s="52">
        <v>0.19869400000000001</v>
      </c>
      <c r="L41" s="52">
        <v>0.196717</v>
      </c>
      <c r="M41" s="52">
        <v>0.19527900000000001</v>
      </c>
      <c r="N41" s="52">
        <v>0.19428300000000001</v>
      </c>
      <c r="O41" s="52">
        <v>0.19358500000000001</v>
      </c>
      <c r="P41" s="52">
        <v>0.193249</v>
      </c>
      <c r="Q41" s="52">
        <v>0.19348499999999999</v>
      </c>
      <c r="R41" s="52">
        <v>0.193991</v>
      </c>
      <c r="S41" s="52">
        <v>0.19454299999999999</v>
      </c>
      <c r="T41" s="52">
        <v>0.19508400000000001</v>
      </c>
      <c r="U41" s="52">
        <v>0.195661</v>
      </c>
      <c r="V41" s="52">
        <v>0.19287699999999999</v>
      </c>
      <c r="W41" s="52">
        <v>0.19070699999999999</v>
      </c>
      <c r="X41" s="52">
        <v>0.18893599999999999</v>
      </c>
      <c r="Y41" s="52">
        <v>0.187697</v>
      </c>
      <c r="Z41" s="52">
        <v>0.186858</v>
      </c>
      <c r="AA41" s="52">
        <v>0.18615999999999999</v>
      </c>
      <c r="AB41" s="52">
        <v>0.185692</v>
      </c>
      <c r="AC41" s="52">
        <v>0.18520400000000001</v>
      </c>
      <c r="AD41" s="52">
        <v>0.18476899999999999</v>
      </c>
      <c r="AE41" s="52">
        <v>0.18436900000000001</v>
      </c>
      <c r="AF41" s="52">
        <v>0.18429899999999999</v>
      </c>
      <c r="AG41" s="67">
        <v>-3.2369999999999999E-3</v>
      </c>
    </row>
    <row r="42" spans="1:33" s="61" customFormat="1">
      <c r="A42" s="60" t="s">
        <v>286</v>
      </c>
      <c r="B42" s="65" t="s">
        <v>452</v>
      </c>
      <c r="C42" s="52">
        <v>3.6983000000000002E-2</v>
      </c>
      <c r="D42" s="52">
        <v>3.7259E-2</v>
      </c>
      <c r="E42" s="52">
        <v>3.7506999999999999E-2</v>
      </c>
      <c r="F42" s="52">
        <v>3.7760000000000002E-2</v>
      </c>
      <c r="G42" s="52">
        <v>3.8008E-2</v>
      </c>
      <c r="H42" s="52">
        <v>3.8244E-2</v>
      </c>
      <c r="I42" s="52">
        <v>3.8471999999999999E-2</v>
      </c>
      <c r="J42" s="52">
        <v>3.8712999999999997E-2</v>
      </c>
      <c r="K42" s="52">
        <v>3.8960000000000002E-2</v>
      </c>
      <c r="L42" s="52">
        <v>3.9227999999999999E-2</v>
      </c>
      <c r="M42" s="52">
        <v>3.9495000000000002E-2</v>
      </c>
      <c r="N42" s="52">
        <v>3.9780999999999997E-2</v>
      </c>
      <c r="O42" s="52">
        <v>4.0072000000000003E-2</v>
      </c>
      <c r="P42" s="52">
        <v>4.0356000000000003E-2</v>
      </c>
      <c r="Q42" s="52">
        <v>4.0635999999999999E-2</v>
      </c>
      <c r="R42" s="52">
        <v>4.0911999999999997E-2</v>
      </c>
      <c r="S42" s="52">
        <v>4.1188000000000002E-2</v>
      </c>
      <c r="T42" s="52">
        <v>4.1466000000000003E-2</v>
      </c>
      <c r="U42" s="52">
        <v>4.1744000000000003E-2</v>
      </c>
      <c r="V42" s="52">
        <v>4.2023999999999999E-2</v>
      </c>
      <c r="W42" s="52">
        <v>4.2299999999999997E-2</v>
      </c>
      <c r="X42" s="52">
        <v>4.2569000000000003E-2</v>
      </c>
      <c r="Y42" s="52">
        <v>4.2833000000000003E-2</v>
      </c>
      <c r="Z42" s="52">
        <v>4.3091999999999998E-2</v>
      </c>
      <c r="AA42" s="52">
        <v>4.3347999999999998E-2</v>
      </c>
      <c r="AB42" s="52">
        <v>4.36E-2</v>
      </c>
      <c r="AC42" s="52">
        <v>4.3848999999999999E-2</v>
      </c>
      <c r="AD42" s="52">
        <v>4.4091999999999999E-2</v>
      </c>
      <c r="AE42" s="52">
        <v>4.4331000000000002E-2</v>
      </c>
      <c r="AF42" s="52">
        <v>4.4566000000000001E-2</v>
      </c>
      <c r="AG42" s="67">
        <v>6.4520000000000003E-3</v>
      </c>
    </row>
    <row r="43" spans="1:33" s="61" customFormat="1">
      <c r="A43" s="60" t="s">
        <v>287</v>
      </c>
      <c r="B43" s="65" t="s">
        <v>453</v>
      </c>
      <c r="C43" s="52">
        <v>2.7088999999999998E-2</v>
      </c>
      <c r="D43" s="52">
        <v>2.7503E-2</v>
      </c>
      <c r="E43" s="52">
        <v>2.7888E-2</v>
      </c>
      <c r="F43" s="52">
        <v>2.8265999999999999E-2</v>
      </c>
      <c r="G43" s="52">
        <v>2.8629999999999999E-2</v>
      </c>
      <c r="H43" s="52">
        <v>2.8972000000000001E-2</v>
      </c>
      <c r="I43" s="52">
        <v>2.9294000000000001E-2</v>
      </c>
      <c r="J43" s="52">
        <v>2.9659999999999999E-2</v>
      </c>
      <c r="K43" s="52">
        <v>3.0065000000000001E-2</v>
      </c>
      <c r="L43" s="52">
        <v>3.0504E-2</v>
      </c>
      <c r="M43" s="52">
        <v>3.0976E-2</v>
      </c>
      <c r="N43" s="52">
        <v>3.1502000000000002E-2</v>
      </c>
      <c r="O43" s="52">
        <v>3.2071000000000002E-2</v>
      </c>
      <c r="P43" s="52">
        <v>3.2677999999999999E-2</v>
      </c>
      <c r="Q43" s="52">
        <v>3.3278000000000002E-2</v>
      </c>
      <c r="R43" s="52">
        <v>3.3873E-2</v>
      </c>
      <c r="S43" s="52">
        <v>3.4467999999999999E-2</v>
      </c>
      <c r="T43" s="52">
        <v>3.5062999999999997E-2</v>
      </c>
      <c r="U43" s="52">
        <v>3.5658000000000002E-2</v>
      </c>
      <c r="V43" s="52">
        <v>3.6253000000000001E-2</v>
      </c>
      <c r="W43" s="52">
        <v>3.6844000000000002E-2</v>
      </c>
      <c r="X43" s="52">
        <v>3.7429999999999998E-2</v>
      </c>
      <c r="Y43" s="52">
        <v>3.8011999999999997E-2</v>
      </c>
      <c r="Z43" s="52">
        <v>3.8589999999999999E-2</v>
      </c>
      <c r="AA43" s="52">
        <v>3.9163999999999997E-2</v>
      </c>
      <c r="AB43" s="52">
        <v>3.9734999999999999E-2</v>
      </c>
      <c r="AC43" s="52">
        <v>4.0302999999999999E-2</v>
      </c>
      <c r="AD43" s="52">
        <v>4.0866E-2</v>
      </c>
      <c r="AE43" s="52">
        <v>4.1425999999999998E-2</v>
      </c>
      <c r="AF43" s="52">
        <v>4.1980000000000003E-2</v>
      </c>
      <c r="AG43" s="67">
        <v>1.5221E-2</v>
      </c>
    </row>
    <row r="44" spans="1:33" s="61" customFormat="1">
      <c r="A44" s="60" t="s">
        <v>288</v>
      </c>
      <c r="B44" s="65" t="s">
        <v>454</v>
      </c>
      <c r="C44" s="52">
        <v>0.19058900000000001</v>
      </c>
      <c r="D44" s="52">
        <v>0.18588499999999999</v>
      </c>
      <c r="E44" s="52">
        <v>0.18157300000000001</v>
      </c>
      <c r="F44" s="52">
        <v>0.177533</v>
      </c>
      <c r="G44" s="52">
        <v>0.173564</v>
      </c>
      <c r="H44" s="52">
        <v>0.16933100000000001</v>
      </c>
      <c r="I44" s="52">
        <v>0.16511300000000001</v>
      </c>
      <c r="J44" s="52">
        <v>0.16119700000000001</v>
      </c>
      <c r="K44" s="52">
        <v>0.15751399999999999</v>
      </c>
      <c r="L44" s="52">
        <v>0.15406400000000001</v>
      </c>
      <c r="M44" s="52">
        <v>0.15079200000000001</v>
      </c>
      <c r="N44" s="52">
        <v>0.147725</v>
      </c>
      <c r="O44" s="52">
        <v>0.14485999999999999</v>
      </c>
      <c r="P44" s="52">
        <v>0.142206</v>
      </c>
      <c r="Q44" s="52">
        <v>0.14000699999999999</v>
      </c>
      <c r="R44" s="52">
        <v>0.13813600000000001</v>
      </c>
      <c r="S44" s="52">
        <v>0.136488</v>
      </c>
      <c r="T44" s="52">
        <v>0.135023</v>
      </c>
      <c r="U44" s="52">
        <v>0.13378000000000001</v>
      </c>
      <c r="V44" s="52">
        <v>0.13266700000000001</v>
      </c>
      <c r="W44" s="52">
        <v>0.13175500000000001</v>
      </c>
      <c r="X44" s="52">
        <v>0.13100999999999999</v>
      </c>
      <c r="Y44" s="52">
        <v>0.13051299999999999</v>
      </c>
      <c r="Z44" s="52">
        <v>0.130242</v>
      </c>
      <c r="AA44" s="52">
        <v>0.130137</v>
      </c>
      <c r="AB44" s="52">
        <v>0.13028100000000001</v>
      </c>
      <c r="AC44" s="52">
        <v>0.13052900000000001</v>
      </c>
      <c r="AD44" s="52">
        <v>0.13089000000000001</v>
      </c>
      <c r="AE44" s="52">
        <v>0.131355</v>
      </c>
      <c r="AF44" s="52">
        <v>0.131991</v>
      </c>
      <c r="AG44" s="67">
        <v>-1.2588999999999999E-2</v>
      </c>
    </row>
    <row r="45" spans="1:33" s="61" customFormat="1">
      <c r="A45" s="60" t="s">
        <v>289</v>
      </c>
      <c r="B45" s="65" t="s">
        <v>455</v>
      </c>
      <c r="C45" s="52">
        <v>0.12254</v>
      </c>
      <c r="D45" s="52">
        <v>0.120642</v>
      </c>
      <c r="E45" s="52">
        <v>0.118626</v>
      </c>
      <c r="F45" s="52">
        <v>0.11645999999999999</v>
      </c>
      <c r="G45" s="52">
        <v>0.11401799999999999</v>
      </c>
      <c r="H45" s="52">
        <v>0.111151</v>
      </c>
      <c r="I45" s="52">
        <v>0.108074</v>
      </c>
      <c r="J45" s="52">
        <v>0.105006</v>
      </c>
      <c r="K45" s="52">
        <v>0.101909</v>
      </c>
      <c r="L45" s="52">
        <v>9.8815E-2</v>
      </c>
      <c r="M45" s="52">
        <v>9.5691999999999999E-2</v>
      </c>
      <c r="N45" s="52">
        <v>9.2605000000000007E-2</v>
      </c>
      <c r="O45" s="52">
        <v>8.9555999999999997E-2</v>
      </c>
      <c r="P45" s="52">
        <v>8.6572999999999997E-2</v>
      </c>
      <c r="Q45" s="52">
        <v>8.3811999999999998E-2</v>
      </c>
      <c r="R45" s="52">
        <v>8.1226999999999994E-2</v>
      </c>
      <c r="S45" s="52">
        <v>7.8728999999999993E-2</v>
      </c>
      <c r="T45" s="52">
        <v>7.6351000000000002E-2</v>
      </c>
      <c r="U45" s="52">
        <v>7.4117000000000002E-2</v>
      </c>
      <c r="V45" s="52">
        <v>7.1984999999999993E-2</v>
      </c>
      <c r="W45" s="52">
        <v>7.0014999999999994E-2</v>
      </c>
      <c r="X45" s="52">
        <v>6.8220000000000003E-2</v>
      </c>
      <c r="Y45" s="52">
        <v>6.6650000000000001E-2</v>
      </c>
      <c r="Z45" s="52">
        <v>6.5319000000000002E-2</v>
      </c>
      <c r="AA45" s="52">
        <v>6.4184000000000005E-2</v>
      </c>
      <c r="AB45" s="52">
        <v>6.3372999999999999E-2</v>
      </c>
      <c r="AC45" s="52">
        <v>6.2765000000000001E-2</v>
      </c>
      <c r="AD45" s="52">
        <v>6.2357000000000003E-2</v>
      </c>
      <c r="AE45" s="52">
        <v>6.2153E-2</v>
      </c>
      <c r="AF45" s="52">
        <v>6.2146E-2</v>
      </c>
      <c r="AG45" s="67">
        <v>-2.3140000000000001E-2</v>
      </c>
    </row>
    <row r="46" spans="1:33" s="61" customFormat="1">
      <c r="A46" s="60" t="s">
        <v>290</v>
      </c>
      <c r="B46" s="65" t="s">
        <v>57</v>
      </c>
      <c r="C46" s="52">
        <v>8.1726999999999994E-2</v>
      </c>
      <c r="D46" s="52">
        <v>8.6350999999999997E-2</v>
      </c>
      <c r="E46" s="52">
        <v>8.1643999999999994E-2</v>
      </c>
      <c r="F46" s="52">
        <v>8.2217999999999999E-2</v>
      </c>
      <c r="G46" s="52">
        <v>8.2794999999999994E-2</v>
      </c>
      <c r="H46" s="52">
        <v>8.3181000000000005E-2</v>
      </c>
      <c r="I46" s="52">
        <v>8.3486000000000005E-2</v>
      </c>
      <c r="J46" s="52">
        <v>8.3602999999999997E-2</v>
      </c>
      <c r="K46" s="52">
        <v>8.3548999999999998E-2</v>
      </c>
      <c r="L46" s="52">
        <v>8.3384E-2</v>
      </c>
      <c r="M46" s="52">
        <v>8.3085999999999993E-2</v>
      </c>
      <c r="N46" s="52">
        <v>8.2588999999999996E-2</v>
      </c>
      <c r="O46" s="52">
        <v>8.1886E-2</v>
      </c>
      <c r="P46" s="52">
        <v>8.1034999999999996E-2</v>
      </c>
      <c r="Q46" s="52">
        <v>8.0085000000000003E-2</v>
      </c>
      <c r="R46" s="52">
        <v>7.9031000000000004E-2</v>
      </c>
      <c r="S46" s="52">
        <v>7.7850000000000003E-2</v>
      </c>
      <c r="T46" s="52">
        <v>7.6550000000000007E-2</v>
      </c>
      <c r="U46" s="52">
        <v>7.5212000000000001E-2</v>
      </c>
      <c r="V46" s="52">
        <v>7.3925000000000005E-2</v>
      </c>
      <c r="W46" s="52">
        <v>7.2672E-2</v>
      </c>
      <c r="X46" s="52">
        <v>7.1480000000000002E-2</v>
      </c>
      <c r="Y46" s="52">
        <v>7.0406999999999997E-2</v>
      </c>
      <c r="Z46" s="52">
        <v>6.9449999999999998E-2</v>
      </c>
      <c r="AA46" s="52">
        <v>6.8598000000000006E-2</v>
      </c>
      <c r="AB46" s="52">
        <v>6.7849999999999994E-2</v>
      </c>
      <c r="AC46" s="52">
        <v>6.7191000000000001E-2</v>
      </c>
      <c r="AD46" s="52">
        <v>6.6628000000000007E-2</v>
      </c>
      <c r="AE46" s="52">
        <v>6.6155000000000005E-2</v>
      </c>
      <c r="AF46" s="52">
        <v>6.5777000000000002E-2</v>
      </c>
      <c r="AG46" s="67">
        <v>-7.4590000000000004E-3</v>
      </c>
    </row>
    <row r="47" spans="1:33" s="61" customFormat="1">
      <c r="A47" s="60" t="s">
        <v>291</v>
      </c>
      <c r="B47" s="65" t="s">
        <v>58</v>
      </c>
      <c r="C47" s="52">
        <v>1.7743500000000001</v>
      </c>
      <c r="D47" s="52">
        <v>1.7344580000000001</v>
      </c>
      <c r="E47" s="52">
        <v>1.777666</v>
      </c>
      <c r="F47" s="52">
        <v>1.8093250000000001</v>
      </c>
      <c r="G47" s="52">
        <v>1.8407819999999999</v>
      </c>
      <c r="H47" s="52">
        <v>1.8691070000000001</v>
      </c>
      <c r="I47" s="52">
        <v>1.894396</v>
      </c>
      <c r="J47" s="52">
        <v>1.9228449999999999</v>
      </c>
      <c r="K47" s="52">
        <v>1.9517800000000001</v>
      </c>
      <c r="L47" s="52">
        <v>1.981412</v>
      </c>
      <c r="M47" s="52">
        <v>2.0101019999999998</v>
      </c>
      <c r="N47" s="52">
        <v>2.039863</v>
      </c>
      <c r="O47" s="52">
        <v>2.070373</v>
      </c>
      <c r="P47" s="52">
        <v>2.099307</v>
      </c>
      <c r="Q47" s="52">
        <v>2.1305209999999999</v>
      </c>
      <c r="R47" s="52">
        <v>2.1637360000000001</v>
      </c>
      <c r="S47" s="52">
        <v>2.1984300000000001</v>
      </c>
      <c r="T47" s="52">
        <v>2.2334939999999999</v>
      </c>
      <c r="U47" s="52">
        <v>2.2694209999999999</v>
      </c>
      <c r="V47" s="52">
        <v>2.304824</v>
      </c>
      <c r="W47" s="52">
        <v>2.3393660000000001</v>
      </c>
      <c r="X47" s="52">
        <v>2.374844</v>
      </c>
      <c r="Y47" s="52">
        <v>2.4114089999999999</v>
      </c>
      <c r="Z47" s="52">
        <v>2.448985</v>
      </c>
      <c r="AA47" s="52">
        <v>2.4874350000000001</v>
      </c>
      <c r="AB47" s="52">
        <v>2.5285839999999999</v>
      </c>
      <c r="AC47" s="52">
        <v>2.570128</v>
      </c>
      <c r="AD47" s="52">
        <v>2.6128070000000001</v>
      </c>
      <c r="AE47" s="52">
        <v>2.657311</v>
      </c>
      <c r="AF47" s="52">
        <v>2.7062970000000002</v>
      </c>
      <c r="AG47" s="67">
        <v>1.4663000000000001E-2</v>
      </c>
    </row>
    <row r="48" spans="1:33" s="61" customFormat="1" ht="12">
      <c r="A48" s="60" t="s">
        <v>292</v>
      </c>
      <c r="B48" s="62" t="s">
        <v>456</v>
      </c>
      <c r="C48" s="63">
        <v>5.1819819999999996</v>
      </c>
      <c r="D48" s="63">
        <v>5.0957290000000004</v>
      </c>
      <c r="E48" s="63">
        <v>5.2193449999999997</v>
      </c>
      <c r="F48" s="63">
        <v>5.2613969999999997</v>
      </c>
      <c r="G48" s="63">
        <v>5.3007140000000001</v>
      </c>
      <c r="H48" s="63">
        <v>5.3308200000000001</v>
      </c>
      <c r="I48" s="63">
        <v>5.3546300000000002</v>
      </c>
      <c r="J48" s="63">
        <v>5.3833929999999999</v>
      </c>
      <c r="K48" s="63">
        <v>5.4128280000000002</v>
      </c>
      <c r="L48" s="63">
        <v>5.4417260000000001</v>
      </c>
      <c r="M48" s="63">
        <v>5.471546</v>
      </c>
      <c r="N48" s="63">
        <v>5.5053789999999996</v>
      </c>
      <c r="O48" s="63">
        <v>5.5416819999999998</v>
      </c>
      <c r="P48" s="63">
        <v>5.5784630000000002</v>
      </c>
      <c r="Q48" s="63">
        <v>5.6239520000000001</v>
      </c>
      <c r="R48" s="63">
        <v>5.6760640000000002</v>
      </c>
      <c r="S48" s="63">
        <v>5.7324890000000002</v>
      </c>
      <c r="T48" s="63">
        <v>5.7892169999999998</v>
      </c>
      <c r="U48" s="63">
        <v>5.8471130000000002</v>
      </c>
      <c r="V48" s="63">
        <v>5.8999819999999996</v>
      </c>
      <c r="W48" s="63">
        <v>5.9533360000000002</v>
      </c>
      <c r="X48" s="63">
        <v>6.0086820000000003</v>
      </c>
      <c r="Y48" s="63">
        <v>6.0679559999999997</v>
      </c>
      <c r="Z48" s="63">
        <v>6.1301769999999998</v>
      </c>
      <c r="AA48" s="63">
        <v>6.1928020000000004</v>
      </c>
      <c r="AB48" s="63">
        <v>6.261317</v>
      </c>
      <c r="AC48" s="63">
        <v>6.3299469999999998</v>
      </c>
      <c r="AD48" s="63">
        <v>6.4006420000000004</v>
      </c>
      <c r="AE48" s="63">
        <v>6.4735469999999999</v>
      </c>
      <c r="AF48" s="63">
        <v>6.5532120000000003</v>
      </c>
      <c r="AG48" s="64">
        <v>8.1279999999999998E-3</v>
      </c>
    </row>
    <row r="49" spans="1:33" s="61" customFormat="1">
      <c r="A49" s="60" t="s">
        <v>457</v>
      </c>
      <c r="B49" s="65" t="s">
        <v>458</v>
      </c>
      <c r="C49" s="52">
        <v>9.6773999999999999E-2</v>
      </c>
      <c r="D49" s="52">
        <v>0.10704900000000001</v>
      </c>
      <c r="E49" s="52">
        <v>0.117365</v>
      </c>
      <c r="F49" s="52">
        <v>0.125197</v>
      </c>
      <c r="G49" s="52">
        <v>0.13267799999999999</v>
      </c>
      <c r="H49" s="52">
        <v>0.14006299999999999</v>
      </c>
      <c r="I49" s="52">
        <v>0.14744599999999999</v>
      </c>
      <c r="J49" s="52">
        <v>0.15514800000000001</v>
      </c>
      <c r="K49" s="52">
        <v>0.16309000000000001</v>
      </c>
      <c r="L49" s="52">
        <v>0.17113300000000001</v>
      </c>
      <c r="M49" s="52">
        <v>0.179503</v>
      </c>
      <c r="N49" s="52">
        <v>0.18815100000000001</v>
      </c>
      <c r="O49" s="52">
        <v>0.19745199999999999</v>
      </c>
      <c r="P49" s="52">
        <v>0.20738100000000001</v>
      </c>
      <c r="Q49" s="52">
        <v>0.21725800000000001</v>
      </c>
      <c r="R49" s="52">
        <v>0.227242</v>
      </c>
      <c r="S49" s="52">
        <v>0.23796500000000001</v>
      </c>
      <c r="T49" s="52">
        <v>0.2487</v>
      </c>
      <c r="U49" s="52">
        <v>0.25990799999999997</v>
      </c>
      <c r="V49" s="52">
        <v>0.27201700000000001</v>
      </c>
      <c r="W49" s="52">
        <v>0.28448499999999999</v>
      </c>
      <c r="X49" s="52">
        <v>0.29792400000000002</v>
      </c>
      <c r="Y49" s="52">
        <v>0.31203399999999998</v>
      </c>
      <c r="Z49" s="52">
        <v>0.326403</v>
      </c>
      <c r="AA49" s="52">
        <v>0.34159400000000001</v>
      </c>
      <c r="AB49" s="52">
        <v>0.35733300000000001</v>
      </c>
      <c r="AC49" s="52">
        <v>0.37381300000000001</v>
      </c>
      <c r="AD49" s="52">
        <v>0.39113999999999999</v>
      </c>
      <c r="AE49" s="52">
        <v>0.40933199999999997</v>
      </c>
      <c r="AF49" s="52">
        <v>0.42791299999999999</v>
      </c>
      <c r="AG49" s="67">
        <v>5.2596999999999998E-2</v>
      </c>
    </row>
    <row r="50" spans="1:33" s="61" customFormat="1" ht="15" customHeight="1">
      <c r="A50" s="60" t="s">
        <v>459</v>
      </c>
      <c r="B50" s="62" t="s">
        <v>460</v>
      </c>
      <c r="C50" s="63">
        <v>5.0852079999999997</v>
      </c>
      <c r="D50" s="63">
        <v>4.9886799999999996</v>
      </c>
      <c r="E50" s="63">
        <v>5.1019800000000002</v>
      </c>
      <c r="F50" s="63">
        <v>5.1361999999999997</v>
      </c>
      <c r="G50" s="63">
        <v>5.1680349999999997</v>
      </c>
      <c r="H50" s="63">
        <v>5.1907569999999996</v>
      </c>
      <c r="I50" s="63">
        <v>5.2071839999999998</v>
      </c>
      <c r="J50" s="63">
        <v>5.2282460000000004</v>
      </c>
      <c r="K50" s="63">
        <v>5.2497379999999998</v>
      </c>
      <c r="L50" s="63">
        <v>5.2705929999999999</v>
      </c>
      <c r="M50" s="63">
        <v>5.2920429999999996</v>
      </c>
      <c r="N50" s="63">
        <v>5.3172280000000001</v>
      </c>
      <c r="O50" s="63">
        <v>5.3442309999999997</v>
      </c>
      <c r="P50" s="63">
        <v>5.3710820000000004</v>
      </c>
      <c r="Q50" s="63">
        <v>5.4066929999999997</v>
      </c>
      <c r="R50" s="63">
        <v>5.4488219999999998</v>
      </c>
      <c r="S50" s="63">
        <v>5.4945240000000002</v>
      </c>
      <c r="T50" s="63">
        <v>5.5405170000000004</v>
      </c>
      <c r="U50" s="63">
        <v>5.5872039999999998</v>
      </c>
      <c r="V50" s="63">
        <v>5.6279659999999998</v>
      </c>
      <c r="W50" s="63">
        <v>5.6688510000000001</v>
      </c>
      <c r="X50" s="63">
        <v>5.7107580000000002</v>
      </c>
      <c r="Y50" s="63">
        <v>5.755922</v>
      </c>
      <c r="Z50" s="63">
        <v>5.8037739999999998</v>
      </c>
      <c r="AA50" s="63">
        <v>5.8512089999999999</v>
      </c>
      <c r="AB50" s="63">
        <v>5.9039840000000003</v>
      </c>
      <c r="AC50" s="63">
        <v>5.9561339999999996</v>
      </c>
      <c r="AD50" s="63">
        <v>6.0095029999999996</v>
      </c>
      <c r="AE50" s="63">
        <v>6.0642149999999999</v>
      </c>
      <c r="AF50" s="63">
        <v>6.125299</v>
      </c>
      <c r="AG50" s="64">
        <v>6.4380000000000001E-3</v>
      </c>
    </row>
    <row r="51" spans="1:33" s="61" customFormat="1" ht="15" customHeight="1">
      <c r="B51"/>
      <c r="C51"/>
      <c r="D51"/>
      <c r="E51"/>
      <c r="F51"/>
      <c r="G51"/>
      <c r="H51"/>
      <c r="I51"/>
      <c r="J51"/>
      <c r="K51"/>
      <c r="L51"/>
      <c r="M51"/>
      <c r="N51"/>
      <c r="O51"/>
      <c r="P51"/>
      <c r="Q51"/>
      <c r="R51"/>
      <c r="S51"/>
      <c r="T51"/>
      <c r="U51"/>
      <c r="V51"/>
      <c r="W51"/>
      <c r="X51"/>
      <c r="Y51"/>
      <c r="Z51"/>
      <c r="AA51"/>
      <c r="AB51"/>
      <c r="AC51"/>
      <c r="AD51"/>
      <c r="AE51"/>
      <c r="AF51"/>
      <c r="AG51"/>
    </row>
    <row r="52" spans="1:33" s="61" customFormat="1" ht="15" customHeight="1">
      <c r="B52" s="62" t="s">
        <v>18</v>
      </c>
      <c r="C52"/>
      <c r="D52"/>
      <c r="E52"/>
      <c r="F52"/>
      <c r="G52"/>
      <c r="H52"/>
      <c r="I52"/>
      <c r="J52"/>
      <c r="K52"/>
      <c r="L52"/>
      <c r="M52"/>
      <c r="N52"/>
      <c r="O52"/>
      <c r="P52"/>
      <c r="Q52"/>
      <c r="R52"/>
      <c r="S52"/>
      <c r="T52"/>
      <c r="U52"/>
      <c r="V52"/>
      <c r="W52"/>
      <c r="X52"/>
      <c r="Y52"/>
      <c r="Z52"/>
      <c r="AA52"/>
      <c r="AB52"/>
      <c r="AC52"/>
      <c r="AD52"/>
      <c r="AE52"/>
      <c r="AF52"/>
      <c r="AG52"/>
    </row>
    <row r="53" spans="1:33" s="61" customFormat="1" ht="15" customHeight="1">
      <c r="A53" s="60" t="s">
        <v>293</v>
      </c>
      <c r="B53" s="65" t="s">
        <v>52</v>
      </c>
      <c r="C53" s="52">
        <v>3.5826090000000002</v>
      </c>
      <c r="D53" s="52">
        <v>3.6539090000000001</v>
      </c>
      <c r="E53" s="52">
        <v>3.5638010000000002</v>
      </c>
      <c r="F53" s="52">
        <v>3.5655670000000002</v>
      </c>
      <c r="G53" s="52">
        <v>3.5666760000000002</v>
      </c>
      <c r="H53" s="52">
        <v>3.5590609999999998</v>
      </c>
      <c r="I53" s="52">
        <v>3.54636</v>
      </c>
      <c r="J53" s="52">
        <v>3.5272049999999999</v>
      </c>
      <c r="K53" s="52">
        <v>3.5034510000000001</v>
      </c>
      <c r="L53" s="52">
        <v>3.4796740000000002</v>
      </c>
      <c r="M53" s="52">
        <v>3.457192</v>
      </c>
      <c r="N53" s="52">
        <v>3.4345560000000002</v>
      </c>
      <c r="O53" s="52">
        <v>3.41188</v>
      </c>
      <c r="P53" s="52">
        <v>3.391613</v>
      </c>
      <c r="Q53" s="52">
        <v>3.3750499999999999</v>
      </c>
      <c r="R53" s="52">
        <v>3.3605010000000002</v>
      </c>
      <c r="S53" s="52">
        <v>3.3456640000000002</v>
      </c>
      <c r="T53" s="52">
        <v>3.3309380000000002</v>
      </c>
      <c r="U53" s="52">
        <v>3.3162180000000001</v>
      </c>
      <c r="V53" s="52">
        <v>3.302915</v>
      </c>
      <c r="W53" s="52">
        <v>3.288789</v>
      </c>
      <c r="X53" s="52">
        <v>3.275674</v>
      </c>
      <c r="Y53" s="52">
        <v>3.2639529999999999</v>
      </c>
      <c r="Z53" s="52">
        <v>3.25278</v>
      </c>
      <c r="AA53" s="52">
        <v>3.2411940000000001</v>
      </c>
      <c r="AB53" s="52">
        <v>3.228952</v>
      </c>
      <c r="AC53" s="52">
        <v>3.2157650000000002</v>
      </c>
      <c r="AD53" s="52">
        <v>3.201775</v>
      </c>
      <c r="AE53" s="52">
        <v>3.1866300000000001</v>
      </c>
      <c r="AF53" s="52">
        <v>3.1708769999999999</v>
      </c>
      <c r="AG53" s="67">
        <v>-4.2009999999999999E-3</v>
      </c>
    </row>
    <row r="54" spans="1:33" s="61" customFormat="1" ht="15" customHeight="1">
      <c r="A54" s="60" t="s">
        <v>294</v>
      </c>
      <c r="B54" s="65" t="s">
        <v>53</v>
      </c>
      <c r="C54" s="52">
        <v>5.6049000000000002E-2</v>
      </c>
      <c r="D54" s="52">
        <v>5.2447000000000001E-2</v>
      </c>
      <c r="E54" s="52">
        <v>5.9926E-2</v>
      </c>
      <c r="F54" s="52">
        <v>6.0000999999999999E-2</v>
      </c>
      <c r="G54" s="52">
        <v>6.0075999999999997E-2</v>
      </c>
      <c r="H54" s="52">
        <v>6.0092E-2</v>
      </c>
      <c r="I54" s="52">
        <v>6.0003000000000001E-2</v>
      </c>
      <c r="J54" s="52">
        <v>5.9853999999999997E-2</v>
      </c>
      <c r="K54" s="52">
        <v>5.9641E-2</v>
      </c>
      <c r="L54" s="52">
        <v>5.9434000000000001E-2</v>
      </c>
      <c r="M54" s="52">
        <v>5.9221999999999997E-2</v>
      </c>
      <c r="N54" s="52">
        <v>5.8951000000000003E-2</v>
      </c>
      <c r="O54" s="52">
        <v>5.8714000000000002E-2</v>
      </c>
      <c r="P54" s="52">
        <v>5.8524E-2</v>
      </c>
      <c r="Q54" s="52">
        <v>5.8457000000000002E-2</v>
      </c>
      <c r="R54" s="52">
        <v>5.8520000000000003E-2</v>
      </c>
      <c r="S54" s="52">
        <v>5.8701999999999997E-2</v>
      </c>
      <c r="T54" s="52">
        <v>5.8900000000000001E-2</v>
      </c>
      <c r="U54" s="52">
        <v>5.9114E-2</v>
      </c>
      <c r="V54" s="52">
        <v>5.9310000000000002E-2</v>
      </c>
      <c r="W54" s="52">
        <v>5.9503E-2</v>
      </c>
      <c r="X54" s="52">
        <v>5.9704E-2</v>
      </c>
      <c r="Y54" s="52">
        <v>5.9915000000000003E-2</v>
      </c>
      <c r="Z54" s="52">
        <v>6.0152999999999998E-2</v>
      </c>
      <c r="AA54" s="52">
        <v>6.0398E-2</v>
      </c>
      <c r="AB54" s="52">
        <v>6.0630999999999997E-2</v>
      </c>
      <c r="AC54" s="52">
        <v>6.0880999999999998E-2</v>
      </c>
      <c r="AD54" s="52">
        <v>6.1128000000000002E-2</v>
      </c>
      <c r="AE54" s="52">
        <v>6.1364000000000002E-2</v>
      </c>
      <c r="AF54" s="52">
        <v>6.1579000000000002E-2</v>
      </c>
      <c r="AG54" s="67">
        <v>3.2499999999999999E-3</v>
      </c>
    </row>
    <row r="55" spans="1:33" s="61" customFormat="1" ht="15" customHeight="1">
      <c r="A55" s="60" t="s">
        <v>295</v>
      </c>
      <c r="B55" s="65" t="s">
        <v>54</v>
      </c>
      <c r="C55" s="52">
        <v>0.99475999999999998</v>
      </c>
      <c r="D55" s="52">
        <v>0.99115799999999998</v>
      </c>
      <c r="E55" s="52">
        <v>0.99432100000000001</v>
      </c>
      <c r="F55" s="52">
        <v>1.0041020000000001</v>
      </c>
      <c r="G55" s="52">
        <v>1.0158389999999999</v>
      </c>
      <c r="H55" s="52">
        <v>1.0271490000000001</v>
      </c>
      <c r="I55" s="52">
        <v>1.0381050000000001</v>
      </c>
      <c r="J55" s="52">
        <v>1.04741</v>
      </c>
      <c r="K55" s="52">
        <v>1.055631</v>
      </c>
      <c r="L55" s="52">
        <v>1.0640499999999999</v>
      </c>
      <c r="M55" s="52">
        <v>1.071957</v>
      </c>
      <c r="N55" s="52">
        <v>1.077596</v>
      </c>
      <c r="O55" s="52">
        <v>1.0831040000000001</v>
      </c>
      <c r="P55" s="52">
        <v>1.089137</v>
      </c>
      <c r="Q55" s="52">
        <v>1.09581</v>
      </c>
      <c r="R55" s="52">
        <v>1.1024860000000001</v>
      </c>
      <c r="S55" s="52">
        <v>1.1084039999999999</v>
      </c>
      <c r="T55" s="52">
        <v>1.1135349999999999</v>
      </c>
      <c r="U55" s="52">
        <v>1.1181639999999999</v>
      </c>
      <c r="V55" s="52">
        <v>1.12266</v>
      </c>
      <c r="W55" s="52">
        <v>1.1265609999999999</v>
      </c>
      <c r="X55" s="52">
        <v>1.1306830000000001</v>
      </c>
      <c r="Y55" s="52">
        <v>1.135351</v>
      </c>
      <c r="Z55" s="52">
        <v>1.1403350000000001</v>
      </c>
      <c r="AA55" s="52">
        <v>1.1456189999999999</v>
      </c>
      <c r="AB55" s="52">
        <v>1.1508910000000001</v>
      </c>
      <c r="AC55" s="52">
        <v>1.156156</v>
      </c>
      <c r="AD55" s="52">
        <v>1.1613439999999999</v>
      </c>
      <c r="AE55" s="52">
        <v>1.1662790000000001</v>
      </c>
      <c r="AF55" s="52">
        <v>1.1710229999999999</v>
      </c>
      <c r="AG55" s="67">
        <v>5.6410000000000002E-3</v>
      </c>
    </row>
    <row r="56" spans="1:33" s="61" customFormat="1" ht="15" customHeight="1">
      <c r="A56" s="60" t="s">
        <v>296</v>
      </c>
      <c r="B56" s="65" t="s">
        <v>14</v>
      </c>
      <c r="C56" s="52">
        <v>0.103405</v>
      </c>
      <c r="D56" s="52">
        <v>0.103508</v>
      </c>
      <c r="E56" s="52">
        <v>0.103562</v>
      </c>
      <c r="F56" s="52">
        <v>0.103635</v>
      </c>
      <c r="G56" s="52">
        <v>0.103716</v>
      </c>
      <c r="H56" s="52">
        <v>0.10377400000000001</v>
      </c>
      <c r="I56" s="52">
        <v>0.103822</v>
      </c>
      <c r="J56" s="52">
        <v>0.103907</v>
      </c>
      <c r="K56" s="52">
        <v>0.104072</v>
      </c>
      <c r="L56" s="52">
        <v>0.10431</v>
      </c>
      <c r="M56" s="52">
        <v>0.104629</v>
      </c>
      <c r="N56" s="52">
        <v>0.105071</v>
      </c>
      <c r="O56" s="52">
        <v>0.10562000000000001</v>
      </c>
      <c r="P56" s="52">
        <v>0.106207</v>
      </c>
      <c r="Q56" s="52">
        <v>0.10684399999999999</v>
      </c>
      <c r="R56" s="52">
        <v>0.107526</v>
      </c>
      <c r="S56" s="52">
        <v>0.108255</v>
      </c>
      <c r="T56" s="52">
        <v>0.109012</v>
      </c>
      <c r="U56" s="52">
        <v>0.109796</v>
      </c>
      <c r="V56" s="52">
        <v>0.11061</v>
      </c>
      <c r="W56" s="52">
        <v>0.111447</v>
      </c>
      <c r="X56" s="52">
        <v>0.112306</v>
      </c>
      <c r="Y56" s="52">
        <v>0.11318599999999999</v>
      </c>
      <c r="Z56" s="52">
        <v>0.11408799999999999</v>
      </c>
      <c r="AA56" s="52">
        <v>0.115007</v>
      </c>
      <c r="AB56" s="52">
        <v>0.115935</v>
      </c>
      <c r="AC56" s="52">
        <v>0.116865</v>
      </c>
      <c r="AD56" s="52">
        <v>0.117784</v>
      </c>
      <c r="AE56" s="52">
        <v>0.118685</v>
      </c>
      <c r="AF56" s="52">
        <v>0.119559</v>
      </c>
      <c r="AG56" s="67">
        <v>5.0179999999999999E-3</v>
      </c>
    </row>
    <row r="57" spans="1:33" s="61" customFormat="1" ht="15" customHeight="1">
      <c r="A57" s="60" t="s">
        <v>297</v>
      </c>
      <c r="B57" s="65" t="s">
        <v>55</v>
      </c>
      <c r="C57" s="52">
        <v>3.9669999999999997E-2</v>
      </c>
      <c r="D57" s="52">
        <v>3.9942999999999999E-2</v>
      </c>
      <c r="E57" s="52">
        <v>4.0480000000000002E-2</v>
      </c>
      <c r="F57" s="52">
        <v>4.1263000000000001E-2</v>
      </c>
      <c r="G57" s="52">
        <v>4.2118000000000003E-2</v>
      </c>
      <c r="H57" s="52">
        <v>4.2955E-2</v>
      </c>
      <c r="I57" s="52">
        <v>4.3791999999999998E-2</v>
      </c>
      <c r="J57" s="52">
        <v>4.4510000000000001E-2</v>
      </c>
      <c r="K57" s="52">
        <v>4.5144999999999998E-2</v>
      </c>
      <c r="L57" s="52">
        <v>4.5762999999999998E-2</v>
      </c>
      <c r="M57" s="52">
        <v>4.6392999999999997E-2</v>
      </c>
      <c r="N57" s="52">
        <v>4.6927000000000003E-2</v>
      </c>
      <c r="O57" s="52">
        <v>4.7469999999999998E-2</v>
      </c>
      <c r="P57" s="52">
        <v>4.8056000000000001E-2</v>
      </c>
      <c r="Q57" s="52">
        <v>4.8680000000000001E-2</v>
      </c>
      <c r="R57" s="52">
        <v>4.9311000000000001E-2</v>
      </c>
      <c r="S57" s="52">
        <v>4.9953999999999998E-2</v>
      </c>
      <c r="T57" s="52">
        <v>5.0604999999999997E-2</v>
      </c>
      <c r="U57" s="52">
        <v>5.1264999999999998E-2</v>
      </c>
      <c r="V57" s="52">
        <v>5.1942000000000002E-2</v>
      </c>
      <c r="W57" s="52">
        <v>5.2610999999999998E-2</v>
      </c>
      <c r="X57" s="52">
        <v>5.33E-2</v>
      </c>
      <c r="Y57" s="52">
        <v>5.4015000000000001E-2</v>
      </c>
      <c r="Z57" s="52">
        <v>5.4737000000000001E-2</v>
      </c>
      <c r="AA57" s="52">
        <v>5.5459000000000001E-2</v>
      </c>
      <c r="AB57" s="52">
        <v>5.6162999999999998E-2</v>
      </c>
      <c r="AC57" s="52">
        <v>5.6853000000000001E-2</v>
      </c>
      <c r="AD57" s="52">
        <v>5.7528000000000003E-2</v>
      </c>
      <c r="AE57" s="52">
        <v>5.8180999999999997E-2</v>
      </c>
      <c r="AF57" s="52">
        <v>5.8823E-2</v>
      </c>
      <c r="AG57" s="67">
        <v>1.3676000000000001E-2</v>
      </c>
    </row>
    <row r="58" spans="1:33" s="61" customFormat="1" ht="15" customHeight="1">
      <c r="A58" s="60" t="s">
        <v>298</v>
      </c>
      <c r="B58" s="65" t="s">
        <v>23</v>
      </c>
      <c r="C58" s="52">
        <v>0.230883</v>
      </c>
      <c r="D58" s="52">
        <v>0.22923199999999999</v>
      </c>
      <c r="E58" s="52">
        <v>0.22867999999999999</v>
      </c>
      <c r="F58" s="52">
        <v>0.229301</v>
      </c>
      <c r="G58" s="52">
        <v>0.23025699999999999</v>
      </c>
      <c r="H58" s="52">
        <v>0.231045</v>
      </c>
      <c r="I58" s="52">
        <v>0.23161599999999999</v>
      </c>
      <c r="J58" s="52">
        <v>0.231519</v>
      </c>
      <c r="K58" s="52">
        <v>0.230958</v>
      </c>
      <c r="L58" s="52">
        <v>0.230297</v>
      </c>
      <c r="M58" s="52">
        <v>0.22970599999999999</v>
      </c>
      <c r="N58" s="52">
        <v>0.228467</v>
      </c>
      <c r="O58" s="52">
        <v>0.22737399999999999</v>
      </c>
      <c r="P58" s="52">
        <v>0.226629</v>
      </c>
      <c r="Q58" s="52">
        <v>0.226192</v>
      </c>
      <c r="R58" s="52">
        <v>0.22590399999999999</v>
      </c>
      <c r="S58" s="52">
        <v>0.22559399999999999</v>
      </c>
      <c r="T58" s="52">
        <v>0.22525100000000001</v>
      </c>
      <c r="U58" s="52">
        <v>0.22487799999999999</v>
      </c>
      <c r="V58" s="52">
        <v>0.22451499999999999</v>
      </c>
      <c r="W58" s="52">
        <v>0.22409000000000001</v>
      </c>
      <c r="X58" s="52">
        <v>0.223721</v>
      </c>
      <c r="Y58" s="52">
        <v>0.22345699999999999</v>
      </c>
      <c r="Z58" s="52">
        <v>0.22323799999999999</v>
      </c>
      <c r="AA58" s="52">
        <v>0.22303999999999999</v>
      </c>
      <c r="AB58" s="52">
        <v>0.22281200000000001</v>
      </c>
      <c r="AC58" s="52">
        <v>0.222557</v>
      </c>
      <c r="AD58" s="52">
        <v>0.22228400000000001</v>
      </c>
      <c r="AE58" s="52">
        <v>0.221969</v>
      </c>
      <c r="AF58" s="52">
        <v>0.22164500000000001</v>
      </c>
      <c r="AG58" s="67">
        <v>-1.407E-3</v>
      </c>
    </row>
    <row r="59" spans="1:33" s="61" customFormat="1" ht="15" customHeight="1">
      <c r="A59" s="60" t="s">
        <v>299</v>
      </c>
      <c r="B59" s="62" t="s">
        <v>17</v>
      </c>
      <c r="C59" s="63">
        <v>5.0073759999999998</v>
      </c>
      <c r="D59" s="63">
        <v>5.0701960000000001</v>
      </c>
      <c r="E59" s="63">
        <v>4.9907700000000004</v>
      </c>
      <c r="F59" s="63">
        <v>5.0038710000000002</v>
      </c>
      <c r="G59" s="63">
        <v>5.0186830000000002</v>
      </c>
      <c r="H59" s="63">
        <v>5.0240770000000001</v>
      </c>
      <c r="I59" s="63">
        <v>5.0236980000000004</v>
      </c>
      <c r="J59" s="63">
        <v>5.014405</v>
      </c>
      <c r="K59" s="63">
        <v>4.9988989999999998</v>
      </c>
      <c r="L59" s="63">
        <v>4.9835289999999999</v>
      </c>
      <c r="M59" s="63">
        <v>4.9690989999999999</v>
      </c>
      <c r="N59" s="63">
        <v>4.951568</v>
      </c>
      <c r="O59" s="63">
        <v>4.9341609999999996</v>
      </c>
      <c r="P59" s="63">
        <v>4.9201649999999999</v>
      </c>
      <c r="Q59" s="63">
        <v>4.911035</v>
      </c>
      <c r="R59" s="63">
        <v>4.9042500000000002</v>
      </c>
      <c r="S59" s="63">
        <v>4.8965740000000002</v>
      </c>
      <c r="T59" s="63">
        <v>4.8882409999999998</v>
      </c>
      <c r="U59" s="63">
        <v>4.879435</v>
      </c>
      <c r="V59" s="63">
        <v>4.8719530000000004</v>
      </c>
      <c r="W59" s="63">
        <v>4.8630019999999998</v>
      </c>
      <c r="X59" s="63">
        <v>4.8553889999999997</v>
      </c>
      <c r="Y59" s="63">
        <v>4.8498780000000004</v>
      </c>
      <c r="Z59" s="63">
        <v>4.845332</v>
      </c>
      <c r="AA59" s="63">
        <v>4.8407159999999996</v>
      </c>
      <c r="AB59" s="63">
        <v>4.8353849999999996</v>
      </c>
      <c r="AC59" s="63">
        <v>4.8290759999999997</v>
      </c>
      <c r="AD59" s="63">
        <v>4.8218430000000003</v>
      </c>
      <c r="AE59" s="63">
        <v>4.8131089999999999</v>
      </c>
      <c r="AF59" s="63">
        <v>4.8035059999999996</v>
      </c>
      <c r="AG59" s="64">
        <v>-1.4319999999999999E-3</v>
      </c>
    </row>
    <row r="60" spans="1:33" s="61" customFormat="1" ht="15" customHeight="1">
      <c r="B60"/>
      <c r="C60"/>
      <c r="D60"/>
      <c r="E60"/>
      <c r="F60"/>
      <c r="G60"/>
      <c r="H60"/>
      <c r="I60"/>
      <c r="J60"/>
      <c r="K60"/>
      <c r="L60"/>
      <c r="M60"/>
      <c r="N60"/>
      <c r="O60"/>
      <c r="P60"/>
      <c r="Q60"/>
      <c r="R60"/>
      <c r="S60"/>
      <c r="T60"/>
      <c r="U60"/>
      <c r="V60"/>
      <c r="W60"/>
      <c r="X60"/>
      <c r="Y60"/>
      <c r="Z60"/>
      <c r="AA60"/>
      <c r="AB60"/>
      <c r="AC60"/>
      <c r="AD60"/>
      <c r="AE60"/>
      <c r="AF60"/>
      <c r="AG60"/>
    </row>
    <row r="61" spans="1:33" s="61" customFormat="1" ht="15" customHeight="1">
      <c r="B61" s="62" t="s">
        <v>461</v>
      </c>
      <c r="C61"/>
      <c r="D61"/>
      <c r="E61"/>
      <c r="F61"/>
      <c r="G61"/>
      <c r="H61"/>
      <c r="I61"/>
      <c r="J61"/>
      <c r="K61"/>
      <c r="L61"/>
      <c r="M61"/>
      <c r="N61"/>
      <c r="O61"/>
      <c r="P61"/>
      <c r="Q61"/>
      <c r="R61"/>
      <c r="S61"/>
      <c r="T61"/>
      <c r="U61"/>
      <c r="V61"/>
      <c r="W61"/>
      <c r="X61"/>
      <c r="Y61"/>
      <c r="Z61"/>
      <c r="AA61"/>
      <c r="AB61"/>
      <c r="AC61"/>
      <c r="AD61"/>
      <c r="AE61"/>
      <c r="AF61"/>
      <c r="AG61"/>
    </row>
    <row r="62" spans="1:33" s="61" customFormat="1" ht="15" customHeight="1">
      <c r="A62" s="60" t="s">
        <v>300</v>
      </c>
      <c r="B62" s="65" t="s">
        <v>52</v>
      </c>
      <c r="C62" s="52">
        <v>0.36505799999999999</v>
      </c>
      <c r="D62" s="52">
        <v>0.38913999999999999</v>
      </c>
      <c r="E62" s="52">
        <v>0.36434</v>
      </c>
      <c r="F62" s="52">
        <v>0.35612899999999997</v>
      </c>
      <c r="G62" s="52">
        <v>0.34764899999999999</v>
      </c>
      <c r="H62" s="52">
        <v>0.33928900000000001</v>
      </c>
      <c r="I62" s="52">
        <v>0.33138200000000001</v>
      </c>
      <c r="J62" s="52">
        <v>0.32439499999999999</v>
      </c>
      <c r="K62" s="52">
        <v>0.31809999999999999</v>
      </c>
      <c r="L62" s="52">
        <v>0.31240000000000001</v>
      </c>
      <c r="M62" s="52">
        <v>0.30679000000000001</v>
      </c>
      <c r="N62" s="52">
        <v>0.30127700000000002</v>
      </c>
      <c r="O62" s="52">
        <v>0.29595700000000003</v>
      </c>
      <c r="P62" s="52">
        <v>0.29095599999999999</v>
      </c>
      <c r="Q62" s="52">
        <v>0.28611900000000001</v>
      </c>
      <c r="R62" s="52">
        <v>0.28138099999999999</v>
      </c>
      <c r="S62" s="52">
        <v>0.27668199999999998</v>
      </c>
      <c r="T62" s="52">
        <v>0.27211200000000002</v>
      </c>
      <c r="U62" s="52">
        <v>0.26768599999999998</v>
      </c>
      <c r="V62" s="52">
        <v>0.26330999999999999</v>
      </c>
      <c r="W62" s="52">
        <v>0.25894499999999998</v>
      </c>
      <c r="X62" s="52">
        <v>0.25467800000000002</v>
      </c>
      <c r="Y62" s="52">
        <v>0.25026599999999999</v>
      </c>
      <c r="Z62" s="52">
        <v>0.24578</v>
      </c>
      <c r="AA62" s="52">
        <v>0.24150099999999999</v>
      </c>
      <c r="AB62" s="52">
        <v>0.23723900000000001</v>
      </c>
      <c r="AC62" s="52">
        <v>0.23309299999999999</v>
      </c>
      <c r="AD62" s="52">
        <v>0.22903899999999999</v>
      </c>
      <c r="AE62" s="52">
        <v>0.22495699999999999</v>
      </c>
      <c r="AF62" s="52">
        <v>0.22097700000000001</v>
      </c>
      <c r="AG62" s="67">
        <v>-1.7160999999999999E-2</v>
      </c>
    </row>
    <row r="63" spans="1:33" s="61" customFormat="1" ht="15" customHeight="1">
      <c r="A63" s="60" t="s">
        <v>301</v>
      </c>
      <c r="B63" s="65" t="s">
        <v>54</v>
      </c>
      <c r="C63" s="52">
        <v>4.6672999999999999E-2</v>
      </c>
      <c r="D63" s="52">
        <v>4.4477000000000003E-2</v>
      </c>
      <c r="E63" s="52">
        <v>4.2646999999999997E-2</v>
      </c>
      <c r="F63" s="52">
        <v>4.0967000000000003E-2</v>
      </c>
      <c r="G63" s="52">
        <v>3.9448999999999998E-2</v>
      </c>
      <c r="H63" s="52">
        <v>3.8122999999999997E-2</v>
      </c>
      <c r="I63" s="52">
        <v>3.7006999999999998E-2</v>
      </c>
      <c r="J63" s="52">
        <v>3.6151999999999997E-2</v>
      </c>
      <c r="K63" s="52">
        <v>3.5534999999999997E-2</v>
      </c>
      <c r="L63" s="52">
        <v>3.5140999999999999E-2</v>
      </c>
      <c r="M63" s="52">
        <v>3.4687000000000003E-2</v>
      </c>
      <c r="N63" s="52">
        <v>3.4202999999999997E-2</v>
      </c>
      <c r="O63" s="52">
        <v>3.3702000000000003E-2</v>
      </c>
      <c r="P63" s="52">
        <v>3.3202000000000002E-2</v>
      </c>
      <c r="Q63" s="52">
        <v>3.2689999999999997E-2</v>
      </c>
      <c r="R63" s="52">
        <v>3.2163999999999998E-2</v>
      </c>
      <c r="S63" s="52">
        <v>3.1626000000000001E-2</v>
      </c>
      <c r="T63" s="52">
        <v>3.1085000000000002E-2</v>
      </c>
      <c r="U63" s="52">
        <v>3.0557000000000001E-2</v>
      </c>
      <c r="V63" s="52">
        <v>3.0027000000000002E-2</v>
      </c>
      <c r="W63" s="52">
        <v>2.9505E-2</v>
      </c>
      <c r="X63" s="52">
        <v>2.9010999999999999E-2</v>
      </c>
      <c r="Y63" s="52">
        <v>2.8523E-2</v>
      </c>
      <c r="Z63" s="52">
        <v>2.8049000000000001E-2</v>
      </c>
      <c r="AA63" s="52">
        <v>2.7616999999999999E-2</v>
      </c>
      <c r="AB63" s="52">
        <v>2.7202E-2</v>
      </c>
      <c r="AC63" s="52">
        <v>2.6817000000000001E-2</v>
      </c>
      <c r="AD63" s="52">
        <v>2.6457000000000001E-2</v>
      </c>
      <c r="AE63" s="52">
        <v>2.6103999999999999E-2</v>
      </c>
      <c r="AF63" s="52">
        <v>2.5767000000000002E-2</v>
      </c>
      <c r="AG63" s="67">
        <v>-2.0275999999999999E-2</v>
      </c>
    </row>
    <row r="64" spans="1:33" s="61" customFormat="1" ht="15" customHeight="1">
      <c r="A64" s="60" t="s">
        <v>302</v>
      </c>
      <c r="B64" s="65" t="s">
        <v>249</v>
      </c>
      <c r="C64" s="52">
        <v>7.8150000000000008E-3</v>
      </c>
      <c r="D64" s="52">
        <v>7.7609999999999997E-3</v>
      </c>
      <c r="E64" s="52">
        <v>7.7320000000000002E-3</v>
      </c>
      <c r="F64" s="52">
        <v>7.6930000000000002E-3</v>
      </c>
      <c r="G64" s="52">
        <v>7.6449999999999999E-3</v>
      </c>
      <c r="H64" s="52">
        <v>7.5960000000000003E-3</v>
      </c>
      <c r="I64" s="52">
        <v>7.5510000000000004E-3</v>
      </c>
      <c r="J64" s="52">
        <v>7.5180000000000004E-3</v>
      </c>
      <c r="K64" s="52">
        <v>7.4939999999999998E-3</v>
      </c>
      <c r="L64" s="52">
        <v>7.4770000000000001E-3</v>
      </c>
      <c r="M64" s="52">
        <v>7.4580000000000002E-3</v>
      </c>
      <c r="N64" s="52">
        <v>7.437E-3</v>
      </c>
      <c r="O64" s="52">
        <v>7.417E-3</v>
      </c>
      <c r="P64" s="52">
        <v>7.4000000000000003E-3</v>
      </c>
      <c r="Q64" s="52">
        <v>7.3850000000000001E-3</v>
      </c>
      <c r="R64" s="52">
        <v>7.3699999999999998E-3</v>
      </c>
      <c r="S64" s="52">
        <v>7.352E-3</v>
      </c>
      <c r="T64" s="52">
        <v>7.3330000000000001E-3</v>
      </c>
      <c r="U64" s="52">
        <v>7.3159999999999996E-3</v>
      </c>
      <c r="V64" s="52">
        <v>7.2960000000000004E-3</v>
      </c>
      <c r="W64" s="52">
        <v>7.2750000000000002E-3</v>
      </c>
      <c r="X64" s="52">
        <v>7.2560000000000003E-3</v>
      </c>
      <c r="Y64" s="52">
        <v>7.2350000000000001E-3</v>
      </c>
      <c r="Z64" s="52">
        <v>7.2110000000000004E-3</v>
      </c>
      <c r="AA64" s="52">
        <v>7.1929999999999997E-3</v>
      </c>
      <c r="AB64" s="52">
        <v>7.1739999999999998E-3</v>
      </c>
      <c r="AC64" s="52">
        <v>7.1599999999999997E-3</v>
      </c>
      <c r="AD64" s="52">
        <v>7.1479999999999998E-3</v>
      </c>
      <c r="AE64" s="52">
        <v>7.1349999999999998E-3</v>
      </c>
      <c r="AF64" s="52">
        <v>7.1240000000000001E-3</v>
      </c>
      <c r="AG64" s="67">
        <v>-3.186E-3</v>
      </c>
    </row>
    <row r="65" spans="1:33" s="61" customFormat="1" ht="15" customHeight="1">
      <c r="A65" s="60" t="s">
        <v>303</v>
      </c>
      <c r="B65" s="62" t="s">
        <v>17</v>
      </c>
      <c r="C65" s="63">
        <v>0.41954599999999997</v>
      </c>
      <c r="D65" s="63">
        <v>0.44137799999999999</v>
      </c>
      <c r="E65" s="63">
        <v>0.414719</v>
      </c>
      <c r="F65" s="63">
        <v>0.40478900000000001</v>
      </c>
      <c r="G65" s="63">
        <v>0.39474300000000001</v>
      </c>
      <c r="H65" s="63">
        <v>0.38500800000000002</v>
      </c>
      <c r="I65" s="63">
        <v>0.37594100000000003</v>
      </c>
      <c r="J65" s="63">
        <v>0.368066</v>
      </c>
      <c r="K65" s="63">
        <v>0.36113000000000001</v>
      </c>
      <c r="L65" s="63">
        <v>0.355018</v>
      </c>
      <c r="M65" s="63">
        <v>0.348935</v>
      </c>
      <c r="N65" s="63">
        <v>0.34291700000000003</v>
      </c>
      <c r="O65" s="63">
        <v>0.33707500000000001</v>
      </c>
      <c r="P65" s="63">
        <v>0.33155800000000002</v>
      </c>
      <c r="Q65" s="63">
        <v>0.32619399999999998</v>
      </c>
      <c r="R65" s="63">
        <v>0.32091500000000001</v>
      </c>
      <c r="S65" s="63">
        <v>0.31565900000000002</v>
      </c>
      <c r="T65" s="63">
        <v>0.31052999999999997</v>
      </c>
      <c r="U65" s="63">
        <v>0.30555900000000003</v>
      </c>
      <c r="V65" s="63">
        <v>0.30063299999999998</v>
      </c>
      <c r="W65" s="63">
        <v>0.29572500000000002</v>
      </c>
      <c r="X65" s="63">
        <v>0.29094500000000001</v>
      </c>
      <c r="Y65" s="63">
        <v>0.286024</v>
      </c>
      <c r="Z65" s="63">
        <v>0.28104099999999999</v>
      </c>
      <c r="AA65" s="63">
        <v>0.27631099999999997</v>
      </c>
      <c r="AB65" s="63">
        <v>0.27161600000000002</v>
      </c>
      <c r="AC65" s="63">
        <v>0.26706999999999997</v>
      </c>
      <c r="AD65" s="63">
        <v>0.26264399999999999</v>
      </c>
      <c r="AE65" s="63">
        <v>0.25819500000000001</v>
      </c>
      <c r="AF65" s="63">
        <v>0.25387799999999999</v>
      </c>
      <c r="AG65" s="64">
        <v>-1.7172E-2</v>
      </c>
    </row>
    <row r="66" spans="1:33" s="61" customFormat="1">
      <c r="B66"/>
      <c r="C66"/>
      <c r="D66"/>
      <c r="E66"/>
      <c r="F66"/>
      <c r="G66"/>
      <c r="H66"/>
      <c r="I66"/>
      <c r="J66"/>
      <c r="K66"/>
      <c r="L66"/>
      <c r="M66"/>
      <c r="N66"/>
      <c r="O66"/>
      <c r="P66"/>
      <c r="Q66"/>
      <c r="R66"/>
      <c r="S66"/>
      <c r="T66"/>
      <c r="U66"/>
      <c r="V66"/>
      <c r="W66"/>
      <c r="X66"/>
      <c r="Y66"/>
      <c r="Z66"/>
      <c r="AA66"/>
      <c r="AB66"/>
      <c r="AC66"/>
      <c r="AD66"/>
      <c r="AE66"/>
      <c r="AF66"/>
      <c r="AG66"/>
    </row>
    <row r="67" spans="1:33" s="61" customFormat="1" ht="15" customHeight="1">
      <c r="B67" s="62" t="s">
        <v>59</v>
      </c>
      <c r="C67"/>
      <c r="D67"/>
      <c r="E67"/>
      <c r="F67"/>
      <c r="G67"/>
      <c r="H67"/>
      <c r="I67"/>
      <c r="J67"/>
      <c r="K67"/>
      <c r="L67"/>
      <c r="M67"/>
      <c r="N67"/>
      <c r="O67"/>
      <c r="P67"/>
      <c r="Q67"/>
      <c r="R67"/>
      <c r="S67"/>
      <c r="T67"/>
      <c r="U67"/>
      <c r="V67"/>
      <c r="W67"/>
      <c r="X67"/>
      <c r="Y67"/>
      <c r="Z67"/>
      <c r="AA67"/>
      <c r="AB67"/>
      <c r="AC67"/>
      <c r="AD67"/>
      <c r="AE67"/>
      <c r="AF67"/>
      <c r="AG67"/>
    </row>
    <row r="68" spans="1:33" s="61" customFormat="1" ht="15" customHeight="1">
      <c r="A68" s="60" t="s">
        <v>304</v>
      </c>
      <c r="B68" s="65" t="s">
        <v>52</v>
      </c>
      <c r="C68" s="52">
        <v>0.325206</v>
      </c>
      <c r="D68" s="52">
        <v>0.33110499999999998</v>
      </c>
      <c r="E68" s="52">
        <v>0.31375199999999998</v>
      </c>
      <c r="F68" s="52">
        <v>0.31013400000000002</v>
      </c>
      <c r="G68" s="52">
        <v>0.30696699999999999</v>
      </c>
      <c r="H68" s="52">
        <v>0.30363299999999999</v>
      </c>
      <c r="I68" s="52">
        <v>0.30011900000000002</v>
      </c>
      <c r="J68" s="52">
        <v>0.296431</v>
      </c>
      <c r="K68" s="52">
        <v>0.29259499999999999</v>
      </c>
      <c r="L68" s="52">
        <v>0.288823</v>
      </c>
      <c r="M68" s="52">
        <v>0.28520200000000001</v>
      </c>
      <c r="N68" s="52">
        <v>0.281692</v>
      </c>
      <c r="O68" s="52">
        <v>0.27834399999999998</v>
      </c>
      <c r="P68" s="52">
        <v>0.27527699999999999</v>
      </c>
      <c r="Q68" s="52">
        <v>0.27251700000000001</v>
      </c>
      <c r="R68" s="52">
        <v>0.26999099999999998</v>
      </c>
      <c r="S68" s="52">
        <v>0.267538</v>
      </c>
      <c r="T68" s="52">
        <v>0.26513999999999999</v>
      </c>
      <c r="U68" s="52">
        <v>0.26279799999999998</v>
      </c>
      <c r="V68" s="52">
        <v>0.260515</v>
      </c>
      <c r="W68" s="52">
        <v>0.258239</v>
      </c>
      <c r="X68" s="52">
        <v>0.25594</v>
      </c>
      <c r="Y68" s="52">
        <v>0.253577</v>
      </c>
      <c r="Z68" s="52">
        <v>0.25120999999999999</v>
      </c>
      <c r="AA68" s="52">
        <v>0.24895100000000001</v>
      </c>
      <c r="AB68" s="52">
        <v>0.24688099999999999</v>
      </c>
      <c r="AC68" s="52">
        <v>0.24496899999999999</v>
      </c>
      <c r="AD68" s="52">
        <v>0.243116</v>
      </c>
      <c r="AE68" s="52">
        <v>0.241254</v>
      </c>
      <c r="AF68" s="52">
        <v>0.239429</v>
      </c>
      <c r="AG68" s="67">
        <v>-1.0503E-2</v>
      </c>
    </row>
    <row r="69" spans="1:33" s="61" customFormat="1" ht="15" customHeight="1">
      <c r="A69" s="60" t="s">
        <v>305</v>
      </c>
      <c r="B69" s="65" t="s">
        <v>54</v>
      </c>
      <c r="C69" s="52">
        <v>6.3187999999999994E-2</v>
      </c>
      <c r="D69" s="52">
        <v>6.0481E-2</v>
      </c>
      <c r="E69" s="52">
        <v>5.8305000000000003E-2</v>
      </c>
      <c r="F69" s="52">
        <v>5.6653000000000002E-2</v>
      </c>
      <c r="G69" s="52">
        <v>5.5284E-2</v>
      </c>
      <c r="H69" s="52">
        <v>5.4059999999999997E-2</v>
      </c>
      <c r="I69" s="52">
        <v>5.2935000000000003E-2</v>
      </c>
      <c r="J69" s="52">
        <v>5.1905E-2</v>
      </c>
      <c r="K69" s="52">
        <v>5.0991000000000002E-2</v>
      </c>
      <c r="L69" s="52">
        <v>5.0228000000000002E-2</v>
      </c>
      <c r="M69" s="52">
        <v>4.9378999999999999E-2</v>
      </c>
      <c r="N69" s="52">
        <v>4.8453000000000003E-2</v>
      </c>
      <c r="O69" s="52">
        <v>4.7503999999999998E-2</v>
      </c>
      <c r="P69" s="52">
        <v>4.6557000000000001E-2</v>
      </c>
      <c r="Q69" s="52">
        <v>4.5630999999999998E-2</v>
      </c>
      <c r="R69" s="52">
        <v>4.4726000000000002E-2</v>
      </c>
      <c r="S69" s="52">
        <v>4.3829E-2</v>
      </c>
      <c r="T69" s="52">
        <v>4.2937999999999997E-2</v>
      </c>
      <c r="U69" s="52">
        <v>4.2074E-2</v>
      </c>
      <c r="V69" s="52">
        <v>4.1237999999999997E-2</v>
      </c>
      <c r="W69" s="52">
        <v>4.0431000000000002E-2</v>
      </c>
      <c r="X69" s="52">
        <v>3.9662000000000003E-2</v>
      </c>
      <c r="Y69" s="52">
        <v>3.8927999999999997E-2</v>
      </c>
      <c r="Z69" s="52">
        <v>3.8238000000000001E-2</v>
      </c>
      <c r="AA69" s="52">
        <v>3.7615000000000003E-2</v>
      </c>
      <c r="AB69" s="52">
        <v>3.7062999999999999E-2</v>
      </c>
      <c r="AC69" s="52">
        <v>3.6569999999999998E-2</v>
      </c>
      <c r="AD69" s="52">
        <v>3.6110000000000003E-2</v>
      </c>
      <c r="AE69" s="52">
        <v>3.5671000000000001E-2</v>
      </c>
      <c r="AF69" s="52">
        <v>3.5249999999999997E-2</v>
      </c>
      <c r="AG69" s="67">
        <v>-1.9924999999999998E-2</v>
      </c>
    </row>
    <row r="70" spans="1:33" s="61" customFormat="1" ht="15" customHeight="1">
      <c r="A70" s="60" t="s">
        <v>306</v>
      </c>
      <c r="B70" s="65" t="s">
        <v>14</v>
      </c>
      <c r="C70" s="52">
        <v>1.6974E-2</v>
      </c>
      <c r="D70" s="52">
        <v>1.6801E-2</v>
      </c>
      <c r="E70" s="52">
        <v>1.6618000000000001E-2</v>
      </c>
      <c r="F70" s="52">
        <v>1.6431000000000001E-2</v>
      </c>
      <c r="G70" s="52">
        <v>1.6239E-2</v>
      </c>
      <c r="H70" s="52">
        <v>1.6036000000000002E-2</v>
      </c>
      <c r="I70" s="52">
        <v>1.5817999999999999E-2</v>
      </c>
      <c r="J70" s="52">
        <v>1.559E-2</v>
      </c>
      <c r="K70" s="52">
        <v>1.5353E-2</v>
      </c>
      <c r="L70" s="52">
        <v>1.5106E-2</v>
      </c>
      <c r="M70" s="52">
        <v>1.4852000000000001E-2</v>
      </c>
      <c r="N70" s="52">
        <v>1.4593E-2</v>
      </c>
      <c r="O70" s="52">
        <v>1.4376E-2</v>
      </c>
      <c r="P70" s="52">
        <v>1.4196E-2</v>
      </c>
      <c r="Q70" s="52">
        <v>1.4057999999999999E-2</v>
      </c>
      <c r="R70" s="52">
        <v>1.3963E-2</v>
      </c>
      <c r="S70" s="52">
        <v>1.3908999999999999E-2</v>
      </c>
      <c r="T70" s="52">
        <v>1.3849999999999999E-2</v>
      </c>
      <c r="U70" s="52">
        <v>1.3786E-2</v>
      </c>
      <c r="V70" s="52">
        <v>1.3716000000000001E-2</v>
      </c>
      <c r="W70" s="52">
        <v>1.3639999999999999E-2</v>
      </c>
      <c r="X70" s="52">
        <v>1.3559999999999999E-2</v>
      </c>
      <c r="Y70" s="52">
        <v>1.3476E-2</v>
      </c>
      <c r="Z70" s="52">
        <v>1.3391E-2</v>
      </c>
      <c r="AA70" s="52">
        <v>1.3309E-2</v>
      </c>
      <c r="AB70" s="52">
        <v>1.323E-2</v>
      </c>
      <c r="AC70" s="52">
        <v>1.3157E-2</v>
      </c>
      <c r="AD70" s="52">
        <v>1.3088000000000001E-2</v>
      </c>
      <c r="AE70" s="52">
        <v>1.3024000000000001E-2</v>
      </c>
      <c r="AF70" s="52">
        <v>1.2962E-2</v>
      </c>
      <c r="AG70" s="67">
        <v>-9.2569999999999996E-3</v>
      </c>
    </row>
    <row r="71" spans="1:33" s="61" customFormat="1" ht="15" customHeight="1">
      <c r="A71" s="60" t="s">
        <v>307</v>
      </c>
      <c r="B71" s="65" t="s">
        <v>462</v>
      </c>
      <c r="C71" s="52">
        <v>7.3318999999999995E-2</v>
      </c>
      <c r="D71" s="52">
        <v>7.4316999999999994E-2</v>
      </c>
      <c r="E71" s="52">
        <v>7.5613E-2</v>
      </c>
      <c r="F71" s="52">
        <v>7.7313999999999994E-2</v>
      </c>
      <c r="G71" s="52">
        <v>7.9147999999999996E-2</v>
      </c>
      <c r="H71" s="52">
        <v>8.0949999999999994E-2</v>
      </c>
      <c r="I71" s="52">
        <v>8.2686999999999997E-2</v>
      </c>
      <c r="J71" s="52">
        <v>8.4347000000000005E-2</v>
      </c>
      <c r="K71" s="52">
        <v>8.5945999999999995E-2</v>
      </c>
      <c r="L71" s="52">
        <v>8.7522000000000003E-2</v>
      </c>
      <c r="M71" s="52">
        <v>8.9096999999999996E-2</v>
      </c>
      <c r="N71" s="52">
        <v>9.0658000000000002E-2</v>
      </c>
      <c r="O71" s="52">
        <v>9.2254000000000003E-2</v>
      </c>
      <c r="P71" s="52">
        <v>9.3904000000000001E-2</v>
      </c>
      <c r="Q71" s="52">
        <v>9.5626000000000003E-2</v>
      </c>
      <c r="R71" s="52">
        <v>9.7406000000000006E-2</v>
      </c>
      <c r="S71" s="52">
        <v>9.9199999999999997E-2</v>
      </c>
      <c r="T71" s="52">
        <v>0.10098699999999999</v>
      </c>
      <c r="U71" s="52">
        <v>0.102788</v>
      </c>
      <c r="V71" s="52">
        <v>0.10458199999999999</v>
      </c>
      <c r="W71" s="52">
        <v>0.106361</v>
      </c>
      <c r="X71" s="52">
        <v>0.10813300000000001</v>
      </c>
      <c r="Y71" s="52">
        <v>0.109885</v>
      </c>
      <c r="Z71" s="52">
        <v>0.111636</v>
      </c>
      <c r="AA71" s="52">
        <v>0.11344600000000001</v>
      </c>
      <c r="AB71" s="52">
        <v>0.11534999999999999</v>
      </c>
      <c r="AC71" s="52">
        <v>0.117329</v>
      </c>
      <c r="AD71" s="52">
        <v>0.11933100000000001</v>
      </c>
      <c r="AE71" s="52">
        <v>0.121325</v>
      </c>
      <c r="AF71" s="52">
        <v>0.123316</v>
      </c>
      <c r="AG71" s="67">
        <v>1.8089999999999998E-2</v>
      </c>
    </row>
    <row r="72" spans="1:33" s="61" customFormat="1" ht="15" customHeight="1">
      <c r="A72" s="60" t="s">
        <v>308</v>
      </c>
      <c r="B72" s="62" t="s">
        <v>17</v>
      </c>
      <c r="C72" s="63">
        <v>0.478688</v>
      </c>
      <c r="D72" s="63">
        <v>0.48270299999999999</v>
      </c>
      <c r="E72" s="63">
        <v>0.46428799999999998</v>
      </c>
      <c r="F72" s="63">
        <v>0.46053100000000002</v>
      </c>
      <c r="G72" s="63">
        <v>0.45763900000000002</v>
      </c>
      <c r="H72" s="63">
        <v>0.454679</v>
      </c>
      <c r="I72" s="63">
        <v>0.45155899999999999</v>
      </c>
      <c r="J72" s="63">
        <v>0.44827299999999998</v>
      </c>
      <c r="K72" s="63">
        <v>0.444886</v>
      </c>
      <c r="L72" s="63">
        <v>0.44168000000000002</v>
      </c>
      <c r="M72" s="63">
        <v>0.438529</v>
      </c>
      <c r="N72" s="63">
        <v>0.43539699999999998</v>
      </c>
      <c r="O72" s="63">
        <v>0.432479</v>
      </c>
      <c r="P72" s="63">
        <v>0.42993500000000001</v>
      </c>
      <c r="Q72" s="63">
        <v>0.42783199999999999</v>
      </c>
      <c r="R72" s="63">
        <v>0.42608699999999999</v>
      </c>
      <c r="S72" s="63">
        <v>0.42447600000000002</v>
      </c>
      <c r="T72" s="63">
        <v>0.42291499999999999</v>
      </c>
      <c r="U72" s="63">
        <v>0.42144599999999999</v>
      </c>
      <c r="V72" s="63">
        <v>0.42004999999999998</v>
      </c>
      <c r="W72" s="63">
        <v>0.41867199999999999</v>
      </c>
      <c r="X72" s="63">
        <v>0.41729500000000003</v>
      </c>
      <c r="Y72" s="63">
        <v>0.41586600000000001</v>
      </c>
      <c r="Z72" s="63">
        <v>0.41447600000000001</v>
      </c>
      <c r="AA72" s="63">
        <v>0.41332099999999999</v>
      </c>
      <c r="AB72" s="63">
        <v>0.41252299999999997</v>
      </c>
      <c r="AC72" s="63">
        <v>0.41202299999999997</v>
      </c>
      <c r="AD72" s="63">
        <v>0.41164600000000001</v>
      </c>
      <c r="AE72" s="63">
        <v>0.411273</v>
      </c>
      <c r="AF72" s="63">
        <v>0.41095599999999999</v>
      </c>
      <c r="AG72" s="64">
        <v>-5.2469999999999999E-3</v>
      </c>
    </row>
    <row r="73" spans="1:33" s="61" customFormat="1">
      <c r="B73"/>
      <c r="C73"/>
      <c r="D73"/>
      <c r="E73"/>
      <c r="F73"/>
      <c r="G73"/>
      <c r="H73"/>
      <c r="I73"/>
      <c r="J73"/>
      <c r="K73"/>
      <c r="L73"/>
      <c r="M73"/>
      <c r="N73"/>
      <c r="O73"/>
      <c r="P73"/>
      <c r="Q73"/>
      <c r="R73"/>
      <c r="S73"/>
      <c r="T73"/>
      <c r="U73"/>
      <c r="V73"/>
      <c r="W73"/>
      <c r="X73"/>
      <c r="Y73"/>
      <c r="Z73"/>
      <c r="AA73"/>
      <c r="AB73"/>
      <c r="AC73"/>
      <c r="AD73"/>
      <c r="AE73"/>
      <c r="AF73"/>
      <c r="AG73"/>
    </row>
    <row r="74" spans="1:33" s="61" customFormat="1" ht="15" customHeight="1">
      <c r="A74" s="60" t="s">
        <v>309</v>
      </c>
      <c r="B74" s="65" t="s">
        <v>463</v>
      </c>
      <c r="C74" s="52">
        <v>0.463756</v>
      </c>
      <c r="D74" s="52">
        <v>0.48347000000000001</v>
      </c>
      <c r="E74" s="52">
        <v>0.45056499999999999</v>
      </c>
      <c r="F74" s="52">
        <v>0.44564500000000001</v>
      </c>
      <c r="G74" s="52">
        <v>0.44262699999999999</v>
      </c>
      <c r="H74" s="52">
        <v>0.43996499999999999</v>
      </c>
      <c r="I74" s="52">
        <v>0.43640200000000001</v>
      </c>
      <c r="J74" s="52">
        <v>0.43136099999999999</v>
      </c>
      <c r="K74" s="52">
        <v>0.42503099999999999</v>
      </c>
      <c r="L74" s="52">
        <v>0.41720099999999999</v>
      </c>
      <c r="M74" s="52">
        <v>0.40995500000000001</v>
      </c>
      <c r="N74" s="52">
        <v>0.40315299999999998</v>
      </c>
      <c r="O74" s="52">
        <v>0.395951</v>
      </c>
      <c r="P74" s="52">
        <v>0.38813300000000001</v>
      </c>
      <c r="Q74" s="52">
        <v>0.38009500000000002</v>
      </c>
      <c r="R74" s="52">
        <v>0.37219799999999997</v>
      </c>
      <c r="S74" s="52">
        <v>0.365149</v>
      </c>
      <c r="T74" s="52">
        <v>0.35866100000000001</v>
      </c>
      <c r="U74" s="52">
        <v>0.352049</v>
      </c>
      <c r="V74" s="52">
        <v>0.34626299999999999</v>
      </c>
      <c r="W74" s="52">
        <v>0.34099299999999999</v>
      </c>
      <c r="X74" s="52">
        <v>0.335841</v>
      </c>
      <c r="Y74" s="52">
        <v>0.331453</v>
      </c>
      <c r="Z74" s="52">
        <v>0.32778600000000002</v>
      </c>
      <c r="AA74" s="52">
        <v>0.32377099999999998</v>
      </c>
      <c r="AB74" s="52">
        <v>0.320077</v>
      </c>
      <c r="AC74" s="52">
        <v>0.31587799999999999</v>
      </c>
      <c r="AD74" s="52">
        <v>0.311247</v>
      </c>
      <c r="AE74" s="52">
        <v>0.30682100000000001</v>
      </c>
      <c r="AF74" s="52">
        <v>0.30205900000000002</v>
      </c>
      <c r="AG74" s="67">
        <v>-1.4675000000000001E-2</v>
      </c>
    </row>
    <row r="75" spans="1:33" ht="15" customHeight="1">
      <c r="B75"/>
      <c r="C75"/>
      <c r="D75"/>
      <c r="E75"/>
      <c r="F75"/>
      <c r="G75"/>
      <c r="H75"/>
      <c r="I75"/>
      <c r="J75"/>
      <c r="K75"/>
      <c r="L75"/>
      <c r="M75"/>
      <c r="N75"/>
      <c r="O75"/>
      <c r="P75"/>
      <c r="Q75"/>
      <c r="R75"/>
      <c r="S75"/>
      <c r="T75"/>
      <c r="U75"/>
      <c r="V75"/>
      <c r="W75"/>
      <c r="X75"/>
      <c r="Y75"/>
      <c r="Z75"/>
      <c r="AA75"/>
      <c r="AB75"/>
      <c r="AC75"/>
      <c r="AD75"/>
      <c r="AE75"/>
      <c r="AF75"/>
      <c r="AG75"/>
    </row>
    <row r="76" spans="1:33" ht="15" customHeight="1">
      <c r="B76" s="62" t="s">
        <v>464</v>
      </c>
      <c r="C76"/>
      <c r="D76"/>
      <c r="E76"/>
      <c r="F76"/>
      <c r="G76"/>
      <c r="H76"/>
      <c r="I76"/>
      <c r="J76"/>
      <c r="K76"/>
      <c r="L76"/>
      <c r="M76"/>
      <c r="N76"/>
      <c r="O76"/>
      <c r="P76"/>
      <c r="Q76"/>
      <c r="R76"/>
      <c r="S76"/>
      <c r="T76"/>
      <c r="U76"/>
      <c r="V76"/>
      <c r="W76"/>
      <c r="X76"/>
      <c r="Y76"/>
      <c r="Z76"/>
      <c r="AA76"/>
      <c r="AB76"/>
      <c r="AC76"/>
      <c r="AD76"/>
      <c r="AE76"/>
      <c r="AF76"/>
      <c r="AG76"/>
    </row>
    <row r="77" spans="1:33" ht="15" customHeight="1">
      <c r="A77" s="51" t="s">
        <v>310</v>
      </c>
      <c r="B77" s="65" t="s">
        <v>60</v>
      </c>
      <c r="C77" s="52">
        <v>5.440906</v>
      </c>
      <c r="D77" s="52">
        <v>5.5777520000000003</v>
      </c>
      <c r="E77" s="52">
        <v>5.3682379999999998</v>
      </c>
      <c r="F77" s="52">
        <v>5.3497669999999999</v>
      </c>
      <c r="G77" s="52">
        <v>5.3320489999999996</v>
      </c>
      <c r="H77" s="52">
        <v>5.3042040000000004</v>
      </c>
      <c r="I77" s="52">
        <v>5.2695970000000001</v>
      </c>
      <c r="J77" s="52">
        <v>5.2281360000000001</v>
      </c>
      <c r="K77" s="52">
        <v>5.1811550000000004</v>
      </c>
      <c r="L77" s="52">
        <v>5.1333140000000004</v>
      </c>
      <c r="M77" s="52">
        <v>5.0875690000000002</v>
      </c>
      <c r="N77" s="52">
        <v>5.0423970000000002</v>
      </c>
      <c r="O77" s="52">
        <v>4.997147</v>
      </c>
      <c r="P77" s="52">
        <v>4.9545589999999997</v>
      </c>
      <c r="Q77" s="52">
        <v>4.916893</v>
      </c>
      <c r="R77" s="52">
        <v>4.8823499999999997</v>
      </c>
      <c r="S77" s="52">
        <v>4.8487159999999996</v>
      </c>
      <c r="T77" s="52">
        <v>4.8158180000000002</v>
      </c>
      <c r="U77" s="52">
        <v>4.7828039999999996</v>
      </c>
      <c r="V77" s="52">
        <v>4.7520360000000004</v>
      </c>
      <c r="W77" s="52">
        <v>4.720758</v>
      </c>
      <c r="X77" s="52">
        <v>4.6906569999999999</v>
      </c>
      <c r="Y77" s="52">
        <v>4.6628210000000001</v>
      </c>
      <c r="Z77" s="52">
        <v>4.6362509999999997</v>
      </c>
      <c r="AA77" s="52">
        <v>4.6089140000000004</v>
      </c>
      <c r="AB77" s="52">
        <v>4.5818880000000002</v>
      </c>
      <c r="AC77" s="52">
        <v>4.5534059999999998</v>
      </c>
      <c r="AD77" s="52">
        <v>4.5238490000000002</v>
      </c>
      <c r="AE77" s="52">
        <v>4.4933500000000004</v>
      </c>
      <c r="AF77" s="52">
        <v>4.4623759999999999</v>
      </c>
      <c r="AG77" s="67">
        <v>-6.8129999999999996E-3</v>
      </c>
    </row>
    <row r="78" spans="1:33" ht="15" customHeight="1">
      <c r="A78" s="51" t="s">
        <v>311</v>
      </c>
      <c r="B78" s="65" t="s">
        <v>61</v>
      </c>
      <c r="C78" s="52">
        <v>0.857989</v>
      </c>
      <c r="D78" s="52">
        <v>0.79062399999999999</v>
      </c>
      <c r="E78" s="52">
        <v>0.93113800000000002</v>
      </c>
      <c r="F78" s="52">
        <v>0.94632799999999995</v>
      </c>
      <c r="G78" s="52">
        <v>0.96193099999999998</v>
      </c>
      <c r="H78" s="52">
        <v>0.976352</v>
      </c>
      <c r="I78" s="52">
        <v>0.988896</v>
      </c>
      <c r="J78" s="52">
        <v>1.0015080000000001</v>
      </c>
      <c r="K78" s="52">
        <v>1.013757</v>
      </c>
      <c r="L78" s="52">
        <v>1.026524</v>
      </c>
      <c r="M78" s="52">
        <v>1.040106</v>
      </c>
      <c r="N78" s="52">
        <v>1.05487</v>
      </c>
      <c r="O78" s="52">
        <v>1.0704210000000001</v>
      </c>
      <c r="P78" s="52">
        <v>1.0865560000000001</v>
      </c>
      <c r="Q78" s="52">
        <v>1.105062</v>
      </c>
      <c r="R78" s="52">
        <v>1.125518</v>
      </c>
      <c r="S78" s="52">
        <v>1.147705</v>
      </c>
      <c r="T78" s="52">
        <v>1.1695439999999999</v>
      </c>
      <c r="U78" s="52">
        <v>1.1915560000000001</v>
      </c>
      <c r="V78" s="52">
        <v>1.212747</v>
      </c>
      <c r="W78" s="52">
        <v>1.234294</v>
      </c>
      <c r="X78" s="52">
        <v>1.2562040000000001</v>
      </c>
      <c r="Y78" s="52">
        <v>1.2790360000000001</v>
      </c>
      <c r="Z78" s="52">
        <v>1.3026219999999999</v>
      </c>
      <c r="AA78" s="52">
        <v>1.3258460000000001</v>
      </c>
      <c r="AB78" s="52">
        <v>1.350222</v>
      </c>
      <c r="AC78" s="52">
        <v>1.3745620000000001</v>
      </c>
      <c r="AD78" s="52">
        <v>1.3993610000000001</v>
      </c>
      <c r="AE78" s="52">
        <v>1.4240699999999999</v>
      </c>
      <c r="AF78" s="52">
        <v>1.4494050000000001</v>
      </c>
      <c r="AG78" s="67">
        <v>1.8244E-2</v>
      </c>
    </row>
    <row r="79" spans="1:33">
      <c r="A79" s="51" t="s">
        <v>312</v>
      </c>
      <c r="B79" s="65" t="s">
        <v>62</v>
      </c>
      <c r="C79" s="52">
        <v>1.7047909999999999</v>
      </c>
      <c r="D79" s="52">
        <v>1.698159</v>
      </c>
      <c r="E79" s="52">
        <v>1.6982619999999999</v>
      </c>
      <c r="F79" s="52">
        <v>1.70642</v>
      </c>
      <c r="G79" s="52">
        <v>1.716375</v>
      </c>
      <c r="H79" s="52">
        <v>1.7245619999999999</v>
      </c>
      <c r="I79" s="52">
        <v>1.7321869999999999</v>
      </c>
      <c r="J79" s="52">
        <v>1.73858</v>
      </c>
      <c r="K79" s="52">
        <v>1.7442489999999999</v>
      </c>
      <c r="L79" s="52">
        <v>1.750694</v>
      </c>
      <c r="M79" s="52">
        <v>1.7567459999999999</v>
      </c>
      <c r="N79" s="52">
        <v>1.760915</v>
      </c>
      <c r="O79" s="52">
        <v>1.76511</v>
      </c>
      <c r="P79" s="52">
        <v>1.770106</v>
      </c>
      <c r="Q79" s="52">
        <v>1.7770220000000001</v>
      </c>
      <c r="R79" s="52">
        <v>1.7847569999999999</v>
      </c>
      <c r="S79" s="52">
        <v>1.792082</v>
      </c>
      <c r="T79" s="52">
        <v>1.798616</v>
      </c>
      <c r="U79" s="52">
        <v>1.8043689999999999</v>
      </c>
      <c r="V79" s="52">
        <v>1.8093809999999999</v>
      </c>
      <c r="W79" s="52">
        <v>1.813761</v>
      </c>
      <c r="X79" s="52">
        <v>1.8182320000000001</v>
      </c>
      <c r="Y79" s="52">
        <v>1.823682</v>
      </c>
      <c r="Z79" s="52">
        <v>1.8296730000000001</v>
      </c>
      <c r="AA79" s="52">
        <v>1.8358829999999999</v>
      </c>
      <c r="AB79" s="52">
        <v>1.8427150000000001</v>
      </c>
      <c r="AC79" s="52">
        <v>1.849485</v>
      </c>
      <c r="AD79" s="52">
        <v>1.856358</v>
      </c>
      <c r="AE79" s="52">
        <v>1.8631089999999999</v>
      </c>
      <c r="AF79" s="52">
        <v>1.8701680000000001</v>
      </c>
      <c r="AG79" s="67">
        <v>3.1979999999999999E-3</v>
      </c>
    </row>
    <row r="80" spans="1:33" ht="15" customHeight="1">
      <c r="A80" s="51" t="s">
        <v>313</v>
      </c>
      <c r="B80" s="65" t="s">
        <v>63</v>
      </c>
      <c r="C80" s="52">
        <v>0.29633300000000001</v>
      </c>
      <c r="D80" s="52">
        <v>0.294545</v>
      </c>
      <c r="E80" s="52">
        <v>0.29242699999999999</v>
      </c>
      <c r="F80" s="52">
        <v>0.29052699999999998</v>
      </c>
      <c r="G80" s="52">
        <v>0.288802</v>
      </c>
      <c r="H80" s="52">
        <v>0.28720200000000001</v>
      </c>
      <c r="I80" s="52">
        <v>0.285773</v>
      </c>
      <c r="J80" s="52">
        <v>0.284609</v>
      </c>
      <c r="K80" s="52">
        <v>0.28368599999999999</v>
      </c>
      <c r="L80" s="52">
        <v>0.28299099999999999</v>
      </c>
      <c r="M80" s="52">
        <v>0.28257300000000002</v>
      </c>
      <c r="N80" s="52">
        <v>0.28259699999999999</v>
      </c>
      <c r="O80" s="52">
        <v>0.28294999999999998</v>
      </c>
      <c r="P80" s="52">
        <v>0.28357199999999999</v>
      </c>
      <c r="Q80" s="52">
        <v>0.284499</v>
      </c>
      <c r="R80" s="52">
        <v>0.285744</v>
      </c>
      <c r="S80" s="52">
        <v>0.28731299999999999</v>
      </c>
      <c r="T80" s="52">
        <v>0.28921599999999997</v>
      </c>
      <c r="U80" s="52">
        <v>0.29142499999999999</v>
      </c>
      <c r="V80" s="52">
        <v>0.29393900000000001</v>
      </c>
      <c r="W80" s="52">
        <v>0.29672999999999999</v>
      </c>
      <c r="X80" s="52">
        <v>0.299757</v>
      </c>
      <c r="Y80" s="52">
        <v>0.30272900000000003</v>
      </c>
      <c r="Z80" s="52">
        <v>0.305641</v>
      </c>
      <c r="AA80" s="52">
        <v>0.30848599999999998</v>
      </c>
      <c r="AB80" s="52">
        <v>0.31125799999999998</v>
      </c>
      <c r="AC80" s="52">
        <v>0.31395200000000001</v>
      </c>
      <c r="AD80" s="52">
        <v>0.31654700000000002</v>
      </c>
      <c r="AE80" s="52">
        <v>0.31905</v>
      </c>
      <c r="AF80" s="52">
        <v>0.32145000000000001</v>
      </c>
      <c r="AG80" s="67">
        <v>2.8089999999999999E-3</v>
      </c>
    </row>
    <row r="81" spans="1:33">
      <c r="A81" s="51" t="s">
        <v>314</v>
      </c>
      <c r="B81" s="65" t="s">
        <v>64</v>
      </c>
      <c r="C81" s="52">
        <v>0.17573</v>
      </c>
      <c r="D81" s="52">
        <v>0.175926</v>
      </c>
      <c r="E81" s="52">
        <v>0.17602200000000001</v>
      </c>
      <c r="F81" s="52">
        <v>0.17612700000000001</v>
      </c>
      <c r="G81" s="52">
        <v>0.17622599999999999</v>
      </c>
      <c r="H81" s="52">
        <v>0.17627200000000001</v>
      </c>
      <c r="I81" s="52">
        <v>0.17627799999999999</v>
      </c>
      <c r="J81" s="52">
        <v>0.17630999999999999</v>
      </c>
      <c r="K81" s="52">
        <v>0.17639099999999999</v>
      </c>
      <c r="L81" s="52">
        <v>0.17650199999999999</v>
      </c>
      <c r="M81" s="52">
        <v>0.176647</v>
      </c>
      <c r="N81" s="52">
        <v>0.17689299999999999</v>
      </c>
      <c r="O81" s="52">
        <v>0.17729900000000001</v>
      </c>
      <c r="P81" s="52">
        <v>0.17780000000000001</v>
      </c>
      <c r="Q81" s="52">
        <v>0.17841899999999999</v>
      </c>
      <c r="R81" s="52">
        <v>0.17915900000000001</v>
      </c>
      <c r="S81" s="52">
        <v>0.180033</v>
      </c>
      <c r="T81" s="52">
        <v>0.180923</v>
      </c>
      <c r="U81" s="52">
        <v>0.18183099999999999</v>
      </c>
      <c r="V81" s="52">
        <v>0.182758</v>
      </c>
      <c r="W81" s="52">
        <v>0.18369199999999999</v>
      </c>
      <c r="X81" s="52">
        <v>0.18462500000000001</v>
      </c>
      <c r="Y81" s="52">
        <v>0.18556500000000001</v>
      </c>
      <c r="Z81" s="52">
        <v>0.18651200000000001</v>
      </c>
      <c r="AA81" s="52">
        <v>0.187469</v>
      </c>
      <c r="AB81" s="52">
        <v>0.18842999999999999</v>
      </c>
      <c r="AC81" s="52">
        <v>0.189392</v>
      </c>
      <c r="AD81" s="52">
        <v>0.19034200000000001</v>
      </c>
      <c r="AE81" s="52">
        <v>0.191277</v>
      </c>
      <c r="AF81" s="52">
        <v>0.192188</v>
      </c>
      <c r="AG81" s="67">
        <v>3.0920000000000001E-3</v>
      </c>
    </row>
    <row r="82" spans="1:33" ht="15" customHeight="1">
      <c r="A82" s="51" t="s">
        <v>315</v>
      </c>
      <c r="B82" s="65" t="s">
        <v>65</v>
      </c>
      <c r="C82" s="52">
        <v>0.25878499999999999</v>
      </c>
      <c r="D82" s="52">
        <v>0.26327699999999998</v>
      </c>
      <c r="E82" s="52">
        <v>0.26744299999999999</v>
      </c>
      <c r="F82" s="52">
        <v>0.27184399999999997</v>
      </c>
      <c r="G82" s="52">
        <v>0.276175</v>
      </c>
      <c r="H82" s="52">
        <v>0.27988400000000002</v>
      </c>
      <c r="I82" s="52">
        <v>0.28326000000000001</v>
      </c>
      <c r="J82" s="52">
        <v>0.28659699999999999</v>
      </c>
      <c r="K82" s="52">
        <v>0.28988000000000003</v>
      </c>
      <c r="L82" s="52">
        <v>0.29319800000000001</v>
      </c>
      <c r="M82" s="52">
        <v>0.296487</v>
      </c>
      <c r="N82" s="52">
        <v>0.29978900000000003</v>
      </c>
      <c r="O82" s="52">
        <v>0.30311700000000003</v>
      </c>
      <c r="P82" s="52">
        <v>0.30663499999999999</v>
      </c>
      <c r="Q82" s="52">
        <v>0.31064399999999998</v>
      </c>
      <c r="R82" s="52">
        <v>0.31497399999999998</v>
      </c>
      <c r="S82" s="52">
        <v>0.31931599999999999</v>
      </c>
      <c r="T82" s="52">
        <v>0.32355200000000001</v>
      </c>
      <c r="U82" s="52">
        <v>0.32775700000000002</v>
      </c>
      <c r="V82" s="52">
        <v>0.33176499999999998</v>
      </c>
      <c r="W82" s="52">
        <v>0.33573199999999997</v>
      </c>
      <c r="X82" s="52">
        <v>0.33960699999999999</v>
      </c>
      <c r="Y82" s="52">
        <v>0.343636</v>
      </c>
      <c r="Z82" s="52">
        <v>0.34769299999999997</v>
      </c>
      <c r="AA82" s="52">
        <v>0.35158699999999998</v>
      </c>
      <c r="AB82" s="52">
        <v>0.35564000000000001</v>
      </c>
      <c r="AC82" s="52">
        <v>0.359545</v>
      </c>
      <c r="AD82" s="52">
        <v>0.36343799999999998</v>
      </c>
      <c r="AE82" s="52">
        <v>0.36730099999999999</v>
      </c>
      <c r="AF82" s="52">
        <v>0.371307</v>
      </c>
      <c r="AG82" s="67">
        <v>1.2527E-2</v>
      </c>
    </row>
    <row r="83" spans="1:33" ht="15" customHeight="1">
      <c r="A83" s="51" t="s">
        <v>316</v>
      </c>
      <c r="B83" s="65" t="s">
        <v>66</v>
      </c>
      <c r="C83" s="52">
        <v>6.9045999999999996E-2</v>
      </c>
      <c r="D83" s="52">
        <v>6.8857000000000002E-2</v>
      </c>
      <c r="E83" s="52">
        <v>6.8612999999999993E-2</v>
      </c>
      <c r="F83" s="52">
        <v>6.8351999999999996E-2</v>
      </c>
      <c r="G83" s="52">
        <v>6.8066000000000002E-2</v>
      </c>
      <c r="H83" s="52">
        <v>6.7743999999999999E-2</v>
      </c>
      <c r="I83" s="52">
        <v>6.7393999999999996E-2</v>
      </c>
      <c r="J83" s="52">
        <v>6.7074999999999996E-2</v>
      </c>
      <c r="K83" s="52">
        <v>6.6782999999999995E-2</v>
      </c>
      <c r="L83" s="52">
        <v>6.651E-2</v>
      </c>
      <c r="M83" s="52">
        <v>6.6253999999999993E-2</v>
      </c>
      <c r="N83" s="52">
        <v>6.6043000000000004E-2</v>
      </c>
      <c r="O83" s="52">
        <v>6.5856999999999999E-2</v>
      </c>
      <c r="P83" s="52">
        <v>6.5687999999999996E-2</v>
      </c>
      <c r="Q83" s="52">
        <v>6.5540000000000001E-2</v>
      </c>
      <c r="R83" s="52">
        <v>6.5424999999999997E-2</v>
      </c>
      <c r="S83" s="52">
        <v>6.5340999999999996E-2</v>
      </c>
      <c r="T83" s="52">
        <v>6.5294000000000005E-2</v>
      </c>
      <c r="U83" s="52">
        <v>6.5282999999999994E-2</v>
      </c>
      <c r="V83" s="52">
        <v>6.5309000000000006E-2</v>
      </c>
      <c r="W83" s="52">
        <v>6.5374000000000002E-2</v>
      </c>
      <c r="X83" s="52">
        <v>6.5471000000000001E-2</v>
      </c>
      <c r="Y83" s="52">
        <v>6.5610000000000002E-2</v>
      </c>
      <c r="Z83" s="52">
        <v>6.5795999999999993E-2</v>
      </c>
      <c r="AA83" s="52">
        <v>6.6031000000000006E-2</v>
      </c>
      <c r="AB83" s="52">
        <v>6.6314999999999999E-2</v>
      </c>
      <c r="AC83" s="52">
        <v>6.6638000000000003E-2</v>
      </c>
      <c r="AD83" s="52">
        <v>6.6954E-2</v>
      </c>
      <c r="AE83" s="52">
        <v>6.7264000000000004E-2</v>
      </c>
      <c r="AF83" s="52">
        <v>6.7567000000000002E-2</v>
      </c>
      <c r="AG83" s="67">
        <v>-7.4700000000000005E-4</v>
      </c>
    </row>
    <row r="84" spans="1:33" ht="15" customHeight="1">
      <c r="A84" s="51" t="s">
        <v>317</v>
      </c>
      <c r="B84" s="65" t="s">
        <v>67</v>
      </c>
      <c r="C84" s="52">
        <v>0.20247000000000001</v>
      </c>
      <c r="D84" s="52">
        <v>0.200929</v>
      </c>
      <c r="E84" s="52">
        <v>0.20061300000000001</v>
      </c>
      <c r="F84" s="52">
        <v>0.20100100000000001</v>
      </c>
      <c r="G84" s="52">
        <v>0.199933</v>
      </c>
      <c r="H84" s="52">
        <v>0.19875300000000001</v>
      </c>
      <c r="I84" s="52">
        <v>0.198154</v>
      </c>
      <c r="J84" s="52">
        <v>0.198273</v>
      </c>
      <c r="K84" s="52">
        <v>0.19869400000000001</v>
      </c>
      <c r="L84" s="52">
        <v>0.196717</v>
      </c>
      <c r="M84" s="52">
        <v>0.19527900000000001</v>
      </c>
      <c r="N84" s="52">
        <v>0.19428300000000001</v>
      </c>
      <c r="O84" s="52">
        <v>0.19358500000000001</v>
      </c>
      <c r="P84" s="52">
        <v>0.193249</v>
      </c>
      <c r="Q84" s="52">
        <v>0.19348499999999999</v>
      </c>
      <c r="R84" s="52">
        <v>0.193991</v>
      </c>
      <c r="S84" s="52">
        <v>0.19454299999999999</v>
      </c>
      <c r="T84" s="52">
        <v>0.19508400000000001</v>
      </c>
      <c r="U84" s="52">
        <v>0.195661</v>
      </c>
      <c r="V84" s="52">
        <v>0.19287699999999999</v>
      </c>
      <c r="W84" s="52">
        <v>0.19070699999999999</v>
      </c>
      <c r="X84" s="52">
        <v>0.18893599999999999</v>
      </c>
      <c r="Y84" s="52">
        <v>0.187697</v>
      </c>
      <c r="Z84" s="52">
        <v>0.186858</v>
      </c>
      <c r="AA84" s="52">
        <v>0.18615999999999999</v>
      </c>
      <c r="AB84" s="52">
        <v>0.185692</v>
      </c>
      <c r="AC84" s="52">
        <v>0.18520400000000001</v>
      </c>
      <c r="AD84" s="52">
        <v>0.18476899999999999</v>
      </c>
      <c r="AE84" s="52">
        <v>0.18436900000000001</v>
      </c>
      <c r="AF84" s="52">
        <v>0.18429899999999999</v>
      </c>
      <c r="AG84" s="67">
        <v>-3.2369999999999999E-3</v>
      </c>
    </row>
    <row r="85" spans="1:33" ht="15" customHeight="1">
      <c r="A85" s="51" t="s">
        <v>318</v>
      </c>
      <c r="B85" s="65" t="s">
        <v>465</v>
      </c>
      <c r="C85" s="52">
        <v>3.6983000000000002E-2</v>
      </c>
      <c r="D85" s="52">
        <v>3.7259E-2</v>
      </c>
      <c r="E85" s="52">
        <v>3.7506999999999999E-2</v>
      </c>
      <c r="F85" s="52">
        <v>3.7760000000000002E-2</v>
      </c>
      <c r="G85" s="52">
        <v>3.8008E-2</v>
      </c>
      <c r="H85" s="52">
        <v>3.8244E-2</v>
      </c>
      <c r="I85" s="52">
        <v>3.8471999999999999E-2</v>
      </c>
      <c r="J85" s="52">
        <v>3.8712999999999997E-2</v>
      </c>
      <c r="K85" s="52">
        <v>3.8960000000000002E-2</v>
      </c>
      <c r="L85" s="52">
        <v>3.9227999999999999E-2</v>
      </c>
      <c r="M85" s="52">
        <v>3.9495000000000002E-2</v>
      </c>
      <c r="N85" s="52">
        <v>3.9780999999999997E-2</v>
      </c>
      <c r="O85" s="52">
        <v>4.0072000000000003E-2</v>
      </c>
      <c r="P85" s="52">
        <v>4.0356000000000003E-2</v>
      </c>
      <c r="Q85" s="52">
        <v>4.0635999999999999E-2</v>
      </c>
      <c r="R85" s="52">
        <v>4.0911999999999997E-2</v>
      </c>
      <c r="S85" s="52">
        <v>4.1188000000000002E-2</v>
      </c>
      <c r="T85" s="52">
        <v>4.1466000000000003E-2</v>
      </c>
      <c r="U85" s="52">
        <v>4.1744000000000003E-2</v>
      </c>
      <c r="V85" s="52">
        <v>4.2023999999999999E-2</v>
      </c>
      <c r="W85" s="52">
        <v>4.2299999999999997E-2</v>
      </c>
      <c r="X85" s="52">
        <v>4.2569000000000003E-2</v>
      </c>
      <c r="Y85" s="52">
        <v>4.2833000000000003E-2</v>
      </c>
      <c r="Z85" s="52">
        <v>4.3091999999999998E-2</v>
      </c>
      <c r="AA85" s="52">
        <v>4.3347999999999998E-2</v>
      </c>
      <c r="AB85" s="52">
        <v>4.36E-2</v>
      </c>
      <c r="AC85" s="52">
        <v>4.3848999999999999E-2</v>
      </c>
      <c r="AD85" s="52">
        <v>4.4091999999999999E-2</v>
      </c>
      <c r="AE85" s="52">
        <v>4.4331000000000002E-2</v>
      </c>
      <c r="AF85" s="52">
        <v>4.4566000000000001E-2</v>
      </c>
      <c r="AG85" s="67">
        <v>6.4520000000000003E-3</v>
      </c>
    </row>
    <row r="86" spans="1:33" ht="15" customHeight="1">
      <c r="A86" s="51" t="s">
        <v>319</v>
      </c>
      <c r="B86" s="65" t="s">
        <v>466</v>
      </c>
      <c r="C86" s="52">
        <v>2.7088999999999998E-2</v>
      </c>
      <c r="D86" s="52">
        <v>2.7503E-2</v>
      </c>
      <c r="E86" s="52">
        <v>2.7888E-2</v>
      </c>
      <c r="F86" s="52">
        <v>2.8265999999999999E-2</v>
      </c>
      <c r="G86" s="52">
        <v>2.8629999999999999E-2</v>
      </c>
      <c r="H86" s="52">
        <v>2.8972000000000001E-2</v>
      </c>
      <c r="I86" s="52">
        <v>2.9294000000000001E-2</v>
      </c>
      <c r="J86" s="52">
        <v>2.9659999999999999E-2</v>
      </c>
      <c r="K86" s="52">
        <v>3.0065000000000001E-2</v>
      </c>
      <c r="L86" s="52">
        <v>3.0504E-2</v>
      </c>
      <c r="M86" s="52">
        <v>3.0976E-2</v>
      </c>
      <c r="N86" s="52">
        <v>3.1502000000000002E-2</v>
      </c>
      <c r="O86" s="52">
        <v>3.2071000000000002E-2</v>
      </c>
      <c r="P86" s="52">
        <v>3.2677999999999999E-2</v>
      </c>
      <c r="Q86" s="52">
        <v>3.3278000000000002E-2</v>
      </c>
      <c r="R86" s="52">
        <v>3.3873E-2</v>
      </c>
      <c r="S86" s="52">
        <v>3.4467999999999999E-2</v>
      </c>
      <c r="T86" s="52">
        <v>3.5062999999999997E-2</v>
      </c>
      <c r="U86" s="52">
        <v>3.5658000000000002E-2</v>
      </c>
      <c r="V86" s="52">
        <v>3.6253000000000001E-2</v>
      </c>
      <c r="W86" s="52">
        <v>3.6844000000000002E-2</v>
      </c>
      <c r="X86" s="52">
        <v>3.7429999999999998E-2</v>
      </c>
      <c r="Y86" s="52">
        <v>3.8011999999999997E-2</v>
      </c>
      <c r="Z86" s="52">
        <v>3.8589999999999999E-2</v>
      </c>
      <c r="AA86" s="52">
        <v>3.9163999999999997E-2</v>
      </c>
      <c r="AB86" s="52">
        <v>3.9734999999999999E-2</v>
      </c>
      <c r="AC86" s="52">
        <v>4.0302999999999999E-2</v>
      </c>
      <c r="AD86" s="52">
        <v>4.0866E-2</v>
      </c>
      <c r="AE86" s="52">
        <v>4.1425999999999998E-2</v>
      </c>
      <c r="AF86" s="52">
        <v>4.1980000000000003E-2</v>
      </c>
      <c r="AG86" s="67">
        <v>1.5221E-2</v>
      </c>
    </row>
    <row r="87" spans="1:33" ht="15" customHeight="1">
      <c r="A87" s="51" t="s">
        <v>320</v>
      </c>
      <c r="B87" s="65" t="s">
        <v>467</v>
      </c>
      <c r="C87" s="52">
        <v>0.19058900000000001</v>
      </c>
      <c r="D87" s="52">
        <v>0.18588499999999999</v>
      </c>
      <c r="E87" s="52">
        <v>0.18157300000000001</v>
      </c>
      <c r="F87" s="52">
        <v>0.177533</v>
      </c>
      <c r="G87" s="52">
        <v>0.173564</v>
      </c>
      <c r="H87" s="52">
        <v>0.16933100000000001</v>
      </c>
      <c r="I87" s="52">
        <v>0.16511300000000001</v>
      </c>
      <c r="J87" s="52">
        <v>0.16119700000000001</v>
      </c>
      <c r="K87" s="52">
        <v>0.15751399999999999</v>
      </c>
      <c r="L87" s="52">
        <v>0.15406400000000001</v>
      </c>
      <c r="M87" s="52">
        <v>0.15079200000000001</v>
      </c>
      <c r="N87" s="52">
        <v>0.147725</v>
      </c>
      <c r="O87" s="52">
        <v>0.14485999999999999</v>
      </c>
      <c r="P87" s="52">
        <v>0.142206</v>
      </c>
      <c r="Q87" s="52">
        <v>0.14000699999999999</v>
      </c>
      <c r="R87" s="52">
        <v>0.13813600000000001</v>
      </c>
      <c r="S87" s="52">
        <v>0.136488</v>
      </c>
      <c r="T87" s="52">
        <v>0.135023</v>
      </c>
      <c r="U87" s="52">
        <v>0.13378000000000001</v>
      </c>
      <c r="V87" s="52">
        <v>0.13266700000000001</v>
      </c>
      <c r="W87" s="52">
        <v>0.13175500000000001</v>
      </c>
      <c r="X87" s="52">
        <v>0.13100999999999999</v>
      </c>
      <c r="Y87" s="52">
        <v>0.13051299999999999</v>
      </c>
      <c r="Z87" s="52">
        <v>0.130242</v>
      </c>
      <c r="AA87" s="52">
        <v>0.130137</v>
      </c>
      <c r="AB87" s="52">
        <v>0.13028100000000001</v>
      </c>
      <c r="AC87" s="52">
        <v>0.13052900000000001</v>
      </c>
      <c r="AD87" s="52">
        <v>0.13089000000000001</v>
      </c>
      <c r="AE87" s="52">
        <v>0.131355</v>
      </c>
      <c r="AF87" s="52">
        <v>0.131991</v>
      </c>
      <c r="AG87" s="67">
        <v>-1.2588999999999999E-2</v>
      </c>
    </row>
    <row r="88" spans="1:33" ht="15" customHeight="1">
      <c r="A88" s="51" t="s">
        <v>321</v>
      </c>
      <c r="B88" s="65" t="s">
        <v>468</v>
      </c>
      <c r="C88" s="52">
        <v>0.12254</v>
      </c>
      <c r="D88" s="52">
        <v>0.120642</v>
      </c>
      <c r="E88" s="52">
        <v>0.118626</v>
      </c>
      <c r="F88" s="52">
        <v>0.11645999999999999</v>
      </c>
      <c r="G88" s="52">
        <v>0.11401799999999999</v>
      </c>
      <c r="H88" s="52">
        <v>0.111151</v>
      </c>
      <c r="I88" s="52">
        <v>0.108074</v>
      </c>
      <c r="J88" s="52">
        <v>0.105006</v>
      </c>
      <c r="K88" s="52">
        <v>0.101909</v>
      </c>
      <c r="L88" s="52">
        <v>9.8815E-2</v>
      </c>
      <c r="M88" s="52">
        <v>9.5691999999999999E-2</v>
      </c>
      <c r="N88" s="52">
        <v>9.2605000000000007E-2</v>
      </c>
      <c r="O88" s="52">
        <v>8.9555999999999997E-2</v>
      </c>
      <c r="P88" s="52">
        <v>8.6572999999999997E-2</v>
      </c>
      <c r="Q88" s="52">
        <v>8.3811999999999998E-2</v>
      </c>
      <c r="R88" s="52">
        <v>8.1226999999999994E-2</v>
      </c>
      <c r="S88" s="52">
        <v>7.8728999999999993E-2</v>
      </c>
      <c r="T88" s="52">
        <v>7.6351000000000002E-2</v>
      </c>
      <c r="U88" s="52">
        <v>7.4117000000000002E-2</v>
      </c>
      <c r="V88" s="52">
        <v>7.1984999999999993E-2</v>
      </c>
      <c r="W88" s="52">
        <v>7.0014999999999994E-2</v>
      </c>
      <c r="X88" s="52">
        <v>6.8220000000000003E-2</v>
      </c>
      <c r="Y88" s="52">
        <v>6.6650000000000001E-2</v>
      </c>
      <c r="Z88" s="52">
        <v>6.5319000000000002E-2</v>
      </c>
      <c r="AA88" s="52">
        <v>6.4184000000000005E-2</v>
      </c>
      <c r="AB88" s="52">
        <v>6.3372999999999999E-2</v>
      </c>
      <c r="AC88" s="52">
        <v>6.2765000000000001E-2</v>
      </c>
      <c r="AD88" s="52">
        <v>6.2357000000000003E-2</v>
      </c>
      <c r="AE88" s="52">
        <v>6.2153E-2</v>
      </c>
      <c r="AF88" s="52">
        <v>6.2146E-2</v>
      </c>
      <c r="AG88" s="67">
        <v>-2.3140000000000001E-2</v>
      </c>
    </row>
    <row r="89" spans="1:33" ht="15" customHeight="1">
      <c r="A89" s="51" t="s">
        <v>322</v>
      </c>
      <c r="B89" s="65" t="s">
        <v>68</v>
      </c>
      <c r="C89" s="52">
        <v>8.1726999999999994E-2</v>
      </c>
      <c r="D89" s="52">
        <v>8.6350999999999997E-2</v>
      </c>
      <c r="E89" s="52">
        <v>8.1643999999999994E-2</v>
      </c>
      <c r="F89" s="52">
        <v>8.2217999999999999E-2</v>
      </c>
      <c r="G89" s="52">
        <v>8.2794999999999994E-2</v>
      </c>
      <c r="H89" s="52">
        <v>8.3181000000000005E-2</v>
      </c>
      <c r="I89" s="52">
        <v>8.3486000000000005E-2</v>
      </c>
      <c r="J89" s="52">
        <v>8.3602999999999997E-2</v>
      </c>
      <c r="K89" s="52">
        <v>8.3548999999999998E-2</v>
      </c>
      <c r="L89" s="52">
        <v>8.3384E-2</v>
      </c>
      <c r="M89" s="52">
        <v>8.3085999999999993E-2</v>
      </c>
      <c r="N89" s="52">
        <v>8.2588999999999996E-2</v>
      </c>
      <c r="O89" s="52">
        <v>8.1886E-2</v>
      </c>
      <c r="P89" s="52">
        <v>8.1034999999999996E-2</v>
      </c>
      <c r="Q89" s="52">
        <v>8.0085000000000003E-2</v>
      </c>
      <c r="R89" s="52">
        <v>7.9031000000000004E-2</v>
      </c>
      <c r="S89" s="52">
        <v>7.7850000000000003E-2</v>
      </c>
      <c r="T89" s="52">
        <v>7.6550000000000007E-2</v>
      </c>
      <c r="U89" s="52">
        <v>7.5212000000000001E-2</v>
      </c>
      <c r="V89" s="52">
        <v>7.3925000000000005E-2</v>
      </c>
      <c r="W89" s="52">
        <v>7.2672E-2</v>
      </c>
      <c r="X89" s="52">
        <v>7.1480000000000002E-2</v>
      </c>
      <c r="Y89" s="52">
        <v>7.0406999999999997E-2</v>
      </c>
      <c r="Z89" s="52">
        <v>6.9449999999999998E-2</v>
      </c>
      <c r="AA89" s="52">
        <v>6.8598000000000006E-2</v>
      </c>
      <c r="AB89" s="52">
        <v>6.7849999999999994E-2</v>
      </c>
      <c r="AC89" s="52">
        <v>6.7191000000000001E-2</v>
      </c>
      <c r="AD89" s="52">
        <v>6.6628000000000007E-2</v>
      </c>
      <c r="AE89" s="52">
        <v>6.6155000000000005E-2</v>
      </c>
      <c r="AF89" s="52">
        <v>6.5777000000000002E-2</v>
      </c>
      <c r="AG89" s="67">
        <v>-7.4590000000000004E-3</v>
      </c>
    </row>
    <row r="90" spans="1:33" ht="15" customHeight="1">
      <c r="A90" s="51" t="s">
        <v>323</v>
      </c>
      <c r="B90" s="65" t="s">
        <v>469</v>
      </c>
      <c r="C90" s="52">
        <v>2.0863679999999998</v>
      </c>
      <c r="D90" s="52">
        <v>2.0457679999999998</v>
      </c>
      <c r="E90" s="52">
        <v>2.0896919999999999</v>
      </c>
      <c r="F90" s="52">
        <v>2.1236329999999999</v>
      </c>
      <c r="G90" s="52">
        <v>2.1578330000000001</v>
      </c>
      <c r="H90" s="52">
        <v>2.1886969999999999</v>
      </c>
      <c r="I90" s="52">
        <v>2.2162510000000002</v>
      </c>
      <c r="J90" s="52">
        <v>2.2462300000000002</v>
      </c>
      <c r="K90" s="52">
        <v>2.2761779999999998</v>
      </c>
      <c r="L90" s="52">
        <v>2.3067069999999998</v>
      </c>
      <c r="M90" s="52">
        <v>2.3363619999999998</v>
      </c>
      <c r="N90" s="52">
        <v>2.366425</v>
      </c>
      <c r="O90" s="52">
        <v>2.397418</v>
      </c>
      <c r="P90" s="52">
        <v>2.4272399999999998</v>
      </c>
      <c r="Q90" s="52">
        <v>2.459724</v>
      </c>
      <c r="R90" s="52">
        <v>2.4944160000000002</v>
      </c>
      <c r="S90" s="52">
        <v>2.5305749999999998</v>
      </c>
      <c r="T90" s="52">
        <v>2.5670660000000001</v>
      </c>
      <c r="U90" s="52">
        <v>2.604403</v>
      </c>
      <c r="V90" s="52">
        <v>2.6412170000000001</v>
      </c>
      <c r="W90" s="52">
        <v>2.6770930000000002</v>
      </c>
      <c r="X90" s="52">
        <v>2.7139540000000002</v>
      </c>
      <c r="Y90" s="52">
        <v>2.751986</v>
      </c>
      <c r="Z90" s="52">
        <v>2.7910699999999999</v>
      </c>
      <c r="AA90" s="52">
        <v>2.8311139999999999</v>
      </c>
      <c r="AB90" s="52">
        <v>2.87392</v>
      </c>
      <c r="AC90" s="52">
        <v>2.917173</v>
      </c>
      <c r="AD90" s="52">
        <v>2.96157</v>
      </c>
      <c r="AE90" s="52">
        <v>3.0077389999999999</v>
      </c>
      <c r="AF90" s="52">
        <v>3.0583819999999999</v>
      </c>
      <c r="AG90" s="67">
        <v>1.3276E-2</v>
      </c>
    </row>
    <row r="91" spans="1:33" ht="15" customHeight="1">
      <c r="A91" s="51" t="s">
        <v>470</v>
      </c>
      <c r="B91" s="62" t="s">
        <v>471</v>
      </c>
      <c r="C91" s="63">
        <v>11.551346000000001</v>
      </c>
      <c r="D91" s="63">
        <v>11.573475999999999</v>
      </c>
      <c r="E91" s="63">
        <v>11.539688</v>
      </c>
      <c r="F91" s="63">
        <v>11.576233999999999</v>
      </c>
      <c r="G91" s="63">
        <v>11.614405</v>
      </c>
      <c r="H91" s="63">
        <v>11.634548000000001</v>
      </c>
      <c r="I91" s="63">
        <v>11.642229</v>
      </c>
      <c r="J91" s="63">
        <v>11.645496</v>
      </c>
      <c r="K91" s="63">
        <v>11.642771</v>
      </c>
      <c r="L91" s="63">
        <v>11.639153</v>
      </c>
      <c r="M91" s="63">
        <v>11.638062</v>
      </c>
      <c r="N91" s="63">
        <v>11.638413</v>
      </c>
      <c r="O91" s="63">
        <v>11.641349</v>
      </c>
      <c r="P91" s="63">
        <v>11.648254</v>
      </c>
      <c r="Q91" s="63">
        <v>11.669105</v>
      </c>
      <c r="R91" s="63">
        <v>11.699512</v>
      </c>
      <c r="S91" s="63">
        <v>11.734348000000001</v>
      </c>
      <c r="T91" s="63">
        <v>11.769564000000001</v>
      </c>
      <c r="U91" s="63">
        <v>11.8056</v>
      </c>
      <c r="V91" s="63">
        <v>11.838881000000001</v>
      </c>
      <c r="W91" s="63">
        <v>11.871727999999999</v>
      </c>
      <c r="X91" s="63">
        <v>11.908151999999999</v>
      </c>
      <c r="Y91" s="63">
        <v>11.951174999999999</v>
      </c>
      <c r="Z91" s="63">
        <v>11.998811999999999</v>
      </c>
      <c r="AA91" s="63">
        <v>12.046920999999999</v>
      </c>
      <c r="AB91" s="63">
        <v>12.100917000000001</v>
      </c>
      <c r="AC91" s="63">
        <v>12.153995</v>
      </c>
      <c r="AD91" s="63">
        <v>12.208019999999999</v>
      </c>
      <c r="AE91" s="63">
        <v>12.262948</v>
      </c>
      <c r="AF91" s="63">
        <v>12.323603</v>
      </c>
      <c r="AG91" s="64">
        <v>2.2339999999999999E-3</v>
      </c>
    </row>
    <row r="92" spans="1:33">
      <c r="A92" s="51" t="s">
        <v>472</v>
      </c>
      <c r="B92" s="65" t="s">
        <v>473</v>
      </c>
      <c r="C92" s="52">
        <v>9.6773999999999999E-2</v>
      </c>
      <c r="D92" s="52">
        <v>0.10704900000000001</v>
      </c>
      <c r="E92" s="52">
        <v>0.117365</v>
      </c>
      <c r="F92" s="52">
        <v>0.125197</v>
      </c>
      <c r="G92" s="52">
        <v>0.13267799999999999</v>
      </c>
      <c r="H92" s="52">
        <v>0.14006299999999999</v>
      </c>
      <c r="I92" s="52">
        <v>0.14744599999999999</v>
      </c>
      <c r="J92" s="52">
        <v>0.15514800000000001</v>
      </c>
      <c r="K92" s="52">
        <v>0.16309000000000001</v>
      </c>
      <c r="L92" s="52">
        <v>0.17113300000000001</v>
      </c>
      <c r="M92" s="52">
        <v>0.179503</v>
      </c>
      <c r="N92" s="52">
        <v>0.18815100000000001</v>
      </c>
      <c r="O92" s="52">
        <v>0.19745199999999999</v>
      </c>
      <c r="P92" s="52">
        <v>0.20738100000000001</v>
      </c>
      <c r="Q92" s="52">
        <v>0.21725800000000001</v>
      </c>
      <c r="R92" s="52">
        <v>0.227242</v>
      </c>
      <c r="S92" s="52">
        <v>0.23796500000000001</v>
      </c>
      <c r="T92" s="52">
        <v>0.2487</v>
      </c>
      <c r="U92" s="52">
        <v>0.25990799999999997</v>
      </c>
      <c r="V92" s="52">
        <v>0.27201700000000001</v>
      </c>
      <c r="W92" s="52">
        <v>0.28448499999999999</v>
      </c>
      <c r="X92" s="52">
        <v>0.29792400000000002</v>
      </c>
      <c r="Y92" s="52">
        <v>0.31203399999999998</v>
      </c>
      <c r="Z92" s="52">
        <v>0.326403</v>
      </c>
      <c r="AA92" s="52">
        <v>0.34159400000000001</v>
      </c>
      <c r="AB92" s="52">
        <v>0.35733300000000001</v>
      </c>
      <c r="AC92" s="52">
        <v>0.37381300000000001</v>
      </c>
      <c r="AD92" s="52">
        <v>0.39113999999999999</v>
      </c>
      <c r="AE92" s="52">
        <v>0.40933199999999997</v>
      </c>
      <c r="AF92" s="52">
        <v>0.42791299999999999</v>
      </c>
      <c r="AG92" s="67">
        <v>5.2596999999999998E-2</v>
      </c>
    </row>
    <row r="93" spans="1:33" ht="15" customHeight="1">
      <c r="A93" s="51" t="s">
        <v>324</v>
      </c>
      <c r="B93" s="62" t="s">
        <v>474</v>
      </c>
      <c r="C93" s="63">
        <v>11.454572000000001</v>
      </c>
      <c r="D93" s="63">
        <v>11.466426999999999</v>
      </c>
      <c r="E93" s="63">
        <v>11.422323</v>
      </c>
      <c r="F93" s="63">
        <v>11.451036999999999</v>
      </c>
      <c r="G93" s="63">
        <v>11.481726999999999</v>
      </c>
      <c r="H93" s="63">
        <v>11.494484999999999</v>
      </c>
      <c r="I93" s="63">
        <v>11.494783</v>
      </c>
      <c r="J93" s="63">
        <v>11.490349</v>
      </c>
      <c r="K93" s="63">
        <v>11.479680999999999</v>
      </c>
      <c r="L93" s="63">
        <v>11.468021</v>
      </c>
      <c r="M93" s="63">
        <v>11.458558999999999</v>
      </c>
      <c r="N93" s="63">
        <v>11.450262</v>
      </c>
      <c r="O93" s="63">
        <v>11.443897</v>
      </c>
      <c r="P93" s="63">
        <v>11.440873</v>
      </c>
      <c r="Q93" s="63">
        <v>11.451846</v>
      </c>
      <c r="R93" s="63">
        <v>11.47227</v>
      </c>
      <c r="S93" s="63">
        <v>11.496383</v>
      </c>
      <c r="T93" s="63">
        <v>11.520864</v>
      </c>
      <c r="U93" s="63">
        <v>11.545692000000001</v>
      </c>
      <c r="V93" s="63">
        <v>11.566865</v>
      </c>
      <c r="W93" s="63">
        <v>11.587243000000001</v>
      </c>
      <c r="X93" s="63">
        <v>11.610227999999999</v>
      </c>
      <c r="Y93" s="63">
        <v>11.639139999999999</v>
      </c>
      <c r="Z93" s="63">
        <v>11.672408000000001</v>
      </c>
      <c r="AA93" s="63">
        <v>11.705327</v>
      </c>
      <c r="AB93" s="63">
        <v>11.743584999999999</v>
      </c>
      <c r="AC93" s="63">
        <v>11.780181000000001</v>
      </c>
      <c r="AD93" s="63">
        <v>11.816879999999999</v>
      </c>
      <c r="AE93" s="63">
        <v>11.853616000000001</v>
      </c>
      <c r="AF93" s="63">
        <v>11.89569</v>
      </c>
      <c r="AG93" s="64">
        <v>1.304E-3</v>
      </c>
    </row>
    <row r="94" spans="1:33" ht="15" customHeight="1">
      <c r="B94"/>
      <c r="C94"/>
      <c r="D94"/>
      <c r="E94"/>
      <c r="F94"/>
      <c r="G94"/>
      <c r="H94"/>
      <c r="I94"/>
      <c r="J94"/>
      <c r="K94"/>
      <c r="L94"/>
      <c r="M94"/>
      <c r="N94"/>
      <c r="O94"/>
      <c r="P94"/>
      <c r="Q94"/>
      <c r="R94"/>
      <c r="S94"/>
      <c r="T94"/>
      <c r="U94"/>
      <c r="V94"/>
      <c r="W94"/>
      <c r="X94"/>
      <c r="Y94"/>
      <c r="Z94"/>
      <c r="AA94"/>
      <c r="AB94"/>
      <c r="AC94"/>
      <c r="AD94"/>
      <c r="AE94"/>
      <c r="AF94"/>
      <c r="AG94"/>
    </row>
    <row r="95" spans="1:33" ht="15" customHeight="1">
      <c r="A95" s="51" t="s">
        <v>325</v>
      </c>
      <c r="B95" s="62" t="s">
        <v>24</v>
      </c>
      <c r="C95" s="63">
        <v>9.377542</v>
      </c>
      <c r="D95" s="63">
        <v>9.1963310000000007</v>
      </c>
      <c r="E95" s="63">
        <v>9.3147649999999995</v>
      </c>
      <c r="F95" s="63">
        <v>9.184469</v>
      </c>
      <c r="G95" s="63">
        <v>9.0870949999999997</v>
      </c>
      <c r="H95" s="63">
        <v>9.0249279999999992</v>
      </c>
      <c r="I95" s="63">
        <v>8.956861</v>
      </c>
      <c r="J95" s="63">
        <v>8.8754849999999994</v>
      </c>
      <c r="K95" s="63">
        <v>8.864312</v>
      </c>
      <c r="L95" s="63">
        <v>8.8607410000000009</v>
      </c>
      <c r="M95" s="63">
        <v>8.8675859999999993</v>
      </c>
      <c r="N95" s="63">
        <v>8.8757260000000002</v>
      </c>
      <c r="O95" s="63">
        <v>8.8423300000000005</v>
      </c>
      <c r="P95" s="63">
        <v>8.8421749999999992</v>
      </c>
      <c r="Q95" s="63">
        <v>8.8506970000000003</v>
      </c>
      <c r="R95" s="63">
        <v>8.8824009999999998</v>
      </c>
      <c r="S95" s="63">
        <v>8.9188469999999995</v>
      </c>
      <c r="T95" s="63">
        <v>8.9518529999999998</v>
      </c>
      <c r="U95" s="63">
        <v>9.0008339999999993</v>
      </c>
      <c r="V95" s="63">
        <v>9.0408740000000005</v>
      </c>
      <c r="W95" s="63">
        <v>9.0822369999999992</v>
      </c>
      <c r="X95" s="63">
        <v>9.1199980000000007</v>
      </c>
      <c r="Y95" s="63">
        <v>9.1570750000000007</v>
      </c>
      <c r="Z95" s="63">
        <v>9.2039639999999991</v>
      </c>
      <c r="AA95" s="63">
        <v>9.2492990000000006</v>
      </c>
      <c r="AB95" s="63">
        <v>9.2903389999999995</v>
      </c>
      <c r="AC95" s="63">
        <v>9.3359839999999998</v>
      </c>
      <c r="AD95" s="63">
        <v>9.39344</v>
      </c>
      <c r="AE95" s="63">
        <v>9.4465240000000001</v>
      </c>
      <c r="AF95" s="63">
        <v>9.5187679999999997</v>
      </c>
      <c r="AG95" s="64">
        <v>5.1599999999999997E-4</v>
      </c>
    </row>
    <row r="96" spans="1:33" ht="15" customHeight="1">
      <c r="B96"/>
      <c r="C96"/>
      <c r="D96"/>
      <c r="E96"/>
      <c r="F96"/>
      <c r="G96"/>
      <c r="H96"/>
      <c r="I96"/>
      <c r="J96"/>
      <c r="K96"/>
      <c r="L96"/>
      <c r="M96"/>
      <c r="N96"/>
      <c r="O96"/>
      <c r="P96"/>
      <c r="Q96"/>
      <c r="R96"/>
      <c r="S96"/>
      <c r="T96"/>
      <c r="U96"/>
      <c r="V96"/>
      <c r="W96"/>
      <c r="X96"/>
      <c r="Y96"/>
      <c r="Z96"/>
      <c r="AA96"/>
      <c r="AB96"/>
      <c r="AC96"/>
      <c r="AD96"/>
      <c r="AE96"/>
      <c r="AF96"/>
      <c r="AG96"/>
    </row>
    <row r="97" spans="1:33" ht="15" customHeight="1">
      <c r="B97" s="62" t="s">
        <v>475</v>
      </c>
      <c r="C97"/>
      <c r="D97"/>
      <c r="E97"/>
      <c r="F97"/>
      <c r="G97"/>
      <c r="H97"/>
      <c r="I97"/>
      <c r="J97"/>
      <c r="K97"/>
      <c r="L97"/>
      <c r="M97"/>
      <c r="N97"/>
      <c r="O97"/>
      <c r="P97"/>
      <c r="Q97"/>
      <c r="R97"/>
      <c r="S97"/>
      <c r="T97"/>
      <c r="U97"/>
      <c r="V97"/>
      <c r="W97"/>
      <c r="X97"/>
      <c r="Y97"/>
      <c r="Z97"/>
      <c r="AA97"/>
      <c r="AB97"/>
      <c r="AC97"/>
      <c r="AD97"/>
      <c r="AE97"/>
      <c r="AF97"/>
      <c r="AG97"/>
    </row>
    <row r="98" spans="1:33" ht="15" customHeight="1">
      <c r="A98" s="51" t="s">
        <v>326</v>
      </c>
      <c r="B98" s="65" t="s">
        <v>60</v>
      </c>
      <c r="C98" s="52">
        <v>6.7396729999999998</v>
      </c>
      <c r="D98" s="52">
        <v>6.9052930000000003</v>
      </c>
      <c r="E98" s="52">
        <v>6.6020500000000002</v>
      </c>
      <c r="F98" s="52">
        <v>6.5519759999999998</v>
      </c>
      <c r="G98" s="52">
        <v>6.5068700000000002</v>
      </c>
      <c r="H98" s="52">
        <v>6.4556680000000002</v>
      </c>
      <c r="I98" s="52">
        <v>6.3968670000000003</v>
      </c>
      <c r="J98" s="52">
        <v>6.3294779999999999</v>
      </c>
      <c r="K98" s="52">
        <v>6.2651849999999998</v>
      </c>
      <c r="L98" s="52">
        <v>6.2012489999999998</v>
      </c>
      <c r="M98" s="52">
        <v>6.1406330000000002</v>
      </c>
      <c r="N98" s="52">
        <v>6.0802319999999996</v>
      </c>
      <c r="O98" s="52">
        <v>6.0147589999999997</v>
      </c>
      <c r="P98" s="52">
        <v>5.9564769999999996</v>
      </c>
      <c r="Q98" s="52">
        <v>5.9042190000000003</v>
      </c>
      <c r="R98" s="52">
        <v>5.8576750000000004</v>
      </c>
      <c r="S98" s="52">
        <v>5.8124390000000004</v>
      </c>
      <c r="T98" s="52">
        <v>5.7674599999999998</v>
      </c>
      <c r="U98" s="52">
        <v>5.7237419999999997</v>
      </c>
      <c r="V98" s="52">
        <v>5.6822499999999998</v>
      </c>
      <c r="W98" s="52">
        <v>5.6400940000000004</v>
      </c>
      <c r="X98" s="52">
        <v>5.5986269999999996</v>
      </c>
      <c r="Y98" s="52">
        <v>5.5594530000000004</v>
      </c>
      <c r="Z98" s="52">
        <v>5.5223120000000003</v>
      </c>
      <c r="AA98" s="52">
        <v>5.4839060000000002</v>
      </c>
      <c r="AB98" s="52">
        <v>5.4454200000000004</v>
      </c>
      <c r="AC98" s="52">
        <v>5.4056889999999997</v>
      </c>
      <c r="AD98" s="52">
        <v>5.3658999999999999</v>
      </c>
      <c r="AE98" s="52">
        <v>5.3247559999999998</v>
      </c>
      <c r="AF98" s="52">
        <v>5.2845560000000003</v>
      </c>
      <c r="AG98" s="67">
        <v>-8.352E-3</v>
      </c>
    </row>
    <row r="99" spans="1:33" ht="15" customHeight="1">
      <c r="A99" s="51" t="s">
        <v>327</v>
      </c>
      <c r="B99" s="65" t="s">
        <v>61</v>
      </c>
      <c r="C99" s="52">
        <v>2.3368630000000001</v>
      </c>
      <c r="D99" s="52">
        <v>2.1514389999999999</v>
      </c>
      <c r="E99" s="52">
        <v>2.52176</v>
      </c>
      <c r="F99" s="52">
        <v>2.5312800000000002</v>
      </c>
      <c r="G99" s="52">
        <v>2.5477259999999999</v>
      </c>
      <c r="H99" s="52">
        <v>2.5694539999999999</v>
      </c>
      <c r="I99" s="52">
        <v>2.5867260000000001</v>
      </c>
      <c r="J99" s="52">
        <v>2.6001099999999999</v>
      </c>
      <c r="K99" s="52">
        <v>2.6248550000000002</v>
      </c>
      <c r="L99" s="52">
        <v>2.6524160000000001</v>
      </c>
      <c r="M99" s="52">
        <v>2.6837740000000001</v>
      </c>
      <c r="N99" s="52">
        <v>2.717355</v>
      </c>
      <c r="O99" s="52">
        <v>2.7444090000000001</v>
      </c>
      <c r="P99" s="52">
        <v>2.779026</v>
      </c>
      <c r="Q99" s="52">
        <v>2.8184100000000001</v>
      </c>
      <c r="R99" s="52">
        <v>2.8649580000000001</v>
      </c>
      <c r="S99" s="52">
        <v>2.9154779999999998</v>
      </c>
      <c r="T99" s="52">
        <v>2.9641009999999999</v>
      </c>
      <c r="U99" s="52">
        <v>3.0159750000000001</v>
      </c>
      <c r="V99" s="52">
        <v>3.065741</v>
      </c>
      <c r="W99" s="52">
        <v>3.116555</v>
      </c>
      <c r="X99" s="52">
        <v>3.1670950000000002</v>
      </c>
      <c r="Y99" s="52">
        <v>3.2186360000000001</v>
      </c>
      <c r="Z99" s="52">
        <v>3.2731140000000001</v>
      </c>
      <c r="AA99" s="52">
        <v>3.3263199999999999</v>
      </c>
      <c r="AB99" s="52">
        <v>3.3796059999999999</v>
      </c>
      <c r="AC99" s="52">
        <v>3.4338289999999998</v>
      </c>
      <c r="AD99" s="52">
        <v>3.4912860000000001</v>
      </c>
      <c r="AE99" s="52">
        <v>3.5469650000000001</v>
      </c>
      <c r="AF99" s="52">
        <v>3.606249</v>
      </c>
      <c r="AG99" s="67">
        <v>1.5073E-2</v>
      </c>
    </row>
    <row r="100" spans="1:33" ht="15" customHeight="1">
      <c r="A100" s="51" t="s">
        <v>328</v>
      </c>
      <c r="B100" s="65" t="s">
        <v>62</v>
      </c>
      <c r="C100" s="52">
        <v>2.8115770000000002</v>
      </c>
      <c r="D100" s="52">
        <v>2.8080129999999999</v>
      </c>
      <c r="E100" s="52">
        <v>2.7991739999999998</v>
      </c>
      <c r="F100" s="52">
        <v>2.7877550000000002</v>
      </c>
      <c r="G100" s="52">
        <v>2.7816000000000001</v>
      </c>
      <c r="H100" s="52">
        <v>2.7768760000000001</v>
      </c>
      <c r="I100" s="52">
        <v>2.7713960000000002</v>
      </c>
      <c r="J100" s="52">
        <v>2.7624559999999998</v>
      </c>
      <c r="K100" s="52">
        <v>2.7609279999999998</v>
      </c>
      <c r="L100" s="52">
        <v>2.761568</v>
      </c>
      <c r="M100" s="52">
        <v>2.7633760000000001</v>
      </c>
      <c r="N100" s="52">
        <v>2.7635999999999998</v>
      </c>
      <c r="O100" s="52">
        <v>2.759204</v>
      </c>
      <c r="P100" s="52">
        <v>2.7598889999999998</v>
      </c>
      <c r="Q100" s="52">
        <v>2.7639860000000001</v>
      </c>
      <c r="R100" s="52">
        <v>2.7716599999999998</v>
      </c>
      <c r="S100" s="52">
        <v>2.7794080000000001</v>
      </c>
      <c r="T100" s="52">
        <v>2.7859500000000001</v>
      </c>
      <c r="U100" s="52">
        <v>2.7928649999999999</v>
      </c>
      <c r="V100" s="52">
        <v>2.7981099999999999</v>
      </c>
      <c r="W100" s="52">
        <v>2.8027479999999998</v>
      </c>
      <c r="X100" s="52">
        <v>2.8066200000000001</v>
      </c>
      <c r="Y100" s="52">
        <v>2.8114919999999999</v>
      </c>
      <c r="Z100" s="52">
        <v>2.817796</v>
      </c>
      <c r="AA100" s="52">
        <v>2.8239589999999999</v>
      </c>
      <c r="AB100" s="52">
        <v>2.8302830000000001</v>
      </c>
      <c r="AC100" s="52">
        <v>2.836954</v>
      </c>
      <c r="AD100" s="52">
        <v>2.8450000000000002</v>
      </c>
      <c r="AE100" s="52">
        <v>2.8524310000000002</v>
      </c>
      <c r="AF100" s="52">
        <v>2.8618929999999998</v>
      </c>
      <c r="AG100" s="67">
        <v>6.1200000000000002E-4</v>
      </c>
    </row>
    <row r="101" spans="1:33">
      <c r="A101" s="51" t="s">
        <v>329</v>
      </c>
      <c r="B101" s="65" t="s">
        <v>63</v>
      </c>
      <c r="C101" s="52">
        <v>0.84280699999999997</v>
      </c>
      <c r="D101" s="52">
        <v>0.837534</v>
      </c>
      <c r="E101" s="52">
        <v>0.82632799999999995</v>
      </c>
      <c r="F101" s="52">
        <v>0.81005400000000005</v>
      </c>
      <c r="G101" s="52">
        <v>0.796624</v>
      </c>
      <c r="H101" s="52">
        <v>0.78655900000000001</v>
      </c>
      <c r="I101" s="52">
        <v>0.77734400000000003</v>
      </c>
      <c r="J101" s="52">
        <v>0.76777700000000004</v>
      </c>
      <c r="K101" s="52">
        <v>0.76271199999999995</v>
      </c>
      <c r="L101" s="52">
        <v>0.75876200000000005</v>
      </c>
      <c r="M101" s="52">
        <v>0.75608200000000003</v>
      </c>
      <c r="N101" s="52">
        <v>0.75433499999999998</v>
      </c>
      <c r="O101" s="52">
        <v>0.75112400000000001</v>
      </c>
      <c r="P101" s="52">
        <v>0.75042299999999995</v>
      </c>
      <c r="Q101" s="52">
        <v>0.75024000000000002</v>
      </c>
      <c r="R101" s="52">
        <v>0.75156800000000001</v>
      </c>
      <c r="S101" s="52">
        <v>0.75370800000000004</v>
      </c>
      <c r="T101" s="52">
        <v>0.756525</v>
      </c>
      <c r="U101" s="52">
        <v>0.76092400000000004</v>
      </c>
      <c r="V101" s="52">
        <v>0.76615</v>
      </c>
      <c r="W101" s="52">
        <v>0.77215400000000001</v>
      </c>
      <c r="X101" s="52">
        <v>0.77848899999999999</v>
      </c>
      <c r="Y101" s="52">
        <v>0.78436600000000001</v>
      </c>
      <c r="Z101" s="52">
        <v>0.79037199999999996</v>
      </c>
      <c r="AA101" s="52">
        <v>0.79615499999999995</v>
      </c>
      <c r="AB101" s="52">
        <v>0.80107499999999998</v>
      </c>
      <c r="AC101" s="52">
        <v>0.80608800000000003</v>
      </c>
      <c r="AD101" s="52">
        <v>0.81137199999999998</v>
      </c>
      <c r="AE101" s="52">
        <v>0.81608199999999997</v>
      </c>
      <c r="AF101" s="52">
        <v>0.82101999999999997</v>
      </c>
      <c r="AG101" s="67">
        <v>-9.0300000000000005E-4</v>
      </c>
    </row>
    <row r="102" spans="1:33">
      <c r="A102" s="51" t="s">
        <v>330</v>
      </c>
      <c r="B102" s="65" t="s">
        <v>64</v>
      </c>
      <c r="C102" s="52">
        <v>0.277804</v>
      </c>
      <c r="D102" s="52">
        <v>0.27845500000000001</v>
      </c>
      <c r="E102" s="52">
        <v>0.27797500000000003</v>
      </c>
      <c r="F102" s="52">
        <v>0.27637800000000001</v>
      </c>
      <c r="G102" s="52">
        <v>0.275171</v>
      </c>
      <c r="H102" s="52">
        <v>0.27444000000000002</v>
      </c>
      <c r="I102" s="52">
        <v>0.27370299999999997</v>
      </c>
      <c r="J102" s="52">
        <v>0.27275899999999997</v>
      </c>
      <c r="K102" s="52">
        <v>0.27258300000000002</v>
      </c>
      <c r="L102" s="52">
        <v>0.272476</v>
      </c>
      <c r="M102" s="52">
        <v>0.27244000000000002</v>
      </c>
      <c r="N102" s="52">
        <v>0.272424</v>
      </c>
      <c r="O102" s="52">
        <v>0.27211600000000002</v>
      </c>
      <c r="P102" s="52">
        <v>0.27229399999999998</v>
      </c>
      <c r="Q102" s="52">
        <v>0.27257599999999998</v>
      </c>
      <c r="R102" s="52">
        <v>0.27317399999999997</v>
      </c>
      <c r="S102" s="52">
        <v>0.27397100000000002</v>
      </c>
      <c r="T102" s="52">
        <v>0.27473799999999998</v>
      </c>
      <c r="U102" s="52">
        <v>0.275675</v>
      </c>
      <c r="V102" s="52">
        <v>0.27662999999999999</v>
      </c>
      <c r="W102" s="52">
        <v>0.27758699999999997</v>
      </c>
      <c r="X102" s="52">
        <v>0.27846900000000002</v>
      </c>
      <c r="Y102" s="52">
        <v>0.27927800000000003</v>
      </c>
      <c r="Z102" s="52">
        <v>0.280136</v>
      </c>
      <c r="AA102" s="52">
        <v>0.28098099999999998</v>
      </c>
      <c r="AB102" s="52">
        <v>0.28169300000000003</v>
      </c>
      <c r="AC102" s="52">
        <v>0.28245900000000002</v>
      </c>
      <c r="AD102" s="52">
        <v>0.283306</v>
      </c>
      <c r="AE102" s="52">
        <v>0.284076</v>
      </c>
      <c r="AF102" s="52">
        <v>0.284918</v>
      </c>
      <c r="AG102" s="67">
        <v>8.7200000000000005E-4</v>
      </c>
    </row>
    <row r="103" spans="1:33" ht="15" customHeight="1">
      <c r="A103" s="51" t="s">
        <v>331</v>
      </c>
      <c r="B103" s="65" t="s">
        <v>65</v>
      </c>
      <c r="C103" s="52">
        <v>0.66285799999999995</v>
      </c>
      <c r="D103" s="52">
        <v>0.67498899999999995</v>
      </c>
      <c r="E103" s="52">
        <v>0.68182200000000004</v>
      </c>
      <c r="F103" s="52">
        <v>0.68417499999999998</v>
      </c>
      <c r="G103" s="52">
        <v>0.68773600000000001</v>
      </c>
      <c r="H103" s="52">
        <v>0.691832</v>
      </c>
      <c r="I103" s="52">
        <v>0.69518000000000002</v>
      </c>
      <c r="J103" s="52">
        <v>0.69757599999999997</v>
      </c>
      <c r="K103" s="52">
        <v>0.70313300000000001</v>
      </c>
      <c r="L103" s="52">
        <v>0.70919100000000002</v>
      </c>
      <c r="M103" s="52">
        <v>0.71557099999999996</v>
      </c>
      <c r="N103" s="52">
        <v>0.72189199999999998</v>
      </c>
      <c r="O103" s="52">
        <v>0.72611400000000004</v>
      </c>
      <c r="P103" s="52">
        <v>0.73233899999999996</v>
      </c>
      <c r="Q103" s="52">
        <v>0.73949399999999998</v>
      </c>
      <c r="R103" s="52">
        <v>0.74806099999999998</v>
      </c>
      <c r="S103" s="52">
        <v>0.75656999999999996</v>
      </c>
      <c r="T103" s="52">
        <v>0.76457200000000003</v>
      </c>
      <c r="U103" s="52">
        <v>0.77319800000000005</v>
      </c>
      <c r="V103" s="52">
        <v>0.78129800000000005</v>
      </c>
      <c r="W103" s="52">
        <v>0.78935200000000005</v>
      </c>
      <c r="X103" s="52">
        <v>0.79685899999999998</v>
      </c>
      <c r="Y103" s="52">
        <v>0.80441700000000005</v>
      </c>
      <c r="Z103" s="52">
        <v>0.81230500000000005</v>
      </c>
      <c r="AA103" s="52">
        <v>0.81971899999999998</v>
      </c>
      <c r="AB103" s="52">
        <v>0.82691599999999998</v>
      </c>
      <c r="AC103" s="52">
        <v>0.83403099999999997</v>
      </c>
      <c r="AD103" s="52">
        <v>0.84163699999999997</v>
      </c>
      <c r="AE103" s="52">
        <v>0.84886300000000003</v>
      </c>
      <c r="AF103" s="52">
        <v>0.85694499999999996</v>
      </c>
      <c r="AG103" s="67">
        <v>8.8950000000000001E-3</v>
      </c>
    </row>
    <row r="104" spans="1:33" ht="15" customHeight="1">
      <c r="A104" s="51" t="s">
        <v>332</v>
      </c>
      <c r="B104" s="65" t="s">
        <v>66</v>
      </c>
      <c r="C104" s="52">
        <v>0.196376</v>
      </c>
      <c r="D104" s="52">
        <v>0.195794</v>
      </c>
      <c r="E104" s="52">
        <v>0.193883</v>
      </c>
      <c r="F104" s="52">
        <v>0.190581</v>
      </c>
      <c r="G104" s="52">
        <v>0.187752</v>
      </c>
      <c r="H104" s="52">
        <v>0.185532</v>
      </c>
      <c r="I104" s="52">
        <v>0.18332100000000001</v>
      </c>
      <c r="J104" s="52">
        <v>0.180946</v>
      </c>
      <c r="K104" s="52">
        <v>0.17955099999999999</v>
      </c>
      <c r="L104" s="52">
        <v>0.17832899999999999</v>
      </c>
      <c r="M104" s="52">
        <v>0.17727499999999999</v>
      </c>
      <c r="N104" s="52">
        <v>0.176288</v>
      </c>
      <c r="O104" s="52">
        <v>0.17482600000000001</v>
      </c>
      <c r="P104" s="52">
        <v>0.17383100000000001</v>
      </c>
      <c r="Q104" s="52">
        <v>0.17283299999999999</v>
      </c>
      <c r="R104" s="52">
        <v>0.17208100000000001</v>
      </c>
      <c r="S104" s="52">
        <v>0.171408</v>
      </c>
      <c r="T104" s="52">
        <v>0.170794</v>
      </c>
      <c r="U104" s="52">
        <v>0.170457</v>
      </c>
      <c r="V104" s="52">
        <v>0.17022699999999999</v>
      </c>
      <c r="W104" s="52">
        <v>0.17011699999999999</v>
      </c>
      <c r="X104" s="52">
        <v>0.17003299999999999</v>
      </c>
      <c r="Y104" s="52">
        <v>0.16999400000000001</v>
      </c>
      <c r="Z104" s="52">
        <v>0.17014599999999999</v>
      </c>
      <c r="AA104" s="52">
        <v>0.17041600000000001</v>
      </c>
      <c r="AB104" s="52">
        <v>0.17067199999999999</v>
      </c>
      <c r="AC104" s="52">
        <v>0.171097</v>
      </c>
      <c r="AD104" s="52">
        <v>0.17161699999999999</v>
      </c>
      <c r="AE104" s="52">
        <v>0.17205200000000001</v>
      </c>
      <c r="AF104" s="52">
        <v>0.172573</v>
      </c>
      <c r="AG104" s="67">
        <v>-4.4460000000000003E-3</v>
      </c>
    </row>
    <row r="105" spans="1:33" ht="15" customHeight="1">
      <c r="A105" s="51" t="s">
        <v>333</v>
      </c>
      <c r="B105" s="65" t="s">
        <v>67</v>
      </c>
      <c r="C105" s="52">
        <v>0.57584800000000003</v>
      </c>
      <c r="D105" s="52">
        <v>0.57133599999999996</v>
      </c>
      <c r="E105" s="52">
        <v>0.56688400000000005</v>
      </c>
      <c r="F105" s="52">
        <v>0.56043699999999996</v>
      </c>
      <c r="G105" s="52">
        <v>0.55148900000000001</v>
      </c>
      <c r="H105" s="52">
        <v>0.54432400000000003</v>
      </c>
      <c r="I105" s="52">
        <v>0.53900800000000004</v>
      </c>
      <c r="J105" s="52">
        <v>0.53487200000000001</v>
      </c>
      <c r="K105" s="52">
        <v>0.53420400000000001</v>
      </c>
      <c r="L105" s="52">
        <v>0.52744199999999997</v>
      </c>
      <c r="M105" s="52">
        <v>0.522509</v>
      </c>
      <c r="N105" s="52">
        <v>0.518598</v>
      </c>
      <c r="O105" s="52">
        <v>0.51389399999999996</v>
      </c>
      <c r="P105" s="52">
        <v>0.51139999999999997</v>
      </c>
      <c r="Q105" s="52">
        <v>0.51023099999999999</v>
      </c>
      <c r="R105" s="52">
        <v>0.51023799999999997</v>
      </c>
      <c r="S105" s="52">
        <v>0.51034199999999996</v>
      </c>
      <c r="T105" s="52">
        <v>0.510297</v>
      </c>
      <c r="U105" s="52">
        <v>0.51088</v>
      </c>
      <c r="V105" s="52">
        <v>0.50273299999999999</v>
      </c>
      <c r="W105" s="52">
        <v>0.49626100000000001</v>
      </c>
      <c r="X105" s="52">
        <v>0.49067899999999998</v>
      </c>
      <c r="Y105" s="52">
        <v>0.486321</v>
      </c>
      <c r="Z105" s="52">
        <v>0.48320600000000002</v>
      </c>
      <c r="AA105" s="52">
        <v>0.48044999999999999</v>
      </c>
      <c r="AB105" s="52">
        <v>0.47791</v>
      </c>
      <c r="AC105" s="52">
        <v>0.475522</v>
      </c>
      <c r="AD105" s="52">
        <v>0.47360099999999999</v>
      </c>
      <c r="AE105" s="52">
        <v>0.47158899999999998</v>
      </c>
      <c r="AF105" s="52">
        <v>0.47072199999999997</v>
      </c>
      <c r="AG105" s="67">
        <v>-6.927E-3</v>
      </c>
    </row>
    <row r="106" spans="1:33" ht="15" customHeight="1">
      <c r="A106" s="51" t="s">
        <v>334</v>
      </c>
      <c r="B106" s="65" t="s">
        <v>465</v>
      </c>
      <c r="C106" s="52">
        <v>0.105185</v>
      </c>
      <c r="D106" s="52">
        <v>0.105945</v>
      </c>
      <c r="E106" s="52">
        <v>0.105986</v>
      </c>
      <c r="F106" s="52">
        <v>0.105282</v>
      </c>
      <c r="G106" s="52">
        <v>0.104841</v>
      </c>
      <c r="H106" s="52">
        <v>0.104739</v>
      </c>
      <c r="I106" s="52">
        <v>0.10465000000000001</v>
      </c>
      <c r="J106" s="52">
        <v>0.104433</v>
      </c>
      <c r="K106" s="52">
        <v>0.10474799999999999</v>
      </c>
      <c r="L106" s="52">
        <v>0.10517899999999999</v>
      </c>
      <c r="M106" s="52">
        <v>0.10567600000000001</v>
      </c>
      <c r="N106" s="52">
        <v>0.106188</v>
      </c>
      <c r="O106" s="52">
        <v>0.106375</v>
      </c>
      <c r="P106" s="52">
        <v>0.106796</v>
      </c>
      <c r="Q106" s="52">
        <v>0.107159</v>
      </c>
      <c r="R106" s="52">
        <v>0.10760599999999999</v>
      </c>
      <c r="S106" s="52">
        <v>0.10804800000000001</v>
      </c>
      <c r="T106" s="52">
        <v>0.10846500000000001</v>
      </c>
      <c r="U106" s="52">
        <v>0.108997</v>
      </c>
      <c r="V106" s="52">
        <v>0.10953499999999999</v>
      </c>
      <c r="W106" s="52">
        <v>0.110073</v>
      </c>
      <c r="X106" s="52">
        <v>0.110554</v>
      </c>
      <c r="Y106" s="52">
        <v>0.11097899999999999</v>
      </c>
      <c r="Z106" s="52">
        <v>0.11143400000000001</v>
      </c>
      <c r="AA106" s="52">
        <v>0.111874</v>
      </c>
      <c r="AB106" s="52">
        <v>0.11221200000000001</v>
      </c>
      <c r="AC106" s="52">
        <v>0.112584</v>
      </c>
      <c r="AD106" s="52">
        <v>0.11301600000000001</v>
      </c>
      <c r="AE106" s="52">
        <v>0.11339299999999999</v>
      </c>
      <c r="AF106" s="52">
        <v>0.113827</v>
      </c>
      <c r="AG106" s="67">
        <v>2.7260000000000001E-3</v>
      </c>
    </row>
    <row r="107" spans="1:33" ht="15" customHeight="1">
      <c r="A107" s="51" t="s">
        <v>335</v>
      </c>
      <c r="B107" s="65" t="s">
        <v>466</v>
      </c>
      <c r="C107" s="52">
        <v>7.7044000000000001E-2</v>
      </c>
      <c r="D107" s="52">
        <v>7.8203999999999996E-2</v>
      </c>
      <c r="E107" s="52">
        <v>7.8805E-2</v>
      </c>
      <c r="F107" s="52">
        <v>7.8811000000000006E-2</v>
      </c>
      <c r="G107" s="52">
        <v>7.8971E-2</v>
      </c>
      <c r="H107" s="52">
        <v>7.9343999999999998E-2</v>
      </c>
      <c r="I107" s="52">
        <v>7.9685000000000006E-2</v>
      </c>
      <c r="J107" s="52">
        <v>8.0013000000000001E-2</v>
      </c>
      <c r="K107" s="52">
        <v>8.0833000000000002E-2</v>
      </c>
      <c r="L107" s="52">
        <v>8.1786999999999999E-2</v>
      </c>
      <c r="M107" s="52">
        <v>8.2882999999999998E-2</v>
      </c>
      <c r="N107" s="52">
        <v>8.4087999999999996E-2</v>
      </c>
      <c r="O107" s="52">
        <v>8.5135000000000002E-2</v>
      </c>
      <c r="P107" s="52">
        <v>8.6474999999999996E-2</v>
      </c>
      <c r="Q107" s="52">
        <v>8.7756000000000001E-2</v>
      </c>
      <c r="R107" s="52">
        <v>8.9094000000000007E-2</v>
      </c>
      <c r="S107" s="52">
        <v>9.042E-2</v>
      </c>
      <c r="T107" s="52">
        <v>9.1716000000000006E-2</v>
      </c>
      <c r="U107" s="52">
        <v>9.3104000000000006E-2</v>
      </c>
      <c r="V107" s="52">
        <v>9.4492000000000007E-2</v>
      </c>
      <c r="W107" s="52">
        <v>9.5877000000000004E-2</v>
      </c>
      <c r="X107" s="52">
        <v>9.7209000000000004E-2</v>
      </c>
      <c r="Y107" s="52">
        <v>9.8488000000000006E-2</v>
      </c>
      <c r="Z107" s="52">
        <v>9.9791000000000005E-2</v>
      </c>
      <c r="AA107" s="52">
        <v>0.101077</v>
      </c>
      <c r="AB107" s="52">
        <v>0.10226499999999999</v>
      </c>
      <c r="AC107" s="52">
        <v>0.103481</v>
      </c>
      <c r="AD107" s="52">
        <v>0.10474899999999999</v>
      </c>
      <c r="AE107" s="52">
        <v>0.105961</v>
      </c>
      <c r="AF107" s="52">
        <v>0.107223</v>
      </c>
      <c r="AG107" s="67">
        <v>1.1462999999999999E-2</v>
      </c>
    </row>
    <row r="108" spans="1:33" ht="15" customHeight="1">
      <c r="A108" s="51" t="s">
        <v>336</v>
      </c>
      <c r="B108" s="65" t="s">
        <v>467</v>
      </c>
      <c r="C108" s="52">
        <v>0.54205899999999996</v>
      </c>
      <c r="D108" s="52">
        <v>0.52856000000000003</v>
      </c>
      <c r="E108" s="52">
        <v>0.51308299999999996</v>
      </c>
      <c r="F108" s="52">
        <v>0.49500300000000003</v>
      </c>
      <c r="G108" s="52">
        <v>0.47875400000000001</v>
      </c>
      <c r="H108" s="52">
        <v>0.46374599999999999</v>
      </c>
      <c r="I108" s="52">
        <v>0.44913199999999998</v>
      </c>
      <c r="J108" s="52">
        <v>0.43485400000000002</v>
      </c>
      <c r="K108" s="52">
        <v>0.42348799999999998</v>
      </c>
      <c r="L108" s="52">
        <v>0.413078</v>
      </c>
      <c r="M108" s="52">
        <v>0.403474</v>
      </c>
      <c r="N108" s="52">
        <v>0.39432299999999998</v>
      </c>
      <c r="O108" s="52">
        <v>0.384548</v>
      </c>
      <c r="P108" s="52">
        <v>0.37632199999999999</v>
      </c>
      <c r="Q108" s="52">
        <v>0.36920700000000001</v>
      </c>
      <c r="R108" s="52">
        <v>0.36332900000000001</v>
      </c>
      <c r="S108" s="52">
        <v>0.358047</v>
      </c>
      <c r="T108" s="52">
        <v>0.35318899999999998</v>
      </c>
      <c r="U108" s="52">
        <v>0.34930699999999998</v>
      </c>
      <c r="V108" s="52">
        <v>0.34579500000000002</v>
      </c>
      <c r="W108" s="52">
        <v>0.34285399999999999</v>
      </c>
      <c r="X108" s="52">
        <v>0.34024199999999999</v>
      </c>
      <c r="Y108" s="52">
        <v>0.33815800000000001</v>
      </c>
      <c r="Z108" s="52">
        <v>0.33679900000000002</v>
      </c>
      <c r="AA108" s="52">
        <v>0.335864</v>
      </c>
      <c r="AB108" s="52">
        <v>0.33529900000000001</v>
      </c>
      <c r="AC108" s="52">
        <v>0.33514100000000002</v>
      </c>
      <c r="AD108" s="52">
        <v>0.33549699999999999</v>
      </c>
      <c r="AE108" s="52">
        <v>0.33598699999999998</v>
      </c>
      <c r="AF108" s="52">
        <v>0.337121</v>
      </c>
      <c r="AG108" s="67">
        <v>-1.6244000000000001E-2</v>
      </c>
    </row>
    <row r="109" spans="1:33" ht="15" customHeight="1">
      <c r="A109" s="51" t="s">
        <v>337</v>
      </c>
      <c r="B109" s="65" t="s">
        <v>468</v>
      </c>
      <c r="C109" s="52">
        <v>0.34851799999999999</v>
      </c>
      <c r="D109" s="52">
        <v>0.34304200000000001</v>
      </c>
      <c r="E109" s="52">
        <v>0.33520899999999998</v>
      </c>
      <c r="F109" s="52">
        <v>0.324716</v>
      </c>
      <c r="G109" s="52">
        <v>0.31450499999999998</v>
      </c>
      <c r="H109" s="52">
        <v>0.30441099999999999</v>
      </c>
      <c r="I109" s="52">
        <v>0.29397800000000002</v>
      </c>
      <c r="J109" s="52">
        <v>0.283271</v>
      </c>
      <c r="K109" s="52">
        <v>0.27399099999999998</v>
      </c>
      <c r="L109" s="52">
        <v>0.26494600000000001</v>
      </c>
      <c r="M109" s="52">
        <v>0.25604199999999999</v>
      </c>
      <c r="N109" s="52">
        <v>0.24719099999999999</v>
      </c>
      <c r="O109" s="52">
        <v>0.237736</v>
      </c>
      <c r="P109" s="52">
        <v>0.229099</v>
      </c>
      <c r="Q109" s="52">
        <v>0.22101699999999999</v>
      </c>
      <c r="R109" s="52">
        <v>0.213644</v>
      </c>
      <c r="S109" s="52">
        <v>0.20652899999999999</v>
      </c>
      <c r="T109" s="52">
        <v>0.19971800000000001</v>
      </c>
      <c r="U109" s="52">
        <v>0.193523</v>
      </c>
      <c r="V109" s="52">
        <v>0.18762899999999999</v>
      </c>
      <c r="W109" s="52">
        <v>0.18219299999999999</v>
      </c>
      <c r="X109" s="52">
        <v>0.177173</v>
      </c>
      <c r="Y109" s="52">
        <v>0.17268900000000001</v>
      </c>
      <c r="Z109" s="52">
        <v>0.16891300000000001</v>
      </c>
      <c r="AA109" s="52">
        <v>0.16564799999999999</v>
      </c>
      <c r="AB109" s="52">
        <v>0.163101</v>
      </c>
      <c r="AC109" s="52">
        <v>0.16115299999999999</v>
      </c>
      <c r="AD109" s="52">
        <v>0.159834</v>
      </c>
      <c r="AE109" s="52">
        <v>0.15897800000000001</v>
      </c>
      <c r="AF109" s="52">
        <v>0.15872800000000001</v>
      </c>
      <c r="AG109" s="67">
        <v>-2.6755999999999999E-2</v>
      </c>
    </row>
    <row r="110" spans="1:33" ht="15" customHeight="1">
      <c r="A110" s="51" t="s">
        <v>338</v>
      </c>
      <c r="B110" s="65" t="s">
        <v>68</v>
      </c>
      <c r="C110" s="52">
        <v>0.23244200000000001</v>
      </c>
      <c r="D110" s="52">
        <v>0.24553800000000001</v>
      </c>
      <c r="E110" s="52">
        <v>0.23070599999999999</v>
      </c>
      <c r="F110" s="52">
        <v>0.229242</v>
      </c>
      <c r="G110" s="52">
        <v>0.22838</v>
      </c>
      <c r="H110" s="52">
        <v>0.22780900000000001</v>
      </c>
      <c r="I110" s="52">
        <v>0.22709299999999999</v>
      </c>
      <c r="J110" s="52">
        <v>0.22553100000000001</v>
      </c>
      <c r="K110" s="52">
        <v>0.22462799999999999</v>
      </c>
      <c r="L110" s="52">
        <v>0.22357199999999999</v>
      </c>
      <c r="M110" s="52">
        <v>0.22231200000000001</v>
      </c>
      <c r="N110" s="52">
        <v>0.22045400000000001</v>
      </c>
      <c r="O110" s="52">
        <v>0.21737699999999999</v>
      </c>
      <c r="P110" s="52">
        <v>0.214444</v>
      </c>
      <c r="Q110" s="52">
        <v>0.21118899999999999</v>
      </c>
      <c r="R110" s="52">
        <v>0.20787</v>
      </c>
      <c r="S110" s="52">
        <v>0.20422299999999999</v>
      </c>
      <c r="T110" s="52">
        <v>0.200237</v>
      </c>
      <c r="U110" s="52">
        <v>0.196383</v>
      </c>
      <c r="V110" s="52">
        <v>0.192685</v>
      </c>
      <c r="W110" s="52">
        <v>0.189109</v>
      </c>
      <c r="X110" s="52">
        <v>0.185638</v>
      </c>
      <c r="Y110" s="52">
        <v>0.182423</v>
      </c>
      <c r="Z110" s="52">
        <v>0.179595</v>
      </c>
      <c r="AA110" s="52">
        <v>0.17704</v>
      </c>
      <c r="AB110" s="52">
        <v>0.174623</v>
      </c>
      <c r="AC110" s="52">
        <v>0.172518</v>
      </c>
      <c r="AD110" s="52">
        <v>0.17078099999999999</v>
      </c>
      <c r="AE110" s="52">
        <v>0.169214</v>
      </c>
      <c r="AF110" s="52">
        <v>0.16800300000000001</v>
      </c>
      <c r="AG110" s="67">
        <v>-1.1133000000000001E-2</v>
      </c>
    </row>
    <row r="111" spans="1:33" ht="15" customHeight="1">
      <c r="A111" s="51" t="s">
        <v>339</v>
      </c>
      <c r="B111" s="65" t="s">
        <v>469</v>
      </c>
      <c r="C111" s="52">
        <v>5.3584769999999997</v>
      </c>
      <c r="D111" s="52">
        <v>5.2432049999999997</v>
      </c>
      <c r="E111" s="52">
        <v>5.3352789999999999</v>
      </c>
      <c r="F111" s="52">
        <v>5.3591160000000002</v>
      </c>
      <c r="G111" s="52">
        <v>5.3946120000000004</v>
      </c>
      <c r="H111" s="52">
        <v>5.4385130000000004</v>
      </c>
      <c r="I111" s="52">
        <v>5.4748869999999998</v>
      </c>
      <c r="J111" s="52">
        <v>5.5105550000000001</v>
      </c>
      <c r="K111" s="52">
        <v>5.5719079999999996</v>
      </c>
      <c r="L111" s="52">
        <v>5.6378969999999997</v>
      </c>
      <c r="M111" s="52">
        <v>5.7046939999999999</v>
      </c>
      <c r="N111" s="52">
        <v>5.7715639999999997</v>
      </c>
      <c r="O111" s="52">
        <v>5.8230940000000002</v>
      </c>
      <c r="P111" s="52">
        <v>5.8833700000000002</v>
      </c>
      <c r="Q111" s="52">
        <v>5.9475020000000001</v>
      </c>
      <c r="R111" s="52">
        <v>6.0217790000000004</v>
      </c>
      <c r="S111" s="52">
        <v>6.0992749999999996</v>
      </c>
      <c r="T111" s="52">
        <v>6.1759000000000004</v>
      </c>
      <c r="U111" s="52">
        <v>6.260548</v>
      </c>
      <c r="V111" s="52">
        <v>6.343909</v>
      </c>
      <c r="W111" s="52">
        <v>6.4252500000000001</v>
      </c>
      <c r="X111" s="52">
        <v>6.506742</v>
      </c>
      <c r="Y111" s="52">
        <v>6.588495</v>
      </c>
      <c r="Z111" s="52">
        <v>6.675033</v>
      </c>
      <c r="AA111" s="52">
        <v>6.7633570000000001</v>
      </c>
      <c r="AB111" s="52">
        <v>6.8530660000000001</v>
      </c>
      <c r="AC111" s="52">
        <v>6.9459910000000002</v>
      </c>
      <c r="AD111" s="52">
        <v>7.0459079999999998</v>
      </c>
      <c r="AE111" s="52">
        <v>7.1474399999999996</v>
      </c>
      <c r="AF111" s="52">
        <v>7.2642860000000002</v>
      </c>
      <c r="AG111" s="67">
        <v>1.0548E-2</v>
      </c>
    </row>
    <row r="112" spans="1:33" ht="15" customHeight="1">
      <c r="A112" s="51" t="s">
        <v>340</v>
      </c>
      <c r="B112" s="62" t="s">
        <v>476</v>
      </c>
      <c r="C112" s="63">
        <v>21.107531000000002</v>
      </c>
      <c r="D112" s="63">
        <v>20.967345999999999</v>
      </c>
      <c r="E112" s="63">
        <v>21.068943000000001</v>
      </c>
      <c r="F112" s="63">
        <v>20.984804</v>
      </c>
      <c r="G112" s="63">
        <v>20.935032</v>
      </c>
      <c r="H112" s="63">
        <v>20.903248000000001</v>
      </c>
      <c r="I112" s="63">
        <v>20.852969999999999</v>
      </c>
      <c r="J112" s="63">
        <v>20.78463</v>
      </c>
      <c r="K112" s="63">
        <v>20.782748999999999</v>
      </c>
      <c r="L112" s="63">
        <v>20.787890999999998</v>
      </c>
      <c r="M112" s="63">
        <v>20.806743999999998</v>
      </c>
      <c r="N112" s="63">
        <v>20.828531000000002</v>
      </c>
      <c r="O112" s="63">
        <v>20.810711000000001</v>
      </c>
      <c r="P112" s="63">
        <v>20.832186</v>
      </c>
      <c r="Q112" s="63">
        <v>20.875820000000001</v>
      </c>
      <c r="R112" s="63">
        <v>20.952736000000002</v>
      </c>
      <c r="S112" s="63">
        <v>21.039867000000001</v>
      </c>
      <c r="T112" s="63">
        <v>21.123660999999998</v>
      </c>
      <c r="U112" s="63">
        <v>21.225576</v>
      </c>
      <c r="V112" s="63">
        <v>21.317184000000001</v>
      </c>
      <c r="W112" s="63">
        <v>21.410222999999998</v>
      </c>
      <c r="X112" s="63">
        <v>21.504428999999998</v>
      </c>
      <c r="Y112" s="63">
        <v>21.60519</v>
      </c>
      <c r="Z112" s="63">
        <v>21.720953000000002</v>
      </c>
      <c r="AA112" s="63">
        <v>21.836766999999998</v>
      </c>
      <c r="AB112" s="63">
        <v>21.954139999999999</v>
      </c>
      <c r="AC112" s="63">
        <v>22.076533999999999</v>
      </c>
      <c r="AD112" s="63">
        <v>22.213502999999999</v>
      </c>
      <c r="AE112" s="63">
        <v>22.347785999999999</v>
      </c>
      <c r="AF112" s="63">
        <v>22.508064000000001</v>
      </c>
      <c r="AG112" s="64">
        <v>2.2179999999999999E-3</v>
      </c>
    </row>
    <row r="113" spans="1:33" ht="15" customHeight="1">
      <c r="A113" s="51" t="s">
        <v>477</v>
      </c>
      <c r="B113" s="65" t="s">
        <v>478</v>
      </c>
      <c r="C113" s="52">
        <v>9.6773999999999999E-2</v>
      </c>
      <c r="D113" s="52">
        <v>0.10704900000000001</v>
      </c>
      <c r="E113" s="52">
        <v>0.117365</v>
      </c>
      <c r="F113" s="52">
        <v>0.125197</v>
      </c>
      <c r="G113" s="52">
        <v>0.13267799999999999</v>
      </c>
      <c r="H113" s="52">
        <v>0.14006299999999999</v>
      </c>
      <c r="I113" s="52">
        <v>0.14744599999999999</v>
      </c>
      <c r="J113" s="52">
        <v>0.15514800000000001</v>
      </c>
      <c r="K113" s="52">
        <v>0.16309000000000001</v>
      </c>
      <c r="L113" s="52">
        <v>0.17113300000000001</v>
      </c>
      <c r="M113" s="52">
        <v>0.179503</v>
      </c>
      <c r="N113" s="52">
        <v>0.18815100000000001</v>
      </c>
      <c r="O113" s="52">
        <v>0.19745199999999999</v>
      </c>
      <c r="P113" s="52">
        <v>0.20738100000000001</v>
      </c>
      <c r="Q113" s="52">
        <v>0.21725800000000001</v>
      </c>
      <c r="R113" s="52">
        <v>0.227242</v>
      </c>
      <c r="S113" s="52">
        <v>0.23796500000000001</v>
      </c>
      <c r="T113" s="52">
        <v>0.2487</v>
      </c>
      <c r="U113" s="52">
        <v>0.25990799999999997</v>
      </c>
      <c r="V113" s="52">
        <v>0.27201700000000001</v>
      </c>
      <c r="W113" s="52">
        <v>0.28448499999999999</v>
      </c>
      <c r="X113" s="52">
        <v>0.29792400000000002</v>
      </c>
      <c r="Y113" s="52">
        <v>0.31203399999999998</v>
      </c>
      <c r="Z113" s="52">
        <v>0.326403</v>
      </c>
      <c r="AA113" s="52">
        <v>0.34159400000000001</v>
      </c>
      <c r="AB113" s="52">
        <v>0.35733300000000001</v>
      </c>
      <c r="AC113" s="52">
        <v>0.37381300000000001</v>
      </c>
      <c r="AD113" s="52">
        <v>0.39113999999999999</v>
      </c>
      <c r="AE113" s="52">
        <v>0.40933199999999997</v>
      </c>
      <c r="AF113" s="52">
        <v>0.42791299999999999</v>
      </c>
      <c r="AG113" s="67">
        <v>5.2596999999999998E-2</v>
      </c>
    </row>
    <row r="114" spans="1:33" ht="15" customHeight="1">
      <c r="A114" s="51" t="s">
        <v>479</v>
      </c>
      <c r="B114" s="62" t="s">
        <v>480</v>
      </c>
      <c r="C114" s="63">
        <v>21.010757000000002</v>
      </c>
      <c r="D114" s="63">
        <v>20.860296000000002</v>
      </c>
      <c r="E114" s="63">
        <v>20.951578000000001</v>
      </c>
      <c r="F114" s="63">
        <v>20.859608000000001</v>
      </c>
      <c r="G114" s="63">
        <v>20.802353</v>
      </c>
      <c r="H114" s="63">
        <v>20.763186000000001</v>
      </c>
      <c r="I114" s="63">
        <v>20.705524</v>
      </c>
      <c r="J114" s="63">
        <v>20.629481999999999</v>
      </c>
      <c r="K114" s="63">
        <v>20.619658999999999</v>
      </c>
      <c r="L114" s="63">
        <v>20.616758000000001</v>
      </c>
      <c r="M114" s="63">
        <v>20.627241000000001</v>
      </c>
      <c r="N114" s="63">
        <v>20.640381000000001</v>
      </c>
      <c r="O114" s="63">
        <v>20.61326</v>
      </c>
      <c r="P114" s="63">
        <v>20.624804999999999</v>
      </c>
      <c r="Q114" s="63">
        <v>20.658562</v>
      </c>
      <c r="R114" s="63">
        <v>20.725494000000001</v>
      </c>
      <c r="S114" s="63">
        <v>20.801902999999999</v>
      </c>
      <c r="T114" s="63">
        <v>20.874962</v>
      </c>
      <c r="U114" s="63">
        <v>20.965668000000001</v>
      </c>
      <c r="V114" s="63">
        <v>21.045168</v>
      </c>
      <c r="W114" s="63">
        <v>21.125737999999998</v>
      </c>
      <c r="X114" s="63">
        <v>21.206505</v>
      </c>
      <c r="Y114" s="63">
        <v>21.293156</v>
      </c>
      <c r="Z114" s="63">
        <v>21.394549999999999</v>
      </c>
      <c r="AA114" s="63">
        <v>21.495173999999999</v>
      </c>
      <c r="AB114" s="63">
        <v>21.596806999999998</v>
      </c>
      <c r="AC114" s="63">
        <v>21.702721</v>
      </c>
      <c r="AD114" s="63">
        <v>21.822362999999999</v>
      </c>
      <c r="AE114" s="63">
        <v>21.938454</v>
      </c>
      <c r="AF114" s="63">
        <v>22.080151000000001</v>
      </c>
      <c r="AG114" s="64">
        <v>1.7129999999999999E-3</v>
      </c>
    </row>
    <row r="115" spans="1:33" ht="15" customHeight="1">
      <c r="B115"/>
      <c r="C115"/>
      <c r="D115"/>
      <c r="E115"/>
      <c r="F115"/>
      <c r="G115"/>
      <c r="H115"/>
      <c r="I115"/>
      <c r="J115"/>
      <c r="K115"/>
      <c r="L115"/>
      <c r="M115"/>
      <c r="N115"/>
      <c r="O115"/>
      <c r="P115"/>
      <c r="Q115"/>
      <c r="R115"/>
      <c r="S115"/>
      <c r="T115"/>
      <c r="U115"/>
      <c r="V115"/>
      <c r="W115"/>
      <c r="X115"/>
      <c r="Y115"/>
      <c r="Z115"/>
      <c r="AA115"/>
      <c r="AB115"/>
      <c r="AC115"/>
      <c r="AD115"/>
      <c r="AE115"/>
      <c r="AF115"/>
      <c r="AG115"/>
    </row>
    <row r="116" spans="1:33" ht="15" customHeight="1">
      <c r="B116" s="62" t="s">
        <v>481</v>
      </c>
      <c r="C116"/>
      <c r="D116"/>
      <c r="E116"/>
      <c r="F116"/>
      <c r="G116"/>
      <c r="H116"/>
      <c r="I116"/>
      <c r="J116"/>
      <c r="K116"/>
      <c r="L116"/>
      <c r="M116"/>
      <c r="N116"/>
      <c r="O116"/>
      <c r="P116"/>
      <c r="Q116"/>
      <c r="R116"/>
      <c r="S116"/>
      <c r="T116"/>
      <c r="U116"/>
      <c r="V116"/>
      <c r="W116"/>
      <c r="X116"/>
      <c r="Y116"/>
      <c r="Z116"/>
      <c r="AA116"/>
      <c r="AB116"/>
      <c r="AC116"/>
      <c r="AD116"/>
      <c r="AE116"/>
      <c r="AF116"/>
      <c r="AG116"/>
    </row>
    <row r="117" spans="1:33" ht="15" customHeight="1">
      <c r="A117" s="51" t="s">
        <v>341</v>
      </c>
      <c r="B117" s="65" t="s">
        <v>69</v>
      </c>
      <c r="C117" s="52">
        <v>1.3916E-2</v>
      </c>
      <c r="D117" s="52">
        <v>1.5650000000000001E-2</v>
      </c>
      <c r="E117" s="52">
        <v>1.7245E-2</v>
      </c>
      <c r="F117" s="52">
        <v>1.8103999999999999E-2</v>
      </c>
      <c r="G117" s="52">
        <v>1.9044999999999999E-2</v>
      </c>
      <c r="H117" s="52">
        <v>1.9845999999999999E-2</v>
      </c>
      <c r="I117" s="52">
        <v>2.0566000000000001E-2</v>
      </c>
      <c r="J117" s="52">
        <v>2.1271999999999999E-2</v>
      </c>
      <c r="K117" s="52">
        <v>2.197E-2</v>
      </c>
      <c r="L117" s="52">
        <v>2.2662999999999999E-2</v>
      </c>
      <c r="M117" s="52">
        <v>2.3252999999999999E-2</v>
      </c>
      <c r="N117" s="52">
        <v>2.3845000000000002E-2</v>
      </c>
      <c r="O117" s="52">
        <v>2.4421000000000002E-2</v>
      </c>
      <c r="P117" s="52">
        <v>2.4924999999999999E-2</v>
      </c>
      <c r="Q117" s="52">
        <v>2.5409999999999999E-2</v>
      </c>
      <c r="R117" s="52">
        <v>2.5918E-2</v>
      </c>
      <c r="S117" s="52">
        <v>2.6393E-2</v>
      </c>
      <c r="T117" s="52">
        <v>2.6922999999999999E-2</v>
      </c>
      <c r="U117" s="52">
        <v>2.7501999999999999E-2</v>
      </c>
      <c r="V117" s="52">
        <v>2.8138E-2</v>
      </c>
      <c r="W117" s="52">
        <v>2.8794E-2</v>
      </c>
      <c r="X117" s="52">
        <v>2.9492000000000001E-2</v>
      </c>
      <c r="Y117" s="52">
        <v>3.0227E-2</v>
      </c>
      <c r="Z117" s="52">
        <v>3.0984000000000001E-2</v>
      </c>
      <c r="AA117" s="52">
        <v>3.1743E-2</v>
      </c>
      <c r="AB117" s="52">
        <v>3.2532999999999999E-2</v>
      </c>
      <c r="AC117" s="52">
        <v>3.3385999999999999E-2</v>
      </c>
      <c r="AD117" s="52">
        <v>3.4241000000000001E-2</v>
      </c>
      <c r="AE117" s="52">
        <v>3.5097999999999997E-2</v>
      </c>
      <c r="AF117" s="52">
        <v>3.5983000000000001E-2</v>
      </c>
      <c r="AG117" s="67">
        <v>3.3300999999999997E-2</v>
      </c>
    </row>
    <row r="118" spans="1:33" ht="15" customHeight="1">
      <c r="A118" s="51" t="s">
        <v>342</v>
      </c>
      <c r="B118" s="65" t="s">
        <v>70</v>
      </c>
      <c r="C118" s="52">
        <v>4.8445000000000002E-2</v>
      </c>
      <c r="D118" s="52">
        <v>5.4163000000000003E-2</v>
      </c>
      <c r="E118" s="52">
        <v>5.7647999999999998E-2</v>
      </c>
      <c r="F118" s="52">
        <v>5.7015000000000003E-2</v>
      </c>
      <c r="G118" s="52">
        <v>5.6885999999999999E-2</v>
      </c>
      <c r="H118" s="52">
        <v>5.6571999999999997E-2</v>
      </c>
      <c r="I118" s="52">
        <v>5.6569000000000001E-2</v>
      </c>
      <c r="J118" s="52">
        <v>5.6689999999999997E-2</v>
      </c>
      <c r="K118" s="52">
        <v>5.6779000000000003E-2</v>
      </c>
      <c r="L118" s="52">
        <v>5.6772999999999997E-2</v>
      </c>
      <c r="M118" s="52">
        <v>5.6855999999999997E-2</v>
      </c>
      <c r="N118" s="52">
        <v>5.7213E-2</v>
      </c>
      <c r="O118" s="52">
        <v>5.7431000000000003E-2</v>
      </c>
      <c r="P118" s="52">
        <v>5.7514999999999997E-2</v>
      </c>
      <c r="Q118" s="52">
        <v>5.7547000000000001E-2</v>
      </c>
      <c r="R118" s="52">
        <v>5.7618999999999997E-2</v>
      </c>
      <c r="S118" s="52">
        <v>5.7757999999999997E-2</v>
      </c>
      <c r="T118" s="52">
        <v>5.8098999999999998E-2</v>
      </c>
      <c r="U118" s="52">
        <v>5.8430999999999997E-2</v>
      </c>
      <c r="V118" s="52">
        <v>5.8702999999999998E-2</v>
      </c>
      <c r="W118" s="52">
        <v>5.8959999999999999E-2</v>
      </c>
      <c r="X118" s="52">
        <v>5.9111999999999998E-2</v>
      </c>
      <c r="Y118" s="52">
        <v>5.9450999999999997E-2</v>
      </c>
      <c r="Z118" s="52">
        <v>5.9602000000000002E-2</v>
      </c>
      <c r="AA118" s="52">
        <v>5.9852000000000002E-2</v>
      </c>
      <c r="AB118" s="52">
        <v>6.0192000000000002E-2</v>
      </c>
      <c r="AC118" s="52">
        <v>6.0316000000000002E-2</v>
      </c>
      <c r="AD118" s="52">
        <v>6.0858000000000002E-2</v>
      </c>
      <c r="AE118" s="52">
        <v>6.0950999999999998E-2</v>
      </c>
      <c r="AF118" s="52">
        <v>6.1275000000000003E-2</v>
      </c>
      <c r="AG118" s="67">
        <v>8.1349999999999999E-3</v>
      </c>
    </row>
    <row r="119" spans="1:33" ht="15" customHeight="1">
      <c r="A119" s="51" t="s">
        <v>343</v>
      </c>
      <c r="B119" s="65" t="s">
        <v>27</v>
      </c>
      <c r="C119" s="52">
        <v>0.277555</v>
      </c>
      <c r="D119" s="52">
        <v>0.30805700000000003</v>
      </c>
      <c r="E119" s="52">
        <v>0.33670600000000001</v>
      </c>
      <c r="F119" s="52">
        <v>0.35755799999999999</v>
      </c>
      <c r="G119" s="52">
        <v>0.37832300000000002</v>
      </c>
      <c r="H119" s="52">
        <v>0.39463399999999998</v>
      </c>
      <c r="I119" s="52">
        <v>0.41504400000000002</v>
      </c>
      <c r="J119" s="52">
        <v>0.43620300000000001</v>
      </c>
      <c r="K119" s="52">
        <v>0.45814700000000003</v>
      </c>
      <c r="L119" s="52">
        <v>0.47954799999999997</v>
      </c>
      <c r="M119" s="52">
        <v>0.50221400000000005</v>
      </c>
      <c r="N119" s="52">
        <v>0.52819899999999997</v>
      </c>
      <c r="O119" s="52">
        <v>0.55421299999999996</v>
      </c>
      <c r="P119" s="52">
        <v>0.58063399999999998</v>
      </c>
      <c r="Q119" s="52">
        <v>0.60695299999999996</v>
      </c>
      <c r="R119" s="52">
        <v>0.63433300000000004</v>
      </c>
      <c r="S119" s="52">
        <v>0.66400499999999996</v>
      </c>
      <c r="T119" s="52">
        <v>0.69608300000000001</v>
      </c>
      <c r="U119" s="52">
        <v>0.72950300000000001</v>
      </c>
      <c r="V119" s="52">
        <v>0.76487899999999998</v>
      </c>
      <c r="W119" s="52">
        <v>0.800346</v>
      </c>
      <c r="X119" s="52">
        <v>0.83840899999999996</v>
      </c>
      <c r="Y119" s="52">
        <v>0.88090900000000005</v>
      </c>
      <c r="Z119" s="52">
        <v>0.92092300000000005</v>
      </c>
      <c r="AA119" s="52">
        <v>0.96540300000000001</v>
      </c>
      <c r="AB119" s="52">
        <v>1.0121260000000001</v>
      </c>
      <c r="AC119" s="52">
        <v>1.058214</v>
      </c>
      <c r="AD119" s="52">
        <v>1.1136360000000001</v>
      </c>
      <c r="AE119" s="52">
        <v>1.164774</v>
      </c>
      <c r="AF119" s="52">
        <v>1.2198960000000001</v>
      </c>
      <c r="AG119" s="67">
        <v>5.2377E-2</v>
      </c>
    </row>
    <row r="120" spans="1:33" ht="15" customHeight="1">
      <c r="A120" s="51" t="s">
        <v>344</v>
      </c>
      <c r="B120" s="65" t="s">
        <v>28</v>
      </c>
      <c r="C120" s="52">
        <v>1.7200000000000001E-4</v>
      </c>
      <c r="D120" s="52">
        <v>1.7200000000000001E-4</v>
      </c>
      <c r="E120" s="52">
        <v>1.7000000000000001E-4</v>
      </c>
      <c r="F120" s="52">
        <v>1.6799999999999999E-4</v>
      </c>
      <c r="G120" s="52">
        <v>1.6699999999999999E-4</v>
      </c>
      <c r="H120" s="52">
        <v>1.65E-4</v>
      </c>
      <c r="I120" s="52">
        <v>1.64E-4</v>
      </c>
      <c r="J120" s="52">
        <v>1.64E-4</v>
      </c>
      <c r="K120" s="52">
        <v>1.6200000000000001E-4</v>
      </c>
      <c r="L120" s="52">
        <v>1.6200000000000001E-4</v>
      </c>
      <c r="M120" s="52">
        <v>1.6200000000000001E-4</v>
      </c>
      <c r="N120" s="52">
        <v>1.6200000000000001E-4</v>
      </c>
      <c r="O120" s="52">
        <v>1.6100000000000001E-4</v>
      </c>
      <c r="P120" s="52">
        <v>1.6100000000000001E-4</v>
      </c>
      <c r="Q120" s="52">
        <v>1.6000000000000001E-4</v>
      </c>
      <c r="R120" s="52">
        <v>1.6000000000000001E-4</v>
      </c>
      <c r="S120" s="52">
        <v>1.6000000000000001E-4</v>
      </c>
      <c r="T120" s="52">
        <v>1.6000000000000001E-4</v>
      </c>
      <c r="U120" s="52">
        <v>1.6000000000000001E-4</v>
      </c>
      <c r="V120" s="52">
        <v>1.6200000000000001E-4</v>
      </c>
      <c r="W120" s="52">
        <v>1.63E-4</v>
      </c>
      <c r="X120" s="52">
        <v>1.65E-4</v>
      </c>
      <c r="Y120" s="52">
        <v>1.6699999999999999E-4</v>
      </c>
      <c r="Z120" s="52">
        <v>1.6899999999999999E-4</v>
      </c>
      <c r="AA120" s="52">
        <v>1.7100000000000001E-4</v>
      </c>
      <c r="AB120" s="52">
        <v>1.7200000000000001E-4</v>
      </c>
      <c r="AC120" s="52">
        <v>1.74E-4</v>
      </c>
      <c r="AD120" s="52">
        <v>1.76E-4</v>
      </c>
      <c r="AE120" s="52">
        <v>1.7799999999999999E-4</v>
      </c>
      <c r="AF120" s="52">
        <v>1.8000000000000001E-4</v>
      </c>
      <c r="AG120" s="67">
        <v>1.6050000000000001E-3</v>
      </c>
    </row>
    <row r="121" spans="1:33" ht="15" customHeight="1">
      <c r="A121" s="51" t="s">
        <v>345</v>
      </c>
      <c r="B121" s="62" t="s">
        <v>29</v>
      </c>
      <c r="C121" s="63">
        <v>0.34008899999999997</v>
      </c>
      <c r="D121" s="63">
        <v>0.37804300000000002</v>
      </c>
      <c r="E121" s="63">
        <v>0.411769</v>
      </c>
      <c r="F121" s="63">
        <v>0.43284600000000001</v>
      </c>
      <c r="G121" s="63">
        <v>0.45442199999999999</v>
      </c>
      <c r="H121" s="63">
        <v>0.47121800000000003</v>
      </c>
      <c r="I121" s="63">
        <v>0.49234299999999998</v>
      </c>
      <c r="J121" s="63">
        <v>0.51432800000000001</v>
      </c>
      <c r="K121" s="63">
        <v>0.53705800000000004</v>
      </c>
      <c r="L121" s="63">
        <v>0.55914600000000003</v>
      </c>
      <c r="M121" s="63">
        <v>0.58248500000000003</v>
      </c>
      <c r="N121" s="63">
        <v>0.60941900000000004</v>
      </c>
      <c r="O121" s="63">
        <v>0.63622699999999999</v>
      </c>
      <c r="P121" s="63">
        <v>0.66323500000000002</v>
      </c>
      <c r="Q121" s="63">
        <v>0.69007099999999999</v>
      </c>
      <c r="R121" s="63">
        <v>0.71802900000000003</v>
      </c>
      <c r="S121" s="63">
        <v>0.74831499999999995</v>
      </c>
      <c r="T121" s="63">
        <v>0.78126399999999996</v>
      </c>
      <c r="U121" s="63">
        <v>0.81559700000000002</v>
      </c>
      <c r="V121" s="63">
        <v>0.85188200000000003</v>
      </c>
      <c r="W121" s="63">
        <v>0.88826300000000002</v>
      </c>
      <c r="X121" s="63">
        <v>0.92717899999999998</v>
      </c>
      <c r="Y121" s="63">
        <v>0.97075500000000003</v>
      </c>
      <c r="Z121" s="63">
        <v>1.0116780000000001</v>
      </c>
      <c r="AA121" s="63">
        <v>1.057169</v>
      </c>
      <c r="AB121" s="63">
        <v>1.1050230000000001</v>
      </c>
      <c r="AC121" s="63">
        <v>1.1520900000000001</v>
      </c>
      <c r="AD121" s="63">
        <v>1.208912</v>
      </c>
      <c r="AE121" s="63">
        <v>1.261002</v>
      </c>
      <c r="AF121" s="63">
        <v>1.3173349999999999</v>
      </c>
      <c r="AG121" s="64">
        <v>4.7802999999999998E-2</v>
      </c>
    </row>
    <row r="122" spans="1:33" ht="15" customHeight="1">
      <c r="B122"/>
      <c r="C122"/>
      <c r="D122"/>
      <c r="E122"/>
      <c r="F122"/>
      <c r="G122"/>
      <c r="H122"/>
      <c r="I122"/>
      <c r="J122"/>
      <c r="K122"/>
      <c r="L122"/>
      <c r="M122"/>
      <c r="N122"/>
      <c r="O122"/>
      <c r="P122"/>
      <c r="Q122"/>
      <c r="R122"/>
      <c r="S122"/>
      <c r="T122"/>
      <c r="U122"/>
      <c r="V122"/>
      <c r="W122"/>
      <c r="X122"/>
      <c r="Y122"/>
      <c r="Z122"/>
      <c r="AA122"/>
      <c r="AB122"/>
      <c r="AC122"/>
      <c r="AD122"/>
      <c r="AE122"/>
      <c r="AF122"/>
      <c r="AG122"/>
    </row>
    <row r="123" spans="1:33" ht="15" customHeight="1">
      <c r="B123" s="62" t="s">
        <v>30</v>
      </c>
      <c r="C123"/>
      <c r="D123"/>
      <c r="E123"/>
      <c r="F123"/>
      <c r="G123"/>
      <c r="H123"/>
      <c r="I123"/>
      <c r="J123"/>
      <c r="K123"/>
      <c r="L123"/>
      <c r="M123"/>
      <c r="N123"/>
      <c r="O123"/>
      <c r="P123"/>
      <c r="Q123"/>
      <c r="R123"/>
      <c r="S123"/>
      <c r="T123"/>
      <c r="U123"/>
      <c r="V123"/>
      <c r="W123"/>
      <c r="X123"/>
      <c r="Y123"/>
      <c r="Z123"/>
      <c r="AA123"/>
      <c r="AB123"/>
      <c r="AC123"/>
      <c r="AD123"/>
      <c r="AE123"/>
      <c r="AF123"/>
      <c r="AG123"/>
    </row>
    <row r="124" spans="1:33" ht="15" customHeight="1">
      <c r="A124" s="51" t="s">
        <v>346</v>
      </c>
      <c r="B124" s="65" t="s">
        <v>31</v>
      </c>
      <c r="C124" s="66">
        <v>5890</v>
      </c>
      <c r="D124" s="66">
        <v>6269</v>
      </c>
      <c r="E124" s="66">
        <v>6083</v>
      </c>
      <c r="F124" s="66">
        <v>6065</v>
      </c>
      <c r="G124" s="66">
        <v>6048</v>
      </c>
      <c r="H124" s="66">
        <v>6030</v>
      </c>
      <c r="I124" s="66">
        <v>6012</v>
      </c>
      <c r="J124" s="66">
        <v>5994</v>
      </c>
      <c r="K124" s="66">
        <v>5976</v>
      </c>
      <c r="L124" s="66">
        <v>5958</v>
      </c>
      <c r="M124" s="66">
        <v>5940</v>
      </c>
      <c r="N124" s="66">
        <v>5922</v>
      </c>
      <c r="O124" s="66">
        <v>5904</v>
      </c>
      <c r="P124" s="66">
        <v>5886</v>
      </c>
      <c r="Q124" s="66">
        <v>5868</v>
      </c>
      <c r="R124" s="66">
        <v>5850</v>
      </c>
      <c r="S124" s="66">
        <v>5832</v>
      </c>
      <c r="T124" s="66">
        <v>5814</v>
      </c>
      <c r="U124" s="66">
        <v>5795</v>
      </c>
      <c r="V124" s="66">
        <v>5777</v>
      </c>
      <c r="W124" s="66">
        <v>5759</v>
      </c>
      <c r="X124" s="66">
        <v>5741</v>
      </c>
      <c r="Y124" s="66">
        <v>5723</v>
      </c>
      <c r="Z124" s="66">
        <v>5704</v>
      </c>
      <c r="AA124" s="66">
        <v>5686</v>
      </c>
      <c r="AB124" s="66">
        <v>5668</v>
      </c>
      <c r="AC124" s="66">
        <v>5650</v>
      </c>
      <c r="AD124" s="66">
        <v>5632</v>
      </c>
      <c r="AE124" s="66">
        <v>5614</v>
      </c>
      <c r="AF124" s="66">
        <v>5595</v>
      </c>
      <c r="AG124" s="67">
        <v>-1.7700000000000001E-3</v>
      </c>
    </row>
    <row r="125" spans="1:33" ht="15" customHeight="1">
      <c r="A125" s="51" t="s">
        <v>347</v>
      </c>
      <c r="B125" s="65" t="s">
        <v>32</v>
      </c>
      <c r="C125" s="66">
        <v>5356</v>
      </c>
      <c r="D125" s="66">
        <v>5620</v>
      </c>
      <c r="E125" s="66">
        <v>5448</v>
      </c>
      <c r="F125" s="66">
        <v>5431</v>
      </c>
      <c r="G125" s="66">
        <v>5414</v>
      </c>
      <c r="H125" s="66">
        <v>5397</v>
      </c>
      <c r="I125" s="66">
        <v>5380</v>
      </c>
      <c r="J125" s="66">
        <v>5363</v>
      </c>
      <c r="K125" s="66">
        <v>5347</v>
      </c>
      <c r="L125" s="66">
        <v>5330</v>
      </c>
      <c r="M125" s="66">
        <v>5313</v>
      </c>
      <c r="N125" s="66">
        <v>5296</v>
      </c>
      <c r="O125" s="66">
        <v>5279</v>
      </c>
      <c r="P125" s="66">
        <v>5262</v>
      </c>
      <c r="Q125" s="66">
        <v>5245</v>
      </c>
      <c r="R125" s="66">
        <v>5228</v>
      </c>
      <c r="S125" s="66">
        <v>5211</v>
      </c>
      <c r="T125" s="66">
        <v>5194</v>
      </c>
      <c r="U125" s="66">
        <v>5177</v>
      </c>
      <c r="V125" s="66">
        <v>5160</v>
      </c>
      <c r="W125" s="66">
        <v>5143</v>
      </c>
      <c r="X125" s="66">
        <v>5127</v>
      </c>
      <c r="Y125" s="66">
        <v>5110</v>
      </c>
      <c r="Z125" s="66">
        <v>5093</v>
      </c>
      <c r="AA125" s="66">
        <v>5076</v>
      </c>
      <c r="AB125" s="66">
        <v>5059</v>
      </c>
      <c r="AC125" s="66">
        <v>5042</v>
      </c>
      <c r="AD125" s="66">
        <v>5025</v>
      </c>
      <c r="AE125" s="66">
        <v>5008</v>
      </c>
      <c r="AF125" s="66">
        <v>4991</v>
      </c>
      <c r="AG125" s="67">
        <v>-2.431E-3</v>
      </c>
    </row>
    <row r="126" spans="1:33" ht="15" customHeight="1">
      <c r="A126" s="51" t="s">
        <v>348</v>
      </c>
      <c r="B126" s="65" t="s">
        <v>33</v>
      </c>
      <c r="C126" s="66">
        <v>5925</v>
      </c>
      <c r="D126" s="66">
        <v>6246</v>
      </c>
      <c r="E126" s="66">
        <v>6075</v>
      </c>
      <c r="F126" s="66">
        <v>6065</v>
      </c>
      <c r="G126" s="66">
        <v>6055</v>
      </c>
      <c r="H126" s="66">
        <v>6045</v>
      </c>
      <c r="I126" s="66">
        <v>6035</v>
      </c>
      <c r="J126" s="66">
        <v>6026</v>
      </c>
      <c r="K126" s="66">
        <v>6016</v>
      </c>
      <c r="L126" s="66">
        <v>6006</v>
      </c>
      <c r="M126" s="66">
        <v>5996</v>
      </c>
      <c r="N126" s="66">
        <v>5986</v>
      </c>
      <c r="O126" s="66">
        <v>5976</v>
      </c>
      <c r="P126" s="66">
        <v>5966</v>
      </c>
      <c r="Q126" s="66">
        <v>5956</v>
      </c>
      <c r="R126" s="66">
        <v>5946</v>
      </c>
      <c r="S126" s="66">
        <v>5936</v>
      </c>
      <c r="T126" s="66">
        <v>5926</v>
      </c>
      <c r="U126" s="66">
        <v>5916</v>
      </c>
      <c r="V126" s="66">
        <v>5906</v>
      </c>
      <c r="W126" s="66">
        <v>5896</v>
      </c>
      <c r="X126" s="66">
        <v>5886</v>
      </c>
      <c r="Y126" s="66">
        <v>5876</v>
      </c>
      <c r="Z126" s="66">
        <v>5867</v>
      </c>
      <c r="AA126" s="66">
        <v>5857</v>
      </c>
      <c r="AB126" s="66">
        <v>5847</v>
      </c>
      <c r="AC126" s="66">
        <v>5837</v>
      </c>
      <c r="AD126" s="66">
        <v>5827</v>
      </c>
      <c r="AE126" s="66">
        <v>5817</v>
      </c>
      <c r="AF126" s="66">
        <v>5807</v>
      </c>
      <c r="AG126" s="67">
        <v>-6.9300000000000004E-4</v>
      </c>
    </row>
    <row r="127" spans="1:33" ht="15" customHeight="1">
      <c r="A127" s="51" t="s">
        <v>349</v>
      </c>
      <c r="B127" s="65" t="s">
        <v>34</v>
      </c>
      <c r="C127" s="66">
        <v>6356</v>
      </c>
      <c r="D127" s="66">
        <v>6592</v>
      </c>
      <c r="E127" s="66">
        <v>6430</v>
      </c>
      <c r="F127" s="66">
        <v>6425</v>
      </c>
      <c r="G127" s="66">
        <v>6419</v>
      </c>
      <c r="H127" s="66">
        <v>6413</v>
      </c>
      <c r="I127" s="66">
        <v>6407</v>
      </c>
      <c r="J127" s="66">
        <v>6401</v>
      </c>
      <c r="K127" s="66">
        <v>6394</v>
      </c>
      <c r="L127" s="66">
        <v>6388</v>
      </c>
      <c r="M127" s="66">
        <v>6381</v>
      </c>
      <c r="N127" s="66">
        <v>6375</v>
      </c>
      <c r="O127" s="66">
        <v>6368</v>
      </c>
      <c r="P127" s="66">
        <v>6361</v>
      </c>
      <c r="Q127" s="66">
        <v>6355</v>
      </c>
      <c r="R127" s="66">
        <v>6348</v>
      </c>
      <c r="S127" s="66">
        <v>6341</v>
      </c>
      <c r="T127" s="66">
        <v>6334</v>
      </c>
      <c r="U127" s="66">
        <v>6328</v>
      </c>
      <c r="V127" s="66">
        <v>6321</v>
      </c>
      <c r="W127" s="66">
        <v>6314</v>
      </c>
      <c r="X127" s="66">
        <v>6307</v>
      </c>
      <c r="Y127" s="66">
        <v>6300</v>
      </c>
      <c r="Z127" s="66">
        <v>6293</v>
      </c>
      <c r="AA127" s="66">
        <v>6286</v>
      </c>
      <c r="AB127" s="66">
        <v>6279</v>
      </c>
      <c r="AC127" s="66">
        <v>6272</v>
      </c>
      <c r="AD127" s="66">
        <v>6265</v>
      </c>
      <c r="AE127" s="66">
        <v>6257</v>
      </c>
      <c r="AF127" s="66">
        <v>6250</v>
      </c>
      <c r="AG127" s="67">
        <v>-5.8E-4</v>
      </c>
    </row>
    <row r="128" spans="1:33" ht="15" customHeight="1">
      <c r="A128" s="51" t="s">
        <v>350</v>
      </c>
      <c r="B128" s="65" t="s">
        <v>35</v>
      </c>
      <c r="C128" s="66">
        <v>2454</v>
      </c>
      <c r="D128" s="66">
        <v>2507</v>
      </c>
      <c r="E128" s="66">
        <v>2434</v>
      </c>
      <c r="F128" s="66">
        <v>2420</v>
      </c>
      <c r="G128" s="66">
        <v>2406</v>
      </c>
      <c r="H128" s="66">
        <v>2393</v>
      </c>
      <c r="I128" s="66">
        <v>2379</v>
      </c>
      <c r="J128" s="66">
        <v>2366</v>
      </c>
      <c r="K128" s="66">
        <v>2352</v>
      </c>
      <c r="L128" s="66">
        <v>2338</v>
      </c>
      <c r="M128" s="66">
        <v>2325</v>
      </c>
      <c r="N128" s="66">
        <v>2311</v>
      </c>
      <c r="O128" s="66">
        <v>2297</v>
      </c>
      <c r="P128" s="66">
        <v>2284</v>
      </c>
      <c r="Q128" s="66">
        <v>2270</v>
      </c>
      <c r="R128" s="66">
        <v>2257</v>
      </c>
      <c r="S128" s="66">
        <v>2243</v>
      </c>
      <c r="T128" s="66">
        <v>2230</v>
      </c>
      <c r="U128" s="66">
        <v>2216</v>
      </c>
      <c r="V128" s="66">
        <v>2203</v>
      </c>
      <c r="W128" s="66">
        <v>2189</v>
      </c>
      <c r="X128" s="66">
        <v>2176</v>
      </c>
      <c r="Y128" s="66">
        <v>2162</v>
      </c>
      <c r="Z128" s="66">
        <v>2149</v>
      </c>
      <c r="AA128" s="66">
        <v>2136</v>
      </c>
      <c r="AB128" s="66">
        <v>2122</v>
      </c>
      <c r="AC128" s="66">
        <v>2109</v>
      </c>
      <c r="AD128" s="66">
        <v>2096</v>
      </c>
      <c r="AE128" s="66">
        <v>2082</v>
      </c>
      <c r="AF128" s="66">
        <v>2069</v>
      </c>
      <c r="AG128" s="67">
        <v>-5.8669999999999998E-3</v>
      </c>
    </row>
    <row r="129" spans="1:33" ht="15" customHeight="1">
      <c r="A129" s="51" t="s">
        <v>351</v>
      </c>
      <c r="B129" s="65" t="s">
        <v>36</v>
      </c>
      <c r="C129" s="66">
        <v>3318</v>
      </c>
      <c r="D129" s="66">
        <v>3345</v>
      </c>
      <c r="E129" s="66">
        <v>3230</v>
      </c>
      <c r="F129" s="66">
        <v>3221</v>
      </c>
      <c r="G129" s="66">
        <v>3211</v>
      </c>
      <c r="H129" s="66">
        <v>3202</v>
      </c>
      <c r="I129" s="66">
        <v>3192</v>
      </c>
      <c r="J129" s="66">
        <v>3183</v>
      </c>
      <c r="K129" s="66">
        <v>3173</v>
      </c>
      <c r="L129" s="66">
        <v>3163</v>
      </c>
      <c r="M129" s="66">
        <v>3154</v>
      </c>
      <c r="N129" s="66">
        <v>3144</v>
      </c>
      <c r="O129" s="66">
        <v>3134</v>
      </c>
      <c r="P129" s="66">
        <v>3124</v>
      </c>
      <c r="Q129" s="66">
        <v>3114</v>
      </c>
      <c r="R129" s="66">
        <v>3104</v>
      </c>
      <c r="S129" s="66">
        <v>3094</v>
      </c>
      <c r="T129" s="66">
        <v>3084</v>
      </c>
      <c r="U129" s="66">
        <v>3074</v>
      </c>
      <c r="V129" s="66">
        <v>3064</v>
      </c>
      <c r="W129" s="66">
        <v>3054</v>
      </c>
      <c r="X129" s="66">
        <v>3044</v>
      </c>
      <c r="Y129" s="66">
        <v>3034</v>
      </c>
      <c r="Z129" s="66">
        <v>3024</v>
      </c>
      <c r="AA129" s="66">
        <v>3014</v>
      </c>
      <c r="AB129" s="66">
        <v>3004</v>
      </c>
      <c r="AC129" s="66">
        <v>2994</v>
      </c>
      <c r="AD129" s="66">
        <v>2984</v>
      </c>
      <c r="AE129" s="66">
        <v>2974</v>
      </c>
      <c r="AF129" s="66">
        <v>2963</v>
      </c>
      <c r="AG129" s="67">
        <v>-3.8939999999999999E-3</v>
      </c>
    </row>
    <row r="130" spans="1:33" ht="15" customHeight="1">
      <c r="A130" s="51" t="s">
        <v>352</v>
      </c>
      <c r="B130" s="65" t="s">
        <v>37</v>
      </c>
      <c r="C130" s="66">
        <v>2149</v>
      </c>
      <c r="D130" s="66">
        <v>2015</v>
      </c>
      <c r="E130" s="66">
        <v>1961</v>
      </c>
      <c r="F130" s="66">
        <v>1953</v>
      </c>
      <c r="G130" s="66">
        <v>1945</v>
      </c>
      <c r="H130" s="66">
        <v>1937</v>
      </c>
      <c r="I130" s="66">
        <v>1929</v>
      </c>
      <c r="J130" s="66">
        <v>1921</v>
      </c>
      <c r="K130" s="66">
        <v>1913</v>
      </c>
      <c r="L130" s="66">
        <v>1905</v>
      </c>
      <c r="M130" s="66">
        <v>1897</v>
      </c>
      <c r="N130" s="66">
        <v>1889</v>
      </c>
      <c r="O130" s="66">
        <v>1881</v>
      </c>
      <c r="P130" s="66">
        <v>1873</v>
      </c>
      <c r="Q130" s="66">
        <v>1866</v>
      </c>
      <c r="R130" s="66">
        <v>1858</v>
      </c>
      <c r="S130" s="66">
        <v>1850</v>
      </c>
      <c r="T130" s="66">
        <v>1842</v>
      </c>
      <c r="U130" s="66">
        <v>1834</v>
      </c>
      <c r="V130" s="66">
        <v>1827</v>
      </c>
      <c r="W130" s="66">
        <v>1819</v>
      </c>
      <c r="X130" s="66">
        <v>1811</v>
      </c>
      <c r="Y130" s="66">
        <v>1804</v>
      </c>
      <c r="Z130" s="66">
        <v>1796</v>
      </c>
      <c r="AA130" s="66">
        <v>1788</v>
      </c>
      <c r="AB130" s="66">
        <v>1781</v>
      </c>
      <c r="AC130" s="66">
        <v>1773</v>
      </c>
      <c r="AD130" s="66">
        <v>1765</v>
      </c>
      <c r="AE130" s="66">
        <v>1758</v>
      </c>
      <c r="AF130" s="66">
        <v>1750</v>
      </c>
      <c r="AG130" s="67">
        <v>-7.0569999999999999E-3</v>
      </c>
    </row>
    <row r="131" spans="1:33" ht="15" customHeight="1">
      <c r="A131" s="51" t="s">
        <v>353</v>
      </c>
      <c r="B131" s="65" t="s">
        <v>38</v>
      </c>
      <c r="C131" s="66">
        <v>4954</v>
      </c>
      <c r="D131" s="66">
        <v>4959</v>
      </c>
      <c r="E131" s="66">
        <v>4809</v>
      </c>
      <c r="F131" s="66">
        <v>4797</v>
      </c>
      <c r="G131" s="66">
        <v>4785</v>
      </c>
      <c r="H131" s="66">
        <v>4773</v>
      </c>
      <c r="I131" s="66">
        <v>4761</v>
      </c>
      <c r="J131" s="66">
        <v>4748</v>
      </c>
      <c r="K131" s="66">
        <v>4736</v>
      </c>
      <c r="L131" s="66">
        <v>4723</v>
      </c>
      <c r="M131" s="66">
        <v>4710</v>
      </c>
      <c r="N131" s="66">
        <v>4698</v>
      </c>
      <c r="O131" s="66">
        <v>4685</v>
      </c>
      <c r="P131" s="66">
        <v>4672</v>
      </c>
      <c r="Q131" s="66">
        <v>4659</v>
      </c>
      <c r="R131" s="66">
        <v>4645</v>
      </c>
      <c r="S131" s="66">
        <v>4632</v>
      </c>
      <c r="T131" s="66">
        <v>4619</v>
      </c>
      <c r="U131" s="66">
        <v>4606</v>
      </c>
      <c r="V131" s="66">
        <v>4593</v>
      </c>
      <c r="W131" s="66">
        <v>4580</v>
      </c>
      <c r="X131" s="66">
        <v>4566</v>
      </c>
      <c r="Y131" s="66">
        <v>4553</v>
      </c>
      <c r="Z131" s="66">
        <v>4540</v>
      </c>
      <c r="AA131" s="66">
        <v>4527</v>
      </c>
      <c r="AB131" s="66">
        <v>4514</v>
      </c>
      <c r="AC131" s="66">
        <v>4500</v>
      </c>
      <c r="AD131" s="66">
        <v>4487</v>
      </c>
      <c r="AE131" s="66">
        <v>4474</v>
      </c>
      <c r="AF131" s="66">
        <v>4461</v>
      </c>
      <c r="AG131" s="67">
        <v>-3.6080000000000001E-3</v>
      </c>
    </row>
    <row r="132" spans="1:33" ht="15" customHeight="1">
      <c r="A132" s="51" t="s">
        <v>354</v>
      </c>
      <c r="B132" s="65" t="s">
        <v>39</v>
      </c>
      <c r="C132" s="66">
        <v>3424</v>
      </c>
      <c r="D132" s="66">
        <v>3480</v>
      </c>
      <c r="E132" s="66">
        <v>3247</v>
      </c>
      <c r="F132" s="66">
        <v>3237</v>
      </c>
      <c r="G132" s="66">
        <v>3228</v>
      </c>
      <c r="H132" s="66">
        <v>3218</v>
      </c>
      <c r="I132" s="66">
        <v>3208</v>
      </c>
      <c r="J132" s="66">
        <v>3198</v>
      </c>
      <c r="K132" s="66">
        <v>3188</v>
      </c>
      <c r="L132" s="66">
        <v>3178</v>
      </c>
      <c r="M132" s="66">
        <v>3167</v>
      </c>
      <c r="N132" s="66">
        <v>3157</v>
      </c>
      <c r="O132" s="66">
        <v>3147</v>
      </c>
      <c r="P132" s="66">
        <v>3137</v>
      </c>
      <c r="Q132" s="66">
        <v>3127</v>
      </c>
      <c r="R132" s="66">
        <v>3116</v>
      </c>
      <c r="S132" s="66">
        <v>3106</v>
      </c>
      <c r="T132" s="66">
        <v>3096</v>
      </c>
      <c r="U132" s="66">
        <v>3085</v>
      </c>
      <c r="V132" s="66">
        <v>3075</v>
      </c>
      <c r="W132" s="66">
        <v>3065</v>
      </c>
      <c r="X132" s="66">
        <v>3054</v>
      </c>
      <c r="Y132" s="66">
        <v>3044</v>
      </c>
      <c r="Z132" s="66">
        <v>3034</v>
      </c>
      <c r="AA132" s="66">
        <v>3023</v>
      </c>
      <c r="AB132" s="66">
        <v>3013</v>
      </c>
      <c r="AC132" s="66">
        <v>3003</v>
      </c>
      <c r="AD132" s="66">
        <v>2992</v>
      </c>
      <c r="AE132" s="66">
        <v>2982</v>
      </c>
      <c r="AF132" s="66">
        <v>2972</v>
      </c>
      <c r="AG132" s="67">
        <v>-4.8700000000000002E-3</v>
      </c>
    </row>
    <row r="133" spans="1:33" ht="15" customHeight="1">
      <c r="A133" s="51" t="s">
        <v>355</v>
      </c>
      <c r="B133" s="62" t="s">
        <v>40</v>
      </c>
      <c r="C133" s="50">
        <v>4071.6916500000002</v>
      </c>
      <c r="D133" s="50">
        <v>4181.7236329999996</v>
      </c>
      <c r="E133" s="50">
        <v>4034.5815429999998</v>
      </c>
      <c r="F133" s="50">
        <v>4018.084961</v>
      </c>
      <c r="G133" s="50">
        <v>4001.724365</v>
      </c>
      <c r="H133" s="50">
        <v>3985.4624020000001</v>
      </c>
      <c r="I133" s="50">
        <v>3968.9880370000001</v>
      </c>
      <c r="J133" s="50">
        <v>3952.8745119999999</v>
      </c>
      <c r="K133" s="50">
        <v>3936.5290530000002</v>
      </c>
      <c r="L133" s="50">
        <v>3920.0708009999998</v>
      </c>
      <c r="M133" s="50">
        <v>3903.6604000000002</v>
      </c>
      <c r="N133" s="50">
        <v>3887.3151859999998</v>
      </c>
      <c r="O133" s="50">
        <v>3870.8471679999998</v>
      </c>
      <c r="P133" s="50">
        <v>3854.6083979999999</v>
      </c>
      <c r="Q133" s="50">
        <v>3838.3706050000001</v>
      </c>
      <c r="R133" s="50">
        <v>3821.8947750000002</v>
      </c>
      <c r="S133" s="50">
        <v>3805.4589839999999</v>
      </c>
      <c r="T133" s="50">
        <v>3789.2316890000002</v>
      </c>
      <c r="U133" s="50">
        <v>3772.6372070000002</v>
      </c>
      <c r="V133" s="50">
        <v>3756.5234380000002</v>
      </c>
      <c r="W133" s="50">
        <v>3740.0522460000002</v>
      </c>
      <c r="X133" s="50">
        <v>3723.6364749999998</v>
      </c>
      <c r="Y133" s="50">
        <v>3707.2749020000001</v>
      </c>
      <c r="Z133" s="50">
        <v>3691.0686040000001</v>
      </c>
      <c r="AA133" s="50">
        <v>3674.6044919999999</v>
      </c>
      <c r="AB133" s="50">
        <v>3658.2719729999999</v>
      </c>
      <c r="AC133" s="50">
        <v>3642.0092770000001</v>
      </c>
      <c r="AD133" s="50">
        <v>3625.7854000000002</v>
      </c>
      <c r="AE133" s="50">
        <v>3609.7651369999999</v>
      </c>
      <c r="AF133" s="50">
        <v>3593.8842770000001</v>
      </c>
      <c r="AG133" s="64">
        <v>-4.2950000000000002E-3</v>
      </c>
    </row>
    <row r="134" spans="1:33" ht="15" customHeight="1">
      <c r="B134"/>
      <c r="C134"/>
      <c r="D134"/>
      <c r="E134"/>
      <c r="F134"/>
      <c r="G134"/>
      <c r="H134"/>
      <c r="I134"/>
      <c r="J134"/>
      <c r="K134"/>
      <c r="L134"/>
      <c r="M134"/>
      <c r="N134"/>
      <c r="O134"/>
      <c r="P134"/>
      <c r="Q134"/>
      <c r="R134"/>
      <c r="S134"/>
      <c r="T134"/>
      <c r="U134"/>
      <c r="V134"/>
      <c r="W134"/>
      <c r="X134"/>
      <c r="Y134"/>
      <c r="Z134"/>
      <c r="AA134"/>
      <c r="AB134"/>
      <c r="AC134"/>
      <c r="AD134"/>
      <c r="AE134"/>
      <c r="AF134"/>
      <c r="AG134"/>
    </row>
    <row r="135" spans="1:33" ht="15" customHeight="1">
      <c r="B135" s="62" t="s">
        <v>41</v>
      </c>
      <c r="C135"/>
      <c r="D135"/>
      <c r="E135"/>
      <c r="F135"/>
      <c r="G135"/>
      <c r="H135"/>
      <c r="I135"/>
      <c r="J135"/>
      <c r="K135"/>
      <c r="L135"/>
      <c r="M135"/>
      <c r="N135"/>
      <c r="O135"/>
      <c r="P135"/>
      <c r="Q135"/>
      <c r="R135"/>
      <c r="S135"/>
      <c r="T135"/>
      <c r="U135"/>
      <c r="V135"/>
      <c r="W135"/>
      <c r="X135"/>
      <c r="Y135"/>
      <c r="Z135"/>
      <c r="AA135"/>
      <c r="AB135"/>
      <c r="AC135"/>
      <c r="AD135"/>
      <c r="AE135"/>
      <c r="AF135"/>
      <c r="AG135"/>
    </row>
    <row r="136" spans="1:33" ht="15" customHeight="1">
      <c r="A136" s="51" t="s">
        <v>356</v>
      </c>
      <c r="B136" s="65" t="s">
        <v>31</v>
      </c>
      <c r="C136" s="66">
        <v>600</v>
      </c>
      <c r="D136" s="66">
        <v>485</v>
      </c>
      <c r="E136" s="66">
        <v>598</v>
      </c>
      <c r="F136" s="66">
        <v>604</v>
      </c>
      <c r="G136" s="66">
        <v>611</v>
      </c>
      <c r="H136" s="66">
        <v>618</v>
      </c>
      <c r="I136" s="66">
        <v>624</v>
      </c>
      <c r="J136" s="66">
        <v>631</v>
      </c>
      <c r="K136" s="66">
        <v>638</v>
      </c>
      <c r="L136" s="66">
        <v>644</v>
      </c>
      <c r="M136" s="66">
        <v>651</v>
      </c>
      <c r="N136" s="66">
        <v>658</v>
      </c>
      <c r="O136" s="66">
        <v>664</v>
      </c>
      <c r="P136" s="66">
        <v>671</v>
      </c>
      <c r="Q136" s="66">
        <v>678</v>
      </c>
      <c r="R136" s="66">
        <v>685</v>
      </c>
      <c r="S136" s="66">
        <v>691</v>
      </c>
      <c r="T136" s="66">
        <v>698</v>
      </c>
      <c r="U136" s="66">
        <v>705</v>
      </c>
      <c r="V136" s="66">
        <v>712</v>
      </c>
      <c r="W136" s="66">
        <v>718</v>
      </c>
      <c r="X136" s="66">
        <v>725</v>
      </c>
      <c r="Y136" s="66">
        <v>732</v>
      </c>
      <c r="Z136" s="66">
        <v>739</v>
      </c>
      <c r="AA136" s="66">
        <v>745</v>
      </c>
      <c r="AB136" s="66">
        <v>752</v>
      </c>
      <c r="AC136" s="66">
        <v>759</v>
      </c>
      <c r="AD136" s="66">
        <v>766</v>
      </c>
      <c r="AE136" s="66">
        <v>772</v>
      </c>
      <c r="AF136" s="66">
        <v>779</v>
      </c>
      <c r="AG136" s="67">
        <v>9.0430000000000007E-3</v>
      </c>
    </row>
    <row r="137" spans="1:33" ht="15" customHeight="1">
      <c r="A137" s="51" t="s">
        <v>357</v>
      </c>
      <c r="B137" s="65" t="s">
        <v>32</v>
      </c>
      <c r="C137" s="66">
        <v>835</v>
      </c>
      <c r="D137" s="66">
        <v>682</v>
      </c>
      <c r="E137" s="66">
        <v>839</v>
      </c>
      <c r="F137" s="66">
        <v>847</v>
      </c>
      <c r="G137" s="66">
        <v>856</v>
      </c>
      <c r="H137" s="66">
        <v>864</v>
      </c>
      <c r="I137" s="66">
        <v>872</v>
      </c>
      <c r="J137" s="66">
        <v>881</v>
      </c>
      <c r="K137" s="66">
        <v>889</v>
      </c>
      <c r="L137" s="66">
        <v>897</v>
      </c>
      <c r="M137" s="66">
        <v>906</v>
      </c>
      <c r="N137" s="66">
        <v>914</v>
      </c>
      <c r="O137" s="66">
        <v>922</v>
      </c>
      <c r="P137" s="66">
        <v>931</v>
      </c>
      <c r="Q137" s="66">
        <v>939</v>
      </c>
      <c r="R137" s="66">
        <v>947</v>
      </c>
      <c r="S137" s="66">
        <v>956</v>
      </c>
      <c r="T137" s="66">
        <v>964</v>
      </c>
      <c r="U137" s="66">
        <v>972</v>
      </c>
      <c r="V137" s="66">
        <v>981</v>
      </c>
      <c r="W137" s="66">
        <v>989</v>
      </c>
      <c r="X137" s="66">
        <v>998</v>
      </c>
      <c r="Y137" s="66">
        <v>1006</v>
      </c>
      <c r="Z137" s="66">
        <v>1014</v>
      </c>
      <c r="AA137" s="66">
        <v>1023</v>
      </c>
      <c r="AB137" s="66">
        <v>1031</v>
      </c>
      <c r="AC137" s="66">
        <v>1039</v>
      </c>
      <c r="AD137" s="66">
        <v>1048</v>
      </c>
      <c r="AE137" s="66">
        <v>1056</v>
      </c>
      <c r="AF137" s="66">
        <v>1064</v>
      </c>
      <c r="AG137" s="67">
        <v>8.3920000000000002E-3</v>
      </c>
    </row>
    <row r="138" spans="1:33" ht="15" customHeight="1">
      <c r="A138" s="51" t="s">
        <v>358</v>
      </c>
      <c r="B138" s="65" t="s">
        <v>33</v>
      </c>
      <c r="C138" s="66">
        <v>909</v>
      </c>
      <c r="D138" s="66">
        <v>733</v>
      </c>
      <c r="E138" s="66">
        <v>856</v>
      </c>
      <c r="F138" s="66">
        <v>862</v>
      </c>
      <c r="G138" s="66">
        <v>868</v>
      </c>
      <c r="H138" s="66">
        <v>873</v>
      </c>
      <c r="I138" s="66">
        <v>879</v>
      </c>
      <c r="J138" s="66">
        <v>885</v>
      </c>
      <c r="K138" s="66">
        <v>891</v>
      </c>
      <c r="L138" s="66">
        <v>897</v>
      </c>
      <c r="M138" s="66">
        <v>902</v>
      </c>
      <c r="N138" s="66">
        <v>908</v>
      </c>
      <c r="O138" s="66">
        <v>914</v>
      </c>
      <c r="P138" s="66">
        <v>920</v>
      </c>
      <c r="Q138" s="66">
        <v>926</v>
      </c>
      <c r="R138" s="66">
        <v>931</v>
      </c>
      <c r="S138" s="66">
        <v>937</v>
      </c>
      <c r="T138" s="66">
        <v>943</v>
      </c>
      <c r="U138" s="66">
        <v>949</v>
      </c>
      <c r="V138" s="66">
        <v>955</v>
      </c>
      <c r="W138" s="66">
        <v>960</v>
      </c>
      <c r="X138" s="66">
        <v>966</v>
      </c>
      <c r="Y138" s="66">
        <v>972</v>
      </c>
      <c r="Z138" s="66">
        <v>978</v>
      </c>
      <c r="AA138" s="66">
        <v>984</v>
      </c>
      <c r="AB138" s="66">
        <v>990</v>
      </c>
      <c r="AC138" s="66">
        <v>995</v>
      </c>
      <c r="AD138" s="66">
        <v>1001</v>
      </c>
      <c r="AE138" s="66">
        <v>1007</v>
      </c>
      <c r="AF138" s="66">
        <v>1013</v>
      </c>
      <c r="AG138" s="67">
        <v>3.7420000000000001E-3</v>
      </c>
    </row>
    <row r="139" spans="1:33" ht="15" customHeight="1">
      <c r="A139" s="51" t="s">
        <v>359</v>
      </c>
      <c r="B139" s="65" t="s">
        <v>34</v>
      </c>
      <c r="C139" s="66">
        <v>1089</v>
      </c>
      <c r="D139" s="66">
        <v>918</v>
      </c>
      <c r="E139" s="66">
        <v>1036</v>
      </c>
      <c r="F139" s="66">
        <v>1042</v>
      </c>
      <c r="G139" s="66">
        <v>1047</v>
      </c>
      <c r="H139" s="66">
        <v>1053</v>
      </c>
      <c r="I139" s="66">
        <v>1058</v>
      </c>
      <c r="J139" s="66">
        <v>1064</v>
      </c>
      <c r="K139" s="66">
        <v>1070</v>
      </c>
      <c r="L139" s="66">
        <v>1076</v>
      </c>
      <c r="M139" s="66">
        <v>1081</v>
      </c>
      <c r="N139" s="66">
        <v>1087</v>
      </c>
      <c r="O139" s="66">
        <v>1093</v>
      </c>
      <c r="P139" s="66">
        <v>1099</v>
      </c>
      <c r="Q139" s="66">
        <v>1104</v>
      </c>
      <c r="R139" s="66">
        <v>1110</v>
      </c>
      <c r="S139" s="66">
        <v>1116</v>
      </c>
      <c r="T139" s="66">
        <v>1122</v>
      </c>
      <c r="U139" s="66">
        <v>1128</v>
      </c>
      <c r="V139" s="66">
        <v>1134</v>
      </c>
      <c r="W139" s="66">
        <v>1139</v>
      </c>
      <c r="X139" s="66">
        <v>1145</v>
      </c>
      <c r="Y139" s="66">
        <v>1151</v>
      </c>
      <c r="Z139" s="66">
        <v>1157</v>
      </c>
      <c r="AA139" s="66">
        <v>1163</v>
      </c>
      <c r="AB139" s="66">
        <v>1169</v>
      </c>
      <c r="AC139" s="66">
        <v>1175</v>
      </c>
      <c r="AD139" s="66">
        <v>1180</v>
      </c>
      <c r="AE139" s="66">
        <v>1186</v>
      </c>
      <c r="AF139" s="66">
        <v>1192</v>
      </c>
      <c r="AG139" s="67">
        <v>3.1210000000000001E-3</v>
      </c>
    </row>
    <row r="140" spans="1:33" ht="15" customHeight="1">
      <c r="A140" s="51" t="s">
        <v>360</v>
      </c>
      <c r="B140" s="65" t="s">
        <v>35</v>
      </c>
      <c r="C140" s="66">
        <v>2213</v>
      </c>
      <c r="D140" s="66">
        <v>2190</v>
      </c>
      <c r="E140" s="66">
        <v>2386</v>
      </c>
      <c r="F140" s="66">
        <v>2402</v>
      </c>
      <c r="G140" s="66">
        <v>2418</v>
      </c>
      <c r="H140" s="66">
        <v>2435</v>
      </c>
      <c r="I140" s="66">
        <v>2451</v>
      </c>
      <c r="J140" s="66">
        <v>2467</v>
      </c>
      <c r="K140" s="66">
        <v>2483</v>
      </c>
      <c r="L140" s="66">
        <v>2500</v>
      </c>
      <c r="M140" s="66">
        <v>2516</v>
      </c>
      <c r="N140" s="66">
        <v>2532</v>
      </c>
      <c r="O140" s="66">
        <v>2549</v>
      </c>
      <c r="P140" s="66">
        <v>2565</v>
      </c>
      <c r="Q140" s="66">
        <v>2582</v>
      </c>
      <c r="R140" s="66">
        <v>2598</v>
      </c>
      <c r="S140" s="66">
        <v>2615</v>
      </c>
      <c r="T140" s="66">
        <v>2631</v>
      </c>
      <c r="U140" s="66">
        <v>2648</v>
      </c>
      <c r="V140" s="66">
        <v>2664</v>
      </c>
      <c r="W140" s="66">
        <v>2681</v>
      </c>
      <c r="X140" s="66">
        <v>2698</v>
      </c>
      <c r="Y140" s="66">
        <v>2714</v>
      </c>
      <c r="Z140" s="66">
        <v>2731</v>
      </c>
      <c r="AA140" s="66">
        <v>2748</v>
      </c>
      <c r="AB140" s="66">
        <v>2764</v>
      </c>
      <c r="AC140" s="66">
        <v>2781</v>
      </c>
      <c r="AD140" s="66">
        <v>2798</v>
      </c>
      <c r="AE140" s="66">
        <v>2815</v>
      </c>
      <c r="AF140" s="66">
        <v>2831</v>
      </c>
      <c r="AG140" s="67">
        <v>8.5290000000000001E-3</v>
      </c>
    </row>
    <row r="141" spans="1:33">
      <c r="A141" s="51" t="s">
        <v>361</v>
      </c>
      <c r="B141" s="65" t="s">
        <v>36</v>
      </c>
      <c r="C141" s="66">
        <v>1605</v>
      </c>
      <c r="D141" s="66">
        <v>1628</v>
      </c>
      <c r="E141" s="66">
        <v>1803</v>
      </c>
      <c r="F141" s="66">
        <v>1813</v>
      </c>
      <c r="G141" s="66">
        <v>1822</v>
      </c>
      <c r="H141" s="66">
        <v>1832</v>
      </c>
      <c r="I141" s="66">
        <v>1841</v>
      </c>
      <c r="J141" s="66">
        <v>1851</v>
      </c>
      <c r="K141" s="66">
        <v>1860</v>
      </c>
      <c r="L141" s="66">
        <v>1870</v>
      </c>
      <c r="M141" s="66">
        <v>1880</v>
      </c>
      <c r="N141" s="66">
        <v>1889</v>
      </c>
      <c r="O141" s="66">
        <v>1899</v>
      </c>
      <c r="P141" s="66">
        <v>1909</v>
      </c>
      <c r="Q141" s="66">
        <v>1919</v>
      </c>
      <c r="R141" s="66">
        <v>1928</v>
      </c>
      <c r="S141" s="66">
        <v>1938</v>
      </c>
      <c r="T141" s="66">
        <v>1948</v>
      </c>
      <c r="U141" s="66">
        <v>1958</v>
      </c>
      <c r="V141" s="66">
        <v>1967</v>
      </c>
      <c r="W141" s="66">
        <v>1977</v>
      </c>
      <c r="X141" s="66">
        <v>1987</v>
      </c>
      <c r="Y141" s="66">
        <v>1997</v>
      </c>
      <c r="Z141" s="66">
        <v>2007</v>
      </c>
      <c r="AA141" s="66">
        <v>2016</v>
      </c>
      <c r="AB141" s="66">
        <v>2026</v>
      </c>
      <c r="AC141" s="66">
        <v>2036</v>
      </c>
      <c r="AD141" s="66">
        <v>2046</v>
      </c>
      <c r="AE141" s="66">
        <v>2056</v>
      </c>
      <c r="AF141" s="66">
        <v>2065</v>
      </c>
      <c r="AG141" s="67">
        <v>8.7279999999999996E-3</v>
      </c>
    </row>
    <row r="142" spans="1:33">
      <c r="A142" s="51" t="s">
        <v>362</v>
      </c>
      <c r="B142" s="65" t="s">
        <v>37</v>
      </c>
      <c r="C142" s="66">
        <v>2605</v>
      </c>
      <c r="D142" s="66">
        <v>2648</v>
      </c>
      <c r="E142" s="66">
        <v>2872</v>
      </c>
      <c r="F142" s="66">
        <v>2887</v>
      </c>
      <c r="G142" s="66">
        <v>2901</v>
      </c>
      <c r="H142" s="66">
        <v>2916</v>
      </c>
      <c r="I142" s="66">
        <v>2930</v>
      </c>
      <c r="J142" s="66">
        <v>2945</v>
      </c>
      <c r="K142" s="66">
        <v>2960</v>
      </c>
      <c r="L142" s="66">
        <v>2974</v>
      </c>
      <c r="M142" s="66">
        <v>2989</v>
      </c>
      <c r="N142" s="66">
        <v>3003</v>
      </c>
      <c r="O142" s="66">
        <v>3018</v>
      </c>
      <c r="P142" s="66">
        <v>3033</v>
      </c>
      <c r="Q142" s="66">
        <v>3047</v>
      </c>
      <c r="R142" s="66">
        <v>3062</v>
      </c>
      <c r="S142" s="66">
        <v>3076</v>
      </c>
      <c r="T142" s="66">
        <v>3091</v>
      </c>
      <c r="U142" s="66">
        <v>3106</v>
      </c>
      <c r="V142" s="66">
        <v>3120</v>
      </c>
      <c r="W142" s="66">
        <v>3135</v>
      </c>
      <c r="X142" s="66">
        <v>3149</v>
      </c>
      <c r="Y142" s="66">
        <v>3164</v>
      </c>
      <c r="Z142" s="66">
        <v>3178</v>
      </c>
      <c r="AA142" s="66">
        <v>3193</v>
      </c>
      <c r="AB142" s="66">
        <v>3207</v>
      </c>
      <c r="AC142" s="66">
        <v>3222</v>
      </c>
      <c r="AD142" s="66">
        <v>3237</v>
      </c>
      <c r="AE142" s="66">
        <v>3251</v>
      </c>
      <c r="AF142" s="66">
        <v>3266</v>
      </c>
      <c r="AG142" s="67">
        <v>7.8279999999999999E-3</v>
      </c>
    </row>
    <row r="143" spans="1:33">
      <c r="A143" s="51" t="s">
        <v>363</v>
      </c>
      <c r="B143" s="65" t="s">
        <v>38</v>
      </c>
      <c r="C143" s="66">
        <v>1561</v>
      </c>
      <c r="D143" s="66">
        <v>1450</v>
      </c>
      <c r="E143" s="66">
        <v>1575</v>
      </c>
      <c r="F143" s="66">
        <v>1585</v>
      </c>
      <c r="G143" s="66">
        <v>1594</v>
      </c>
      <c r="H143" s="66">
        <v>1604</v>
      </c>
      <c r="I143" s="66">
        <v>1614</v>
      </c>
      <c r="J143" s="66">
        <v>1624</v>
      </c>
      <c r="K143" s="66">
        <v>1634</v>
      </c>
      <c r="L143" s="66">
        <v>1643</v>
      </c>
      <c r="M143" s="66">
        <v>1654</v>
      </c>
      <c r="N143" s="66">
        <v>1664</v>
      </c>
      <c r="O143" s="66">
        <v>1674</v>
      </c>
      <c r="P143" s="66">
        <v>1684</v>
      </c>
      <c r="Q143" s="66">
        <v>1694</v>
      </c>
      <c r="R143" s="66">
        <v>1705</v>
      </c>
      <c r="S143" s="66">
        <v>1715</v>
      </c>
      <c r="T143" s="66">
        <v>1725</v>
      </c>
      <c r="U143" s="66">
        <v>1735</v>
      </c>
      <c r="V143" s="66">
        <v>1746</v>
      </c>
      <c r="W143" s="66">
        <v>1756</v>
      </c>
      <c r="X143" s="66">
        <v>1767</v>
      </c>
      <c r="Y143" s="66">
        <v>1777</v>
      </c>
      <c r="Z143" s="66">
        <v>1788</v>
      </c>
      <c r="AA143" s="66">
        <v>1798</v>
      </c>
      <c r="AB143" s="66">
        <v>1808</v>
      </c>
      <c r="AC143" s="66">
        <v>1819</v>
      </c>
      <c r="AD143" s="66">
        <v>1829</v>
      </c>
      <c r="AE143" s="66">
        <v>1840</v>
      </c>
      <c r="AF143" s="66">
        <v>1850</v>
      </c>
      <c r="AG143" s="67">
        <v>5.8739999999999999E-3</v>
      </c>
    </row>
    <row r="144" spans="1:33">
      <c r="A144" s="51" t="s">
        <v>364</v>
      </c>
      <c r="B144" s="65" t="s">
        <v>39</v>
      </c>
      <c r="C144" s="66">
        <v>1017</v>
      </c>
      <c r="D144" s="66">
        <v>853</v>
      </c>
      <c r="E144" s="66">
        <v>990</v>
      </c>
      <c r="F144" s="66">
        <v>997</v>
      </c>
      <c r="G144" s="66">
        <v>1004</v>
      </c>
      <c r="H144" s="66">
        <v>1012</v>
      </c>
      <c r="I144" s="66">
        <v>1019</v>
      </c>
      <c r="J144" s="66">
        <v>1026</v>
      </c>
      <c r="K144" s="66">
        <v>1033</v>
      </c>
      <c r="L144" s="66">
        <v>1041</v>
      </c>
      <c r="M144" s="66">
        <v>1048</v>
      </c>
      <c r="N144" s="66">
        <v>1055</v>
      </c>
      <c r="O144" s="66">
        <v>1063</v>
      </c>
      <c r="P144" s="66">
        <v>1070</v>
      </c>
      <c r="Q144" s="66">
        <v>1077</v>
      </c>
      <c r="R144" s="66">
        <v>1085</v>
      </c>
      <c r="S144" s="66">
        <v>1092</v>
      </c>
      <c r="T144" s="66">
        <v>1100</v>
      </c>
      <c r="U144" s="66">
        <v>1107</v>
      </c>
      <c r="V144" s="66">
        <v>1114</v>
      </c>
      <c r="W144" s="66">
        <v>1122</v>
      </c>
      <c r="X144" s="66">
        <v>1129</v>
      </c>
      <c r="Y144" s="66">
        <v>1137</v>
      </c>
      <c r="Z144" s="66">
        <v>1144</v>
      </c>
      <c r="AA144" s="66">
        <v>1151</v>
      </c>
      <c r="AB144" s="66">
        <v>1159</v>
      </c>
      <c r="AC144" s="66">
        <v>1166</v>
      </c>
      <c r="AD144" s="66">
        <v>1174</v>
      </c>
      <c r="AE144" s="66">
        <v>1181</v>
      </c>
      <c r="AF144" s="66">
        <v>1188</v>
      </c>
      <c r="AG144" s="67">
        <v>5.3730000000000002E-3</v>
      </c>
    </row>
    <row r="145" spans="1:33" ht="12">
      <c r="A145" s="51" t="s">
        <v>365</v>
      </c>
      <c r="B145" s="62" t="s">
        <v>40</v>
      </c>
      <c r="C145" s="50">
        <v>1480.0982670000001</v>
      </c>
      <c r="D145" s="50">
        <v>1388.9644780000001</v>
      </c>
      <c r="E145" s="50">
        <v>1550.6990969999999</v>
      </c>
      <c r="F145" s="50">
        <v>1563.199707</v>
      </c>
      <c r="G145" s="50">
        <v>1575.5548100000001</v>
      </c>
      <c r="H145" s="50">
        <v>1588.360962</v>
      </c>
      <c r="I145" s="50">
        <v>1600.6530760000001</v>
      </c>
      <c r="J145" s="50">
        <v>1613.3710940000001</v>
      </c>
      <c r="K145" s="50">
        <v>1625.9259030000001</v>
      </c>
      <c r="L145" s="50">
        <v>1638.6750489999999</v>
      </c>
      <c r="M145" s="50">
        <v>1651.329712</v>
      </c>
      <c r="N145" s="50">
        <v>1663.8204350000001</v>
      </c>
      <c r="O145" s="50">
        <v>1676.8538820000001</v>
      </c>
      <c r="P145" s="50">
        <v>1689.6938479999999</v>
      </c>
      <c r="Q145" s="50">
        <v>1702.456543</v>
      </c>
      <c r="R145" s="50">
        <v>1715.2974850000001</v>
      </c>
      <c r="S145" s="50">
        <v>1728.24585</v>
      </c>
      <c r="T145" s="50">
        <v>1741.2354740000001</v>
      </c>
      <c r="U145" s="50">
        <v>1754.2924800000001</v>
      </c>
      <c r="V145" s="50">
        <v>1767.1669919999999</v>
      </c>
      <c r="W145" s="50">
        <v>1780.2073969999999</v>
      </c>
      <c r="X145" s="50">
        <v>1793.3945309999999</v>
      </c>
      <c r="Y145" s="50">
        <v>1806.5004879999999</v>
      </c>
      <c r="Z145" s="50">
        <v>1819.6241460000001</v>
      </c>
      <c r="AA145" s="50">
        <v>1832.8323969999999</v>
      </c>
      <c r="AB145" s="50">
        <v>1845.8476559999999</v>
      </c>
      <c r="AC145" s="50">
        <v>1859.011841</v>
      </c>
      <c r="AD145" s="50">
        <v>1872.3980710000001</v>
      </c>
      <c r="AE145" s="50">
        <v>1885.389404</v>
      </c>
      <c r="AF145" s="50">
        <v>1898.128052</v>
      </c>
      <c r="AG145" s="64">
        <v>8.6149999999999994E-3</v>
      </c>
    </row>
    <row r="146" spans="1:33" ht="15.75" thickBot="1">
      <c r="B146"/>
      <c r="C146"/>
      <c r="D146"/>
      <c r="E146"/>
      <c r="F146"/>
      <c r="G146"/>
      <c r="H146"/>
      <c r="I146"/>
      <c r="J146"/>
      <c r="K146"/>
      <c r="L146"/>
      <c r="M146"/>
      <c r="N146"/>
      <c r="O146"/>
      <c r="P146"/>
      <c r="Q146"/>
      <c r="R146"/>
      <c r="S146"/>
      <c r="T146"/>
      <c r="U146"/>
      <c r="V146"/>
      <c r="W146"/>
      <c r="X146"/>
      <c r="Y146"/>
      <c r="Z146"/>
      <c r="AA146"/>
      <c r="AB146"/>
      <c r="AC146"/>
      <c r="AD146"/>
      <c r="AE146"/>
      <c r="AF146"/>
      <c r="AG146"/>
    </row>
    <row r="147" spans="1:33" ht="36">
      <c r="B147" s="49" t="s">
        <v>482</v>
      </c>
    </row>
    <row r="148" spans="1:33" ht="12">
      <c r="B148" s="48" t="s">
        <v>483</v>
      </c>
    </row>
    <row r="149" spans="1:33" ht="12">
      <c r="B149" s="48" t="s">
        <v>484</v>
      </c>
    </row>
    <row r="150" spans="1:33" ht="15" customHeight="1">
      <c r="B150" s="48" t="s">
        <v>566</v>
      </c>
    </row>
    <row r="151" spans="1:33" ht="15" customHeight="1">
      <c r="B151" s="48" t="s">
        <v>485</v>
      </c>
    </row>
    <row r="152" spans="1:33" ht="15" customHeight="1">
      <c r="B152" s="48" t="s">
        <v>486</v>
      </c>
    </row>
    <row r="153" spans="1:33" ht="15" customHeight="1">
      <c r="B153" s="48" t="s">
        <v>71</v>
      </c>
    </row>
    <row r="154" spans="1:33" ht="15" customHeight="1">
      <c r="B154" s="48" t="s">
        <v>487</v>
      </c>
    </row>
    <row r="155" spans="1:33" ht="15" customHeight="1">
      <c r="B155" s="48" t="s">
        <v>488</v>
      </c>
    </row>
    <row r="156" spans="1:33" ht="15" customHeight="1">
      <c r="B156" s="48" t="s">
        <v>489</v>
      </c>
    </row>
    <row r="157" spans="1:33" ht="15" customHeight="1">
      <c r="B157" s="48" t="s">
        <v>490</v>
      </c>
    </row>
    <row r="158" spans="1:33" ht="15" customHeight="1">
      <c r="B158" s="48" t="s">
        <v>491</v>
      </c>
    </row>
    <row r="159" spans="1:33" ht="15" customHeight="1">
      <c r="B159" s="48" t="s">
        <v>242</v>
      </c>
    </row>
    <row r="160" spans="1:33" ht="15" customHeight="1">
      <c r="B160" s="48" t="s">
        <v>492</v>
      </c>
    </row>
    <row r="161" spans="2:2" ht="15" customHeight="1">
      <c r="B161" s="48" t="s">
        <v>250</v>
      </c>
    </row>
    <row r="162" spans="2:2" ht="15" customHeight="1">
      <c r="B162" s="48" t="s">
        <v>493</v>
      </c>
    </row>
    <row r="163" spans="2:2" ht="15" customHeight="1">
      <c r="B163" s="48" t="s">
        <v>494</v>
      </c>
    </row>
    <row r="164" spans="2:2" ht="15" customHeight="1">
      <c r="B164" s="48" t="s">
        <v>495</v>
      </c>
    </row>
    <row r="165" spans="2:2" ht="12">
      <c r="B165" s="48" t="s">
        <v>496</v>
      </c>
    </row>
    <row r="166" spans="2:2" ht="15" customHeight="1">
      <c r="B166" s="48" t="s">
        <v>565</v>
      </c>
    </row>
    <row r="167" spans="2:2" ht="15" customHeight="1">
      <c r="B167" s="48" t="s">
        <v>564</v>
      </c>
    </row>
    <row r="180" ht="12"/>
    <row r="205" ht="12"/>
    <row r="206" ht="12"/>
    <row r="308" spans="2:33" ht="15" customHeight="1">
      <c r="B308" s="137"/>
      <c r="C308" s="137"/>
      <c r="D308" s="137"/>
      <c r="E308" s="137"/>
      <c r="F308" s="137"/>
      <c r="G308" s="137"/>
      <c r="H308" s="137"/>
      <c r="I308" s="137"/>
      <c r="J308" s="137"/>
      <c r="K308" s="137"/>
      <c r="L308" s="137"/>
      <c r="M308" s="137"/>
      <c r="N308" s="137"/>
      <c r="O308" s="137"/>
      <c r="P308" s="137"/>
      <c r="Q308" s="137"/>
      <c r="R308" s="137"/>
      <c r="S308" s="137"/>
      <c r="T308" s="137"/>
      <c r="U308" s="137"/>
      <c r="V308" s="137"/>
      <c r="W308" s="137"/>
      <c r="X308" s="137"/>
      <c r="Y308" s="137"/>
      <c r="Z308" s="137"/>
      <c r="AA308" s="137"/>
      <c r="AB308" s="137"/>
      <c r="AC308" s="137"/>
      <c r="AD308" s="137"/>
      <c r="AE308" s="137"/>
      <c r="AF308" s="137"/>
      <c r="AG308" s="137"/>
    </row>
    <row r="511" spans="2:33" ht="15" customHeight="1">
      <c r="B511" s="137"/>
      <c r="C511" s="137"/>
      <c r="D511" s="137"/>
      <c r="E511" s="137"/>
      <c r="F511" s="137"/>
      <c r="G511" s="137"/>
      <c r="H511" s="137"/>
      <c r="I511" s="137"/>
      <c r="J511" s="137"/>
      <c r="K511" s="137"/>
      <c r="L511" s="137"/>
      <c r="M511" s="137"/>
      <c r="N511" s="137"/>
      <c r="O511" s="137"/>
      <c r="P511" s="137"/>
      <c r="Q511" s="137"/>
      <c r="R511" s="137"/>
      <c r="S511" s="137"/>
      <c r="T511" s="137"/>
      <c r="U511" s="137"/>
      <c r="V511" s="137"/>
      <c r="W511" s="137"/>
      <c r="X511" s="137"/>
      <c r="Y511" s="137"/>
      <c r="Z511" s="137"/>
      <c r="AA511" s="137"/>
      <c r="AB511" s="137"/>
      <c r="AC511" s="137"/>
      <c r="AD511" s="137"/>
      <c r="AE511" s="137"/>
      <c r="AF511" s="137"/>
      <c r="AG511" s="137"/>
    </row>
    <row r="712" spans="2:33" ht="15" customHeight="1">
      <c r="B712" s="137"/>
      <c r="C712" s="137"/>
      <c r="D712" s="137"/>
      <c r="E712" s="137"/>
      <c r="F712" s="137"/>
      <c r="G712" s="137"/>
      <c r="H712" s="137"/>
      <c r="I712" s="137"/>
      <c r="J712" s="137"/>
      <c r="K712" s="137"/>
      <c r="L712" s="137"/>
      <c r="M712" s="137"/>
      <c r="N712" s="137"/>
      <c r="O712" s="137"/>
      <c r="P712" s="137"/>
      <c r="Q712" s="137"/>
      <c r="R712" s="137"/>
      <c r="S712" s="137"/>
      <c r="T712" s="137"/>
      <c r="U712" s="137"/>
      <c r="V712" s="137"/>
      <c r="W712" s="137"/>
      <c r="X712" s="137"/>
      <c r="Y712" s="137"/>
      <c r="Z712" s="137"/>
      <c r="AA712" s="137"/>
      <c r="AB712" s="137"/>
      <c r="AC712" s="137"/>
      <c r="AD712" s="137"/>
      <c r="AE712" s="137"/>
      <c r="AF712" s="137"/>
      <c r="AG712" s="137"/>
    </row>
    <row r="887" spans="2:33" ht="15" customHeight="1">
      <c r="B887" s="137"/>
      <c r="C887" s="137"/>
      <c r="D887" s="137"/>
      <c r="E887" s="137"/>
      <c r="F887" s="137"/>
      <c r="G887" s="137"/>
      <c r="H887" s="137"/>
      <c r="I887" s="137"/>
      <c r="J887" s="137"/>
      <c r="K887" s="137"/>
      <c r="L887" s="137"/>
      <c r="M887" s="137"/>
      <c r="N887" s="137"/>
      <c r="O887" s="137"/>
      <c r="P887" s="137"/>
      <c r="Q887" s="137"/>
      <c r="R887" s="137"/>
      <c r="S887" s="137"/>
      <c r="T887" s="137"/>
      <c r="U887" s="137"/>
      <c r="V887" s="137"/>
      <c r="W887" s="137"/>
      <c r="X887" s="137"/>
      <c r="Y887" s="137"/>
      <c r="Z887" s="137"/>
      <c r="AA887" s="137"/>
      <c r="AB887" s="137"/>
      <c r="AC887" s="137"/>
      <c r="AD887" s="137"/>
      <c r="AE887" s="137"/>
      <c r="AF887" s="137"/>
      <c r="AG887" s="137"/>
    </row>
    <row r="1100" spans="2:33" ht="15" customHeight="1">
      <c r="B1100" s="137"/>
      <c r="C1100" s="137"/>
      <c r="D1100" s="137"/>
      <c r="E1100" s="137"/>
      <c r="F1100" s="137"/>
      <c r="G1100" s="137"/>
      <c r="H1100" s="137"/>
      <c r="I1100" s="137"/>
      <c r="J1100" s="137"/>
      <c r="K1100" s="137"/>
      <c r="L1100" s="137"/>
      <c r="M1100" s="137"/>
      <c r="N1100" s="137"/>
      <c r="O1100" s="137"/>
      <c r="P1100" s="137"/>
      <c r="Q1100" s="137"/>
      <c r="R1100" s="137"/>
      <c r="S1100" s="137"/>
      <c r="T1100" s="137"/>
      <c r="U1100" s="137"/>
      <c r="V1100" s="137"/>
      <c r="W1100" s="137"/>
      <c r="X1100" s="137"/>
      <c r="Y1100" s="137"/>
      <c r="Z1100" s="137"/>
      <c r="AA1100" s="137"/>
      <c r="AB1100" s="137"/>
      <c r="AC1100" s="137"/>
      <c r="AD1100" s="137"/>
      <c r="AE1100" s="137"/>
      <c r="AF1100" s="137"/>
      <c r="AG1100" s="137"/>
    </row>
    <row r="1227" spans="2:33" ht="15" customHeight="1">
      <c r="B1227" s="137"/>
      <c r="C1227" s="137"/>
      <c r="D1227" s="137"/>
      <c r="E1227" s="137"/>
      <c r="F1227" s="137"/>
      <c r="G1227" s="137"/>
      <c r="H1227" s="137"/>
      <c r="I1227" s="137"/>
      <c r="J1227" s="137"/>
      <c r="K1227" s="137"/>
      <c r="L1227" s="137"/>
      <c r="M1227" s="137"/>
      <c r="N1227" s="137"/>
      <c r="O1227" s="137"/>
      <c r="P1227" s="137"/>
      <c r="Q1227" s="137"/>
      <c r="R1227" s="137"/>
      <c r="S1227" s="137"/>
      <c r="T1227" s="137"/>
      <c r="U1227" s="137"/>
      <c r="V1227" s="137"/>
      <c r="W1227" s="137"/>
      <c r="X1227" s="137"/>
      <c r="Y1227" s="137"/>
      <c r="Z1227" s="137"/>
      <c r="AA1227" s="137"/>
      <c r="AB1227" s="137"/>
      <c r="AC1227" s="137"/>
      <c r="AD1227" s="137"/>
      <c r="AE1227" s="137"/>
      <c r="AF1227" s="137"/>
      <c r="AG1227" s="137"/>
    </row>
    <row r="1390" spans="2:33" ht="15" customHeight="1">
      <c r="B1390" s="137"/>
      <c r="C1390" s="137"/>
      <c r="D1390" s="137"/>
      <c r="E1390" s="137"/>
      <c r="F1390" s="137"/>
      <c r="G1390" s="137"/>
      <c r="H1390" s="137"/>
      <c r="I1390" s="137"/>
      <c r="J1390" s="137"/>
      <c r="K1390" s="137"/>
      <c r="L1390" s="137"/>
      <c r="M1390" s="137"/>
      <c r="N1390" s="137"/>
      <c r="O1390" s="137"/>
      <c r="P1390" s="137"/>
      <c r="Q1390" s="137"/>
      <c r="R1390" s="137"/>
      <c r="S1390" s="137"/>
      <c r="T1390" s="137"/>
      <c r="U1390" s="137"/>
      <c r="V1390" s="137"/>
      <c r="W1390" s="137"/>
      <c r="X1390" s="137"/>
      <c r="Y1390" s="137"/>
      <c r="Z1390" s="137"/>
      <c r="AA1390" s="137"/>
      <c r="AB1390" s="137"/>
      <c r="AC1390" s="137"/>
      <c r="AD1390" s="137"/>
      <c r="AE1390" s="137"/>
      <c r="AF1390" s="137"/>
      <c r="AG1390" s="137"/>
    </row>
    <row r="1502" spans="2:33" ht="15" customHeight="1">
      <c r="B1502" s="137"/>
      <c r="C1502" s="137"/>
      <c r="D1502" s="137"/>
      <c r="E1502" s="137"/>
      <c r="F1502" s="137"/>
      <c r="G1502" s="137"/>
      <c r="H1502" s="137"/>
      <c r="I1502" s="137"/>
      <c r="J1502" s="137"/>
      <c r="K1502" s="137"/>
      <c r="L1502" s="137"/>
      <c r="M1502" s="137"/>
      <c r="N1502" s="137"/>
      <c r="O1502" s="137"/>
      <c r="P1502" s="137"/>
      <c r="Q1502" s="137"/>
      <c r="R1502" s="137"/>
      <c r="S1502" s="137"/>
      <c r="T1502" s="137"/>
      <c r="U1502" s="137"/>
      <c r="V1502" s="137"/>
      <c r="W1502" s="137"/>
      <c r="X1502" s="137"/>
      <c r="Y1502" s="137"/>
      <c r="Z1502" s="137"/>
      <c r="AA1502" s="137"/>
      <c r="AB1502" s="137"/>
      <c r="AC1502" s="137"/>
      <c r="AD1502" s="137"/>
      <c r="AE1502" s="137"/>
      <c r="AF1502" s="137"/>
      <c r="AG1502" s="137"/>
    </row>
    <row r="1604" spans="2:33" ht="15" customHeight="1">
      <c r="B1604" s="137"/>
      <c r="C1604" s="137"/>
      <c r="D1604" s="137"/>
      <c r="E1604" s="137"/>
      <c r="F1604" s="137"/>
      <c r="G1604" s="137"/>
      <c r="H1604" s="137"/>
      <c r="I1604" s="137"/>
      <c r="J1604" s="137"/>
      <c r="K1604" s="137"/>
      <c r="L1604" s="137"/>
      <c r="M1604" s="137"/>
      <c r="N1604" s="137"/>
      <c r="O1604" s="137"/>
      <c r="P1604" s="137"/>
      <c r="Q1604" s="137"/>
      <c r="R1604" s="137"/>
      <c r="S1604" s="137"/>
      <c r="T1604" s="137"/>
      <c r="U1604" s="137"/>
      <c r="V1604" s="137"/>
      <c r="W1604" s="137"/>
      <c r="X1604" s="137"/>
      <c r="Y1604" s="137"/>
      <c r="Z1604" s="137"/>
      <c r="AA1604" s="137"/>
      <c r="AB1604" s="137"/>
      <c r="AC1604" s="137"/>
      <c r="AD1604" s="137"/>
      <c r="AE1604" s="137"/>
      <c r="AF1604" s="137"/>
      <c r="AG1604" s="137"/>
    </row>
    <row r="1698" spans="2:33" ht="15" customHeight="1">
      <c r="B1698" s="137"/>
      <c r="C1698" s="137"/>
      <c r="D1698" s="137"/>
      <c r="E1698" s="137"/>
      <c r="F1698" s="137"/>
      <c r="G1698" s="137"/>
      <c r="H1698" s="137"/>
      <c r="I1698" s="137"/>
      <c r="J1698" s="137"/>
      <c r="K1698" s="137"/>
      <c r="L1698" s="137"/>
      <c r="M1698" s="137"/>
      <c r="N1698" s="137"/>
      <c r="O1698" s="137"/>
      <c r="P1698" s="137"/>
      <c r="Q1698" s="137"/>
      <c r="R1698" s="137"/>
      <c r="S1698" s="137"/>
      <c r="T1698" s="137"/>
      <c r="U1698" s="137"/>
      <c r="V1698" s="137"/>
      <c r="W1698" s="137"/>
      <c r="X1698" s="137"/>
      <c r="Y1698" s="137"/>
      <c r="Z1698" s="137"/>
      <c r="AA1698" s="137"/>
      <c r="AB1698" s="137"/>
      <c r="AC1698" s="137"/>
      <c r="AD1698" s="137"/>
      <c r="AE1698" s="137"/>
      <c r="AF1698" s="137"/>
      <c r="AG1698" s="137"/>
    </row>
    <row r="1945" spans="2:33" ht="15" customHeight="1">
      <c r="B1945" s="137"/>
      <c r="C1945" s="137"/>
      <c r="D1945" s="137"/>
      <c r="E1945" s="137"/>
      <c r="F1945" s="137"/>
      <c r="G1945" s="137"/>
      <c r="H1945" s="137"/>
      <c r="I1945" s="137"/>
      <c r="J1945" s="137"/>
      <c r="K1945" s="137"/>
      <c r="L1945" s="137"/>
      <c r="M1945" s="137"/>
      <c r="N1945" s="137"/>
      <c r="O1945" s="137"/>
      <c r="P1945" s="137"/>
      <c r="Q1945" s="137"/>
      <c r="R1945" s="137"/>
      <c r="S1945" s="137"/>
      <c r="T1945" s="137"/>
      <c r="U1945" s="137"/>
      <c r="V1945" s="137"/>
      <c r="W1945" s="137"/>
      <c r="X1945" s="137"/>
      <c r="Y1945" s="137"/>
      <c r="Z1945" s="137"/>
      <c r="AA1945" s="137"/>
      <c r="AB1945" s="137"/>
      <c r="AC1945" s="137"/>
      <c r="AD1945" s="137"/>
      <c r="AE1945" s="137"/>
      <c r="AF1945" s="137"/>
      <c r="AG1945" s="137"/>
    </row>
    <row r="2031" spans="2:33" ht="15" customHeight="1">
      <c r="B2031" s="137"/>
      <c r="C2031" s="137"/>
      <c r="D2031" s="137"/>
      <c r="E2031" s="137"/>
      <c r="F2031" s="137"/>
      <c r="G2031" s="137"/>
      <c r="H2031" s="137"/>
      <c r="I2031" s="137"/>
      <c r="J2031" s="137"/>
      <c r="K2031" s="137"/>
      <c r="L2031" s="137"/>
      <c r="M2031" s="137"/>
      <c r="N2031" s="137"/>
      <c r="O2031" s="137"/>
      <c r="P2031" s="137"/>
      <c r="Q2031" s="137"/>
      <c r="R2031" s="137"/>
      <c r="S2031" s="137"/>
      <c r="T2031" s="137"/>
      <c r="U2031" s="137"/>
      <c r="V2031" s="137"/>
      <c r="W2031" s="137"/>
      <c r="X2031" s="137"/>
      <c r="Y2031" s="137"/>
      <c r="Z2031" s="137"/>
      <c r="AA2031" s="137"/>
      <c r="AB2031" s="137"/>
      <c r="AC2031" s="137"/>
      <c r="AD2031" s="137"/>
      <c r="AE2031" s="137"/>
      <c r="AF2031" s="137"/>
      <c r="AG2031" s="137"/>
    </row>
    <row r="2153" spans="2:33" ht="15" customHeight="1">
      <c r="B2153" s="137"/>
      <c r="C2153" s="137"/>
      <c r="D2153" s="137"/>
      <c r="E2153" s="137"/>
      <c r="F2153" s="137"/>
      <c r="G2153" s="137"/>
      <c r="H2153" s="137"/>
      <c r="I2153" s="137"/>
      <c r="J2153" s="137"/>
      <c r="K2153" s="137"/>
      <c r="L2153" s="137"/>
      <c r="M2153" s="137"/>
      <c r="N2153" s="137"/>
      <c r="O2153" s="137"/>
      <c r="P2153" s="137"/>
      <c r="Q2153" s="137"/>
      <c r="R2153" s="137"/>
      <c r="S2153" s="137"/>
      <c r="T2153" s="137"/>
      <c r="U2153" s="137"/>
      <c r="V2153" s="137"/>
      <c r="W2153" s="137"/>
      <c r="X2153" s="137"/>
      <c r="Y2153" s="137"/>
      <c r="Z2153" s="137"/>
      <c r="AA2153" s="137"/>
      <c r="AB2153" s="137"/>
      <c r="AC2153" s="137"/>
      <c r="AD2153" s="137"/>
      <c r="AE2153" s="137"/>
      <c r="AF2153" s="137"/>
      <c r="AG2153" s="137"/>
    </row>
    <row r="2317" spans="2:33" ht="15" customHeight="1">
      <c r="B2317" s="137"/>
      <c r="C2317" s="137"/>
      <c r="D2317" s="137"/>
      <c r="E2317" s="137"/>
      <c r="F2317" s="137"/>
      <c r="G2317" s="137"/>
      <c r="H2317" s="137"/>
      <c r="I2317" s="137"/>
      <c r="J2317" s="137"/>
      <c r="K2317" s="137"/>
      <c r="L2317" s="137"/>
      <c r="M2317" s="137"/>
      <c r="N2317" s="137"/>
      <c r="O2317" s="137"/>
      <c r="P2317" s="137"/>
      <c r="Q2317" s="137"/>
      <c r="R2317" s="137"/>
      <c r="S2317" s="137"/>
      <c r="T2317" s="137"/>
      <c r="U2317" s="137"/>
      <c r="V2317" s="137"/>
      <c r="W2317" s="137"/>
      <c r="X2317" s="137"/>
      <c r="Y2317" s="137"/>
      <c r="Z2317" s="137"/>
      <c r="AA2317" s="137"/>
      <c r="AB2317" s="137"/>
      <c r="AC2317" s="137"/>
      <c r="AD2317" s="137"/>
      <c r="AE2317" s="137"/>
      <c r="AF2317" s="137"/>
      <c r="AG2317" s="137"/>
    </row>
    <row r="2419" spans="2:33" ht="15" customHeight="1">
      <c r="B2419" s="137"/>
      <c r="C2419" s="137"/>
      <c r="D2419" s="137"/>
      <c r="E2419" s="137"/>
      <c r="F2419" s="137"/>
      <c r="G2419" s="137"/>
      <c r="H2419" s="137"/>
      <c r="I2419" s="137"/>
      <c r="J2419" s="137"/>
      <c r="K2419" s="137"/>
      <c r="L2419" s="137"/>
      <c r="M2419" s="137"/>
      <c r="N2419" s="137"/>
      <c r="O2419" s="137"/>
      <c r="P2419" s="137"/>
      <c r="Q2419" s="137"/>
      <c r="R2419" s="137"/>
      <c r="S2419" s="137"/>
      <c r="T2419" s="137"/>
      <c r="U2419" s="137"/>
      <c r="V2419" s="137"/>
      <c r="W2419" s="137"/>
      <c r="X2419" s="137"/>
      <c r="Y2419" s="137"/>
      <c r="Z2419" s="137"/>
      <c r="AA2419" s="137"/>
      <c r="AB2419" s="137"/>
      <c r="AC2419" s="137"/>
      <c r="AD2419" s="137"/>
      <c r="AE2419" s="137"/>
      <c r="AF2419" s="137"/>
      <c r="AG2419" s="137"/>
    </row>
    <row r="2509" spans="2:33" ht="15" customHeight="1">
      <c r="B2509" s="137"/>
      <c r="C2509" s="137"/>
      <c r="D2509" s="137"/>
      <c r="E2509" s="137"/>
      <c r="F2509" s="137"/>
      <c r="G2509" s="137"/>
      <c r="H2509" s="137"/>
      <c r="I2509" s="137"/>
      <c r="J2509" s="137"/>
      <c r="K2509" s="137"/>
      <c r="L2509" s="137"/>
      <c r="M2509" s="137"/>
      <c r="N2509" s="137"/>
      <c r="O2509" s="137"/>
      <c r="P2509" s="137"/>
      <c r="Q2509" s="137"/>
      <c r="R2509" s="137"/>
      <c r="S2509" s="137"/>
      <c r="T2509" s="137"/>
      <c r="U2509" s="137"/>
      <c r="V2509" s="137"/>
      <c r="W2509" s="137"/>
      <c r="X2509" s="137"/>
      <c r="Y2509" s="137"/>
      <c r="Z2509" s="137"/>
      <c r="AA2509" s="137"/>
      <c r="AB2509" s="137"/>
      <c r="AC2509" s="137"/>
      <c r="AD2509" s="137"/>
      <c r="AE2509" s="137"/>
      <c r="AF2509" s="137"/>
      <c r="AG2509" s="137"/>
    </row>
    <row r="2598" spans="2:33" ht="15" customHeight="1">
      <c r="B2598" s="137"/>
      <c r="C2598" s="137"/>
      <c r="D2598" s="137"/>
      <c r="E2598" s="137"/>
      <c r="F2598" s="137"/>
      <c r="G2598" s="137"/>
      <c r="H2598" s="137"/>
      <c r="I2598" s="137"/>
      <c r="J2598" s="137"/>
      <c r="K2598" s="137"/>
      <c r="L2598" s="137"/>
      <c r="M2598" s="137"/>
      <c r="N2598" s="137"/>
      <c r="O2598" s="137"/>
      <c r="P2598" s="137"/>
      <c r="Q2598" s="137"/>
      <c r="R2598" s="137"/>
      <c r="S2598" s="137"/>
      <c r="T2598" s="137"/>
      <c r="U2598" s="137"/>
      <c r="V2598" s="137"/>
      <c r="W2598" s="137"/>
      <c r="X2598" s="137"/>
      <c r="Y2598" s="137"/>
      <c r="Z2598" s="137"/>
      <c r="AA2598" s="137"/>
      <c r="AB2598" s="137"/>
      <c r="AC2598" s="137"/>
      <c r="AD2598" s="137"/>
      <c r="AE2598" s="137"/>
      <c r="AF2598" s="137"/>
      <c r="AG2598" s="137"/>
    </row>
    <row r="2719" spans="2:33" ht="15" customHeight="1">
      <c r="B2719" s="137"/>
      <c r="C2719" s="137"/>
      <c r="D2719" s="137"/>
      <c r="E2719" s="137"/>
      <c r="F2719" s="137"/>
      <c r="G2719" s="137"/>
      <c r="H2719" s="137"/>
      <c r="I2719" s="137"/>
      <c r="J2719" s="137"/>
      <c r="K2719" s="137"/>
      <c r="L2719" s="137"/>
      <c r="M2719" s="137"/>
      <c r="N2719" s="137"/>
      <c r="O2719" s="137"/>
      <c r="P2719" s="137"/>
      <c r="Q2719" s="137"/>
      <c r="R2719" s="137"/>
      <c r="S2719" s="137"/>
      <c r="T2719" s="137"/>
      <c r="U2719" s="137"/>
      <c r="V2719" s="137"/>
      <c r="W2719" s="137"/>
      <c r="X2719" s="137"/>
      <c r="Y2719" s="137"/>
      <c r="Z2719" s="137"/>
      <c r="AA2719" s="137"/>
      <c r="AB2719" s="137"/>
      <c r="AC2719" s="137"/>
      <c r="AD2719" s="137"/>
      <c r="AE2719" s="137"/>
      <c r="AF2719" s="137"/>
      <c r="AG2719" s="137"/>
    </row>
    <row r="2837" spans="2:33" ht="15" customHeight="1">
      <c r="B2837" s="137"/>
      <c r="C2837" s="137"/>
      <c r="D2837" s="137"/>
      <c r="E2837" s="137"/>
      <c r="F2837" s="137"/>
      <c r="G2837" s="137"/>
      <c r="H2837" s="137"/>
      <c r="I2837" s="137"/>
      <c r="J2837" s="137"/>
      <c r="K2837" s="137"/>
      <c r="L2837" s="137"/>
      <c r="M2837" s="137"/>
      <c r="N2837" s="137"/>
      <c r="O2837" s="137"/>
      <c r="P2837" s="137"/>
      <c r="Q2837" s="137"/>
      <c r="R2837" s="137"/>
      <c r="S2837" s="137"/>
      <c r="T2837" s="137"/>
      <c r="U2837" s="137"/>
      <c r="V2837" s="137"/>
      <c r="W2837" s="137"/>
      <c r="X2837" s="137"/>
      <c r="Y2837" s="137"/>
      <c r="Z2837" s="137"/>
      <c r="AA2837" s="137"/>
      <c r="AB2837" s="137"/>
      <c r="AC2837" s="137"/>
      <c r="AD2837" s="137"/>
      <c r="AE2837" s="137"/>
      <c r="AF2837" s="137"/>
      <c r="AG2837" s="137"/>
    </row>
  </sheetData>
  <mergeCells count="19">
    <mergeCell ref="B1227:AG1227"/>
    <mergeCell ref="B1390:AG1390"/>
    <mergeCell ref="B1502:AG1502"/>
    <mergeCell ref="B2719:AG2719"/>
    <mergeCell ref="B2837:AG2837"/>
    <mergeCell ref="B1604:AG1604"/>
    <mergeCell ref="B1698:AG1698"/>
    <mergeCell ref="B1945:AG1945"/>
    <mergeCell ref="B2031:AG2031"/>
    <mergeCell ref="B2153:AG2153"/>
    <mergeCell ref="B2317:AG2317"/>
    <mergeCell ref="B2419:AG2419"/>
    <mergeCell ref="B2509:AG2509"/>
    <mergeCell ref="B2598:AG2598"/>
    <mergeCell ref="B308:AG308"/>
    <mergeCell ref="B511:AG511"/>
    <mergeCell ref="B712:AG712"/>
    <mergeCell ref="B887:AG887"/>
    <mergeCell ref="B1100:AG1100"/>
  </mergeCells>
  <conditionalFormatting sqref="A1:A1048576">
    <cfRule type="duplicateValues" dxfId="28" priority="1"/>
  </conditionalFormatting>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G11"/>
  <sheetViews>
    <sheetView topLeftCell="F1" workbookViewId="0">
      <selection activeCell="B6" sqref="B6:AE6"/>
    </sheetView>
  </sheetViews>
  <sheetFormatPr defaultRowHeight="15"/>
  <cols>
    <col min="1" max="1" width="29.85546875" customWidth="1"/>
    <col min="2" max="2" width="9.5703125" bestFit="1" customWidth="1"/>
    <col min="3" max="3" width="12" bestFit="1" customWidth="1"/>
    <col min="4" max="30" width="9.5703125" bestFit="1" customWidth="1"/>
    <col min="31" max="31" width="11.8554687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Calculations!K134</f>
        <v>115345000000000</v>
      </c>
      <c r="C2" s="7">
        <f>Calculations!L134</f>
        <v>119273000000000</v>
      </c>
      <c r="D2" s="7">
        <f>Calculations!M134</f>
        <v>118361000000000</v>
      </c>
      <c r="E2" s="7">
        <f>Calculations!N134</f>
        <v>110862000000000</v>
      </c>
      <c r="F2" s="7">
        <f>Calculations!O134</f>
        <v>111099000000000</v>
      </c>
      <c r="G2" s="7">
        <f>Calculations!P134</f>
        <v>111147000000000</v>
      </c>
      <c r="H2" s="7">
        <f>Calculations!Q134</f>
        <v>110854000000000</v>
      </c>
      <c r="I2" s="7">
        <f>Calculations!R134</f>
        <v>110384000000000</v>
      </c>
      <c r="J2" s="7">
        <f>Calculations!S134</f>
        <v>109759000000000</v>
      </c>
      <c r="K2" s="7">
        <f>Calculations!T134</f>
        <v>108987000000000</v>
      </c>
      <c r="L2" s="7">
        <f>Calculations!U134</f>
        <v>108285000000000</v>
      </c>
      <c r="M2" s="7">
        <f>Calculations!V134</f>
        <v>107479000000000</v>
      </c>
      <c r="N2" s="7">
        <f>Calculations!W134</f>
        <v>106449000000000</v>
      </c>
      <c r="O2" s="7">
        <f>Calculations!X134</f>
        <v>105275000000000</v>
      </c>
      <c r="P2" s="7">
        <f>Calculations!Y134</f>
        <v>104142000000000</v>
      </c>
      <c r="Q2" s="7">
        <f>Calculations!Z134</f>
        <v>102983000000000</v>
      </c>
      <c r="R2" s="7">
        <f>Calculations!AA134</f>
        <v>101737000000000</v>
      </c>
      <c r="S2" s="7">
        <f>Calculations!AB134</f>
        <v>100347000000000</v>
      </c>
      <c r="T2" s="7">
        <f>Calculations!AC134</f>
        <v>98874000000000</v>
      </c>
      <c r="U2" s="7">
        <f>Calculations!AD134</f>
        <v>97414000000000</v>
      </c>
      <c r="V2" s="7">
        <f>Calculations!AE134</f>
        <v>96060000000000</v>
      </c>
      <c r="W2" s="7">
        <f>Calculations!AF134</f>
        <v>94758000000000</v>
      </c>
      <c r="X2" s="7">
        <f>Calculations!AG134</f>
        <v>93488000000000</v>
      </c>
      <c r="Y2" s="7">
        <f>Calculations!AH134</f>
        <v>92216000000000</v>
      </c>
      <c r="Z2" s="7">
        <f>Calculations!AI134</f>
        <v>90939000000000</v>
      </c>
      <c r="AA2" s="7">
        <f>Calculations!AJ134</f>
        <v>89708000000000</v>
      </c>
      <c r="AB2" s="7">
        <f>Calculations!AK134</f>
        <v>88523000000000</v>
      </c>
      <c r="AC2" s="7">
        <f>Calculations!AL134</f>
        <v>87315000000000</v>
      </c>
      <c r="AD2" s="7">
        <f>Calculations!AM134</f>
        <v>86134000000000</v>
      </c>
      <c r="AE2" s="7">
        <f>Calculations!AN134</f>
        <v>84990000000000</v>
      </c>
    </row>
    <row r="3" spans="1:33">
      <c r="A3" s="1" t="s">
        <v>77</v>
      </c>
      <c r="B3" s="7">
        <f>Calculations!K135</f>
        <v>0</v>
      </c>
      <c r="C3" s="7">
        <f>Calculations!L135</f>
        <v>0</v>
      </c>
      <c r="D3" s="7">
        <f>Calculations!M135</f>
        <v>0</v>
      </c>
      <c r="E3" s="7">
        <f>Calculations!N135</f>
        <v>0</v>
      </c>
      <c r="F3" s="7">
        <f>Calculations!O135</f>
        <v>0</v>
      </c>
      <c r="G3" s="7">
        <f>Calculations!P135</f>
        <v>0</v>
      </c>
      <c r="H3" s="7">
        <f>Calculations!Q135</f>
        <v>0</v>
      </c>
      <c r="I3" s="7">
        <f>Calculations!R135</f>
        <v>0</v>
      </c>
      <c r="J3" s="7">
        <f>Calculations!S135</f>
        <v>0</v>
      </c>
      <c r="K3" s="7">
        <f>Calculations!T135</f>
        <v>0</v>
      </c>
      <c r="L3" s="7">
        <f>Calculations!U135</f>
        <v>0</v>
      </c>
      <c r="M3" s="7">
        <f>Calculations!V135</f>
        <v>0</v>
      </c>
      <c r="N3" s="7">
        <f>Calculations!W135</f>
        <v>0</v>
      </c>
      <c r="O3" s="7">
        <f>Calculations!X135</f>
        <v>0</v>
      </c>
      <c r="P3" s="7">
        <f>Calculations!Y135</f>
        <v>0</v>
      </c>
      <c r="Q3" s="7">
        <f>Calculations!Z135</f>
        <v>0</v>
      </c>
      <c r="R3" s="7">
        <f>Calculations!AA135</f>
        <v>0</v>
      </c>
      <c r="S3" s="7">
        <f>Calculations!AB135</f>
        <v>0</v>
      </c>
      <c r="T3" s="7">
        <f>Calculations!AC135</f>
        <v>0</v>
      </c>
      <c r="U3" s="7">
        <f>Calculations!AD135</f>
        <v>0</v>
      </c>
      <c r="V3" s="7">
        <f>Calculations!AE135</f>
        <v>0</v>
      </c>
      <c r="W3" s="7">
        <f>Calculations!AF135</f>
        <v>0</v>
      </c>
      <c r="X3" s="7">
        <f>Calculations!AG135</f>
        <v>0</v>
      </c>
      <c r="Y3" s="7">
        <f>Calculations!AH135</f>
        <v>0</v>
      </c>
      <c r="Z3" s="7">
        <f>Calculations!AI135</f>
        <v>0</v>
      </c>
      <c r="AA3" s="7">
        <f>Calculations!AJ135</f>
        <v>0</v>
      </c>
      <c r="AB3" s="7">
        <f>Calculations!AK135</f>
        <v>0</v>
      </c>
      <c r="AC3" s="7">
        <f>Calculations!AL135</f>
        <v>0</v>
      </c>
      <c r="AD3" s="7">
        <f>Calculations!AM135</f>
        <v>0</v>
      </c>
      <c r="AE3" s="7">
        <f>Calculations!AN135</f>
        <v>0</v>
      </c>
    </row>
    <row r="4" spans="1:33">
      <c r="A4" s="1" t="s">
        <v>78</v>
      </c>
      <c r="B4" s="7">
        <f>Calculations!K136</f>
        <v>1803724000000000</v>
      </c>
      <c r="C4" s="7">
        <f>Calculations!L136</f>
        <v>1825454000000000</v>
      </c>
      <c r="D4" s="7">
        <f>Calculations!M136</f>
        <v>1794700000000000</v>
      </c>
      <c r="E4" s="7">
        <f>Calculations!N136</f>
        <v>1706173000000000</v>
      </c>
      <c r="F4" s="7">
        <f>Calculations!O136</f>
        <v>1789100000000000</v>
      </c>
      <c r="G4" s="7">
        <f>Calculations!P136</f>
        <v>1789100000000000</v>
      </c>
      <c r="H4" s="7">
        <f>Calculations!Q136</f>
        <v>1789100000000000</v>
      </c>
      <c r="I4" s="7">
        <f>Calculations!R136</f>
        <v>1789100000000000</v>
      </c>
      <c r="J4" s="7">
        <f>Calculations!S136</f>
        <v>1789100000000000</v>
      </c>
      <c r="K4" s="7">
        <f>Calculations!T136</f>
        <v>1789100000000000</v>
      </c>
      <c r="L4" s="7">
        <f>Calculations!U136</f>
        <v>1787161000000000</v>
      </c>
      <c r="M4" s="7">
        <f>Calculations!V136</f>
        <v>1783530000000000</v>
      </c>
      <c r="N4" s="7">
        <f>Calculations!W136</f>
        <v>1776289000000000</v>
      </c>
      <c r="O4" s="7">
        <f>Calculations!X136</f>
        <v>1767478000000000</v>
      </c>
      <c r="P4" s="7">
        <f>Calculations!Y136</f>
        <v>1757646000000000</v>
      </c>
      <c r="Q4" s="7">
        <f>Calculations!Z136</f>
        <v>1748321000000000</v>
      </c>
      <c r="R4" s="7">
        <f>Calculations!AA136</f>
        <v>1738137000000000</v>
      </c>
      <c r="S4" s="7">
        <f>Calculations!AB136</f>
        <v>1725022000000000</v>
      </c>
      <c r="T4" s="7">
        <f>Calculations!AC136</f>
        <v>1712733000000000</v>
      </c>
      <c r="U4" s="7">
        <f>Calculations!AD136</f>
        <v>1699783000000000</v>
      </c>
      <c r="V4" s="7">
        <f>Calculations!AE136</f>
        <v>1686558000000000</v>
      </c>
      <c r="W4" s="7">
        <f>Calculations!AF136</f>
        <v>1673985000000000</v>
      </c>
      <c r="X4" s="7">
        <f>Calculations!AG136</f>
        <v>1663169000000000</v>
      </c>
      <c r="Y4" s="7">
        <f>Calculations!AH136</f>
        <v>1653979000000000</v>
      </c>
      <c r="Z4" s="7">
        <f>Calculations!AI136</f>
        <v>1642917000000000</v>
      </c>
      <c r="AA4" s="7">
        <f>Calculations!AJ136</f>
        <v>1629286000000000</v>
      </c>
      <c r="AB4" s="7">
        <f>Calculations!AK136</f>
        <v>1617342000000000</v>
      </c>
      <c r="AC4" s="7">
        <f>Calculations!AL136</f>
        <v>1607314000000000</v>
      </c>
      <c r="AD4" s="7">
        <f>Calculations!AM136</f>
        <v>1597087000000000</v>
      </c>
      <c r="AE4" s="7">
        <f>Calculations!AN136</f>
        <v>1585169000000000</v>
      </c>
    </row>
    <row r="5" spans="1:33">
      <c r="A5" s="1" t="s">
        <v>79</v>
      </c>
      <c r="B5" s="7">
        <f>Calculations!K137</f>
        <v>214504000000000</v>
      </c>
      <c r="C5" s="7">
        <f>Calculations!L137</f>
        <v>212071000000000</v>
      </c>
      <c r="D5" s="7">
        <f>Calculations!M137</f>
        <v>206160000000000</v>
      </c>
      <c r="E5" s="7">
        <f>Calculations!N137</f>
        <v>189944000000000</v>
      </c>
      <c r="F5" s="7">
        <f>Calculations!O137</f>
        <v>191777000000000</v>
      </c>
      <c r="G5" s="7">
        <f>Calculations!P137</f>
        <v>193137000000000</v>
      </c>
      <c r="H5" s="7">
        <f>Calculations!Q137</f>
        <v>194076000000000</v>
      </c>
      <c r="I5" s="7">
        <f>Calculations!R137</f>
        <v>194863000000000</v>
      </c>
      <c r="J5" s="7">
        <f>Calculations!S137</f>
        <v>194118000000000</v>
      </c>
      <c r="K5" s="7">
        <f>Calculations!T137</f>
        <v>192428000000000</v>
      </c>
      <c r="L5" s="7">
        <f>Calculations!U137</f>
        <v>190378000000000</v>
      </c>
      <c r="M5" s="7">
        <f>Calculations!V137</f>
        <v>188286000000000</v>
      </c>
      <c r="N5" s="7">
        <f>Calculations!W137</f>
        <v>186091000000000</v>
      </c>
      <c r="O5" s="7">
        <f>Calculations!X137</f>
        <v>183872000000000</v>
      </c>
      <c r="P5" s="7">
        <f>Calculations!Y137</f>
        <v>181496000000000</v>
      </c>
      <c r="Q5" s="7">
        <f>Calculations!Z137</f>
        <v>179108000000000</v>
      </c>
      <c r="R5" s="7">
        <f>Calculations!AA137</f>
        <v>176649000000000</v>
      </c>
      <c r="S5" s="7">
        <f>Calculations!AB137</f>
        <v>174150000000000</v>
      </c>
      <c r="T5" s="7">
        <f>Calculations!AC137</f>
        <v>171617000000000</v>
      </c>
      <c r="U5" s="7">
        <f>Calculations!AD137</f>
        <v>169061000000000</v>
      </c>
      <c r="V5" s="7">
        <f>Calculations!AE137</f>
        <v>166513000000000</v>
      </c>
      <c r="W5" s="7">
        <f>Calculations!AF137</f>
        <v>164037000000000</v>
      </c>
      <c r="X5" s="7">
        <f>Calculations!AG137</f>
        <v>161519000000000</v>
      </c>
      <c r="Y5" s="7">
        <f>Calculations!AH137</f>
        <v>159163000000000</v>
      </c>
      <c r="Z5" s="7">
        <f>Calculations!AI137</f>
        <v>156796000000000</v>
      </c>
      <c r="AA5" s="7">
        <f>Calculations!AJ137</f>
        <v>154307000000000</v>
      </c>
      <c r="AB5" s="7">
        <f>Calculations!AK137</f>
        <v>151870000000000</v>
      </c>
      <c r="AC5" s="7">
        <f>Calculations!AL137</f>
        <v>149531000000000</v>
      </c>
      <c r="AD5" s="7">
        <f>Calculations!AM137</f>
        <v>147200000000000</v>
      </c>
      <c r="AE5" s="7">
        <f>Calculations!AN137</f>
        <v>144935000000000</v>
      </c>
    </row>
    <row r="6" spans="1:33">
      <c r="A6" s="1" t="s">
        <v>81</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v>0</v>
      </c>
      <c r="AB6" s="7">
        <v>0</v>
      </c>
      <c r="AC6" s="7">
        <v>0</v>
      </c>
      <c r="AD6" s="7">
        <v>0</v>
      </c>
      <c r="AE6" s="7">
        <v>0</v>
      </c>
    </row>
    <row r="7" spans="1:33">
      <c r="A7" s="1" t="s">
        <v>139</v>
      </c>
      <c r="B7" s="7">
        <f>Calculations!K139</f>
        <v>0</v>
      </c>
      <c r="C7" s="7">
        <f>Calculations!L139</f>
        <v>0</v>
      </c>
      <c r="D7" s="7">
        <f>Calculations!M139</f>
        <v>0</v>
      </c>
      <c r="E7" s="7">
        <f>Calculations!N139</f>
        <v>0</v>
      </c>
      <c r="F7" s="7">
        <f>Calculations!O139</f>
        <v>0</v>
      </c>
      <c r="G7" s="7">
        <f>Calculations!P139</f>
        <v>0</v>
      </c>
      <c r="H7" s="7">
        <f>Calculations!Q139</f>
        <v>0</v>
      </c>
      <c r="I7" s="7">
        <f>Calculations!R139</f>
        <v>0</v>
      </c>
      <c r="J7" s="7">
        <f>Calculations!S139</f>
        <v>0</v>
      </c>
      <c r="K7" s="7">
        <f>Calculations!T139</f>
        <v>0</v>
      </c>
      <c r="L7" s="7">
        <f>Calculations!U139</f>
        <v>0</v>
      </c>
      <c r="M7" s="7">
        <f>Calculations!V139</f>
        <v>0</v>
      </c>
      <c r="N7" s="7">
        <f>Calculations!W139</f>
        <v>0</v>
      </c>
      <c r="O7" s="7">
        <f>Calculations!X139</f>
        <v>0</v>
      </c>
      <c r="P7" s="7">
        <f>Calculations!Y139</f>
        <v>0</v>
      </c>
      <c r="Q7" s="7">
        <f>Calculations!Z139</f>
        <v>0</v>
      </c>
      <c r="R7" s="7">
        <f>Calculations!AA139</f>
        <v>0</v>
      </c>
      <c r="S7" s="7">
        <f>Calculations!AB139</f>
        <v>0</v>
      </c>
      <c r="T7" s="7">
        <f>Calculations!AC139</f>
        <v>0</v>
      </c>
      <c r="U7" s="7">
        <f>Calculations!AD139</f>
        <v>0</v>
      </c>
      <c r="V7" s="7">
        <f>Calculations!AE139</f>
        <v>0</v>
      </c>
      <c r="W7" s="7">
        <f>Calculations!AF139</f>
        <v>0</v>
      </c>
      <c r="X7" s="7">
        <f>Calculations!AG139</f>
        <v>0</v>
      </c>
      <c r="Y7" s="7">
        <f>Calculations!AH139</f>
        <v>0</v>
      </c>
      <c r="Z7" s="7">
        <f>Calculations!AI139</f>
        <v>0</v>
      </c>
      <c r="AA7" s="7">
        <f>Calculations!AJ139</f>
        <v>0</v>
      </c>
      <c r="AB7" s="7">
        <f>Calculations!AK139</f>
        <v>0</v>
      </c>
      <c r="AC7" s="7">
        <f>Calculations!AL139</f>
        <v>0</v>
      </c>
      <c r="AD7" s="7">
        <f>Calculations!AM139</f>
        <v>0</v>
      </c>
      <c r="AE7" s="7">
        <f>Calculations!AN139</f>
        <v>0</v>
      </c>
    </row>
    <row r="8" spans="1:33">
      <c r="A8" s="1" t="s">
        <v>243</v>
      </c>
      <c r="B8" s="7">
        <f>Calculations!K140</f>
        <v>0</v>
      </c>
      <c r="C8" s="7">
        <f>Calculations!L140</f>
        <v>0</v>
      </c>
      <c r="D8" s="7">
        <f>Calculations!M140</f>
        <v>0</v>
      </c>
      <c r="E8" s="7">
        <f>Calculations!N140</f>
        <v>0</v>
      </c>
      <c r="F8" s="7">
        <f>Calculations!O140</f>
        <v>0</v>
      </c>
      <c r="G8" s="7">
        <f>Calculations!P140</f>
        <v>0</v>
      </c>
      <c r="H8" s="7">
        <f>Calculations!Q140</f>
        <v>0</v>
      </c>
      <c r="I8" s="7">
        <f>Calculations!R140</f>
        <v>0</v>
      </c>
      <c r="J8" s="7">
        <f>Calculations!S140</f>
        <v>0</v>
      </c>
      <c r="K8" s="7">
        <f>Calculations!T140</f>
        <v>0</v>
      </c>
      <c r="L8" s="7">
        <f>Calculations!U140</f>
        <v>0</v>
      </c>
      <c r="M8" s="7">
        <f>Calculations!V140</f>
        <v>0</v>
      </c>
      <c r="N8" s="7">
        <f>Calculations!W140</f>
        <v>0</v>
      </c>
      <c r="O8" s="7">
        <f>Calculations!X140</f>
        <v>0</v>
      </c>
      <c r="P8" s="7">
        <f>Calculations!Y140</f>
        <v>0</v>
      </c>
      <c r="Q8" s="7">
        <f>Calculations!Z140</f>
        <v>0</v>
      </c>
      <c r="R8" s="7">
        <f>Calculations!AA140</f>
        <v>0</v>
      </c>
      <c r="S8" s="7">
        <f>Calculations!AB140</f>
        <v>0</v>
      </c>
      <c r="T8" s="7">
        <f>Calculations!AC140</f>
        <v>0</v>
      </c>
      <c r="U8" s="7">
        <f>Calculations!AD140</f>
        <v>0</v>
      </c>
      <c r="V8" s="7">
        <f>Calculations!AE140</f>
        <v>0</v>
      </c>
      <c r="W8" s="7">
        <f>Calculations!AF140</f>
        <v>0</v>
      </c>
      <c r="X8" s="7">
        <f>Calculations!AG140</f>
        <v>0</v>
      </c>
      <c r="Y8" s="7">
        <f>Calculations!AH140</f>
        <v>0</v>
      </c>
      <c r="Z8" s="7">
        <f>Calculations!AI140</f>
        <v>0</v>
      </c>
      <c r="AA8" s="7">
        <f>Calculations!AJ140</f>
        <v>0</v>
      </c>
      <c r="AB8" s="7">
        <f>Calculations!AK140</f>
        <v>0</v>
      </c>
      <c r="AC8" s="7">
        <f>Calculations!AL140</f>
        <v>0</v>
      </c>
      <c r="AD8" s="7">
        <f>Calculations!AM140</f>
        <v>0</v>
      </c>
      <c r="AE8" s="7">
        <f>Calculations!AN140</f>
        <v>0</v>
      </c>
    </row>
    <row r="9" spans="1:33">
      <c r="A9" s="1" t="s">
        <v>244</v>
      </c>
      <c r="B9" s="7">
        <f>Calculations!K141</f>
        <v>0</v>
      </c>
      <c r="C9" s="7">
        <f>Calculations!L141</f>
        <v>0</v>
      </c>
      <c r="D9" s="7">
        <f>Calculations!M141</f>
        <v>0</v>
      </c>
      <c r="E9" s="7">
        <f>Calculations!N141</f>
        <v>0</v>
      </c>
      <c r="F9" s="7">
        <f>Calculations!O141</f>
        <v>0</v>
      </c>
      <c r="G9" s="7">
        <f>Calculations!P141</f>
        <v>0</v>
      </c>
      <c r="H9" s="7">
        <f>Calculations!Q141</f>
        <v>0</v>
      </c>
      <c r="I9" s="7">
        <f>Calculations!R141</f>
        <v>0</v>
      </c>
      <c r="J9" s="7">
        <f>Calculations!S141</f>
        <v>0</v>
      </c>
      <c r="K9" s="7">
        <f>Calculations!T141</f>
        <v>0</v>
      </c>
      <c r="L9" s="7">
        <f>Calculations!U141</f>
        <v>0</v>
      </c>
      <c r="M9" s="7">
        <f>Calculations!V141</f>
        <v>0</v>
      </c>
      <c r="N9" s="7">
        <f>Calculations!W141</f>
        <v>0</v>
      </c>
      <c r="O9" s="7">
        <f>Calculations!X141</f>
        <v>0</v>
      </c>
      <c r="P9" s="7">
        <f>Calculations!Y141</f>
        <v>0</v>
      </c>
      <c r="Q9" s="7">
        <f>Calculations!Z141</f>
        <v>0</v>
      </c>
      <c r="R9" s="7">
        <f>Calculations!AA141</f>
        <v>0</v>
      </c>
      <c r="S9" s="7">
        <f>Calculations!AB141</f>
        <v>0</v>
      </c>
      <c r="T9" s="7">
        <f>Calculations!AC141</f>
        <v>0</v>
      </c>
      <c r="U9" s="7">
        <f>Calculations!AD141</f>
        <v>0</v>
      </c>
      <c r="V9" s="7">
        <f>Calculations!AE141</f>
        <v>0</v>
      </c>
      <c r="W9" s="7">
        <f>Calculations!AF141</f>
        <v>0</v>
      </c>
      <c r="X9" s="7">
        <f>Calculations!AG141</f>
        <v>0</v>
      </c>
      <c r="Y9" s="7">
        <f>Calculations!AH141</f>
        <v>0</v>
      </c>
      <c r="Z9" s="7">
        <f>Calculations!AI141</f>
        <v>0</v>
      </c>
      <c r="AA9" s="7">
        <f>Calculations!AJ141</f>
        <v>0</v>
      </c>
      <c r="AB9" s="7">
        <f>Calculations!AK141</f>
        <v>0</v>
      </c>
      <c r="AC9" s="7">
        <f>Calculations!AL141</f>
        <v>0</v>
      </c>
      <c r="AD9" s="7">
        <f>Calculations!AM141</f>
        <v>0</v>
      </c>
      <c r="AE9" s="7">
        <f>Calculations!AN141</f>
        <v>0</v>
      </c>
    </row>
    <row r="10" spans="1:33">
      <c r="A10" s="1" t="s">
        <v>245</v>
      </c>
      <c r="B10" s="7">
        <f>Calculations!K142</f>
        <v>359363595342854.44</v>
      </c>
      <c r="C10" s="7">
        <f>Calculations!L142</f>
        <v>409805170050857.56</v>
      </c>
      <c r="D10" s="7">
        <f>Calculations!M142</f>
        <v>409851692868979.25</v>
      </c>
      <c r="E10" s="7">
        <f>Calculations!N142</f>
        <v>396667877678779.75</v>
      </c>
      <c r="F10" s="7">
        <f>Calculations!O142</f>
        <v>396429817341969.69</v>
      </c>
      <c r="G10" s="7">
        <f>Calculations!P142</f>
        <v>395393180255775.06</v>
      </c>
      <c r="H10" s="7">
        <f>Calculations!Q142</f>
        <v>394541126869634.81</v>
      </c>
      <c r="I10" s="7">
        <f>Calculations!R142</f>
        <v>394538558798236.06</v>
      </c>
      <c r="J10" s="7">
        <f>Calculations!S142</f>
        <v>394530901851124.31</v>
      </c>
      <c r="K10" s="7">
        <f>Calculations!T142</f>
        <v>395097968936789.25</v>
      </c>
      <c r="L10" s="7">
        <f>Calculations!U142</f>
        <v>394587299047779.38</v>
      </c>
      <c r="M10" s="7">
        <f>Calculations!V142</f>
        <v>394576500521628.63</v>
      </c>
      <c r="N10" s="7">
        <f>Calculations!W142</f>
        <v>394298838277933.81</v>
      </c>
      <c r="O10" s="7">
        <f>Calculations!X142</f>
        <v>393792142835134.88</v>
      </c>
      <c r="P10" s="7">
        <f>Calculations!Y142</f>
        <v>393209217331010.5</v>
      </c>
      <c r="Q10" s="7">
        <f>Calculations!Z142</f>
        <v>392311539268440.69</v>
      </c>
      <c r="R10" s="7">
        <f>Calculations!AA142</f>
        <v>391188002490874.63</v>
      </c>
      <c r="S10" s="7">
        <f>Calculations!AB142</f>
        <v>389967270808077.88</v>
      </c>
      <c r="T10" s="7">
        <f>Calculations!AC142</f>
        <v>388791962232023.31</v>
      </c>
      <c r="U10" s="7">
        <f>Calculations!AD142</f>
        <v>387466086786806.38</v>
      </c>
      <c r="V10" s="7">
        <f>Calculations!AE142</f>
        <v>386150224796638.44</v>
      </c>
      <c r="W10" s="7">
        <f>Calculations!AF142</f>
        <v>384800463163699.06</v>
      </c>
      <c r="X10" s="7">
        <f>Calculations!AG142</f>
        <v>383465937998369.31</v>
      </c>
      <c r="Y10" s="7">
        <f>Calculations!AH142</f>
        <v>382043292076912.5</v>
      </c>
      <c r="Z10" s="7">
        <f>Calculations!AI142</f>
        <v>380608639894376.88</v>
      </c>
      <c r="AA10" s="7">
        <f>Calculations!AJ142</f>
        <v>379354895822115.56</v>
      </c>
      <c r="AB10" s="7">
        <f>Calculations!AK142</f>
        <v>378281066309297.88</v>
      </c>
      <c r="AC10" s="7">
        <f>Calculations!AL142</f>
        <v>376846816235925.69</v>
      </c>
      <c r="AD10" s="7">
        <f>Calculations!AM142</f>
        <v>375369305346379.38</v>
      </c>
      <c r="AE10" s="7">
        <f>Calculations!AN142</f>
        <v>373839200138353.56</v>
      </c>
    </row>
    <row r="11" spans="1:33">
      <c r="A11" s="1" t="s">
        <v>246</v>
      </c>
      <c r="B11" s="7">
        <f>Calculations!K143</f>
        <v>0</v>
      </c>
      <c r="C11" s="7">
        <f>Calculations!L143</f>
        <v>0</v>
      </c>
      <c r="D11" s="7">
        <f>Calculations!M143</f>
        <v>0</v>
      </c>
      <c r="E11" s="7">
        <f>Calculations!N143</f>
        <v>0</v>
      </c>
      <c r="F11" s="7">
        <f>Calculations!O143</f>
        <v>0</v>
      </c>
      <c r="G11" s="7">
        <f>Calculations!P143</f>
        <v>0</v>
      </c>
      <c r="H11" s="7">
        <f>Calculations!Q143</f>
        <v>0</v>
      </c>
      <c r="I11" s="7">
        <f>Calculations!R143</f>
        <v>0</v>
      </c>
      <c r="J11" s="7">
        <f>Calculations!S143</f>
        <v>0</v>
      </c>
      <c r="K11" s="7">
        <f>Calculations!T143</f>
        <v>0</v>
      </c>
      <c r="L11" s="7">
        <f>Calculations!U143</f>
        <v>0</v>
      </c>
      <c r="M11" s="7">
        <f>Calculations!V143</f>
        <v>0</v>
      </c>
      <c r="N11" s="7">
        <f>Calculations!W143</f>
        <v>0</v>
      </c>
      <c r="O11" s="7">
        <f>Calculations!X143</f>
        <v>0</v>
      </c>
      <c r="P11" s="7">
        <f>Calculations!Y143</f>
        <v>0</v>
      </c>
      <c r="Q11" s="7">
        <f>Calculations!Z143</f>
        <v>0</v>
      </c>
      <c r="R11" s="7">
        <f>Calculations!AA143</f>
        <v>0</v>
      </c>
      <c r="S11" s="7">
        <f>Calculations!AB143</f>
        <v>0</v>
      </c>
      <c r="T11" s="7">
        <f>Calculations!AC143</f>
        <v>0</v>
      </c>
      <c r="U11" s="7">
        <f>Calculations!AD143</f>
        <v>0</v>
      </c>
      <c r="V11" s="7">
        <f>Calculations!AE143</f>
        <v>0</v>
      </c>
      <c r="W11" s="7">
        <f>Calculations!AF143</f>
        <v>0</v>
      </c>
      <c r="X11" s="7">
        <f>Calculations!AG143</f>
        <v>0</v>
      </c>
      <c r="Y11" s="7">
        <f>Calculations!AH143</f>
        <v>0</v>
      </c>
      <c r="Z11" s="7">
        <f>Calculations!AI143</f>
        <v>0</v>
      </c>
      <c r="AA11" s="7">
        <f>Calculations!AJ143</f>
        <v>0</v>
      </c>
      <c r="AB11" s="7">
        <f>Calculations!AK143</f>
        <v>0</v>
      </c>
      <c r="AC11" s="7">
        <f>Calculations!AL143</f>
        <v>0</v>
      </c>
      <c r="AD11" s="7">
        <f>Calculations!AM143</f>
        <v>0</v>
      </c>
      <c r="AE11" s="7">
        <f>Calculations!AN143</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G11"/>
  <sheetViews>
    <sheetView workbookViewId="0">
      <selection activeCell="B1" sqref="B1:C1048576"/>
    </sheetView>
  </sheetViews>
  <sheetFormatPr defaultRowHeight="15"/>
  <cols>
    <col min="1" max="1" width="29.85546875" customWidth="1"/>
    <col min="2" max="31" width="9.570312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Calculations!K147</f>
        <v>1025491000000000.1</v>
      </c>
      <c r="C2" s="7">
        <f>Calculations!L147</f>
        <v>961673000000000</v>
      </c>
      <c r="D2" s="7">
        <f>Calculations!M147</f>
        <v>885270000000000</v>
      </c>
      <c r="E2" s="7">
        <f>Calculations!N147</f>
        <v>950810000000000</v>
      </c>
      <c r="F2" s="7">
        <f>Calculations!O147</f>
        <v>954330000000000</v>
      </c>
      <c r="G2" s="7">
        <f>Calculations!P147</f>
        <v>955889999999999.88</v>
      </c>
      <c r="H2" s="7">
        <f>Calculations!Q147</f>
        <v>956280000000000</v>
      </c>
      <c r="I2" s="7">
        <f>Calculations!R147</f>
        <v>956411000000000</v>
      </c>
      <c r="J2" s="7">
        <f>Calculations!S147</f>
        <v>956067000000000</v>
      </c>
      <c r="K2" s="7">
        <f>Calculations!T147</f>
        <v>953807000000000.13</v>
      </c>
      <c r="L2" s="7">
        <f>Calculations!U147</f>
        <v>952161000000000</v>
      </c>
      <c r="M2" s="7">
        <f>Calculations!V147</f>
        <v>950743000000000</v>
      </c>
      <c r="N2" s="7">
        <f>Calculations!W147</f>
        <v>947278000000000</v>
      </c>
      <c r="O2" s="7">
        <f>Calculations!X147</f>
        <v>943400999999999.88</v>
      </c>
      <c r="P2" s="7">
        <f>Calculations!Y147</f>
        <v>940440000000000</v>
      </c>
      <c r="Q2" s="7">
        <f>Calculations!Z147</f>
        <v>937857000000000</v>
      </c>
      <c r="R2" s="7">
        <f>Calculations!AA147</f>
        <v>935295000000000</v>
      </c>
      <c r="S2" s="7">
        <f>Calculations!AB147</f>
        <v>932130999999999.88</v>
      </c>
      <c r="T2" s="7">
        <f>Calculations!AC147</f>
        <v>929093000000000</v>
      </c>
      <c r="U2" s="7">
        <f>Calculations!AD147</f>
        <v>925905999999999.88</v>
      </c>
      <c r="V2" s="7">
        <f>Calculations!AE147</f>
        <v>923626000000000</v>
      </c>
      <c r="W2" s="7">
        <f>Calculations!AF147</f>
        <v>922056000000000</v>
      </c>
      <c r="X2" s="7">
        <f>Calculations!AG147</f>
        <v>921001000000000</v>
      </c>
      <c r="Y2" s="7">
        <f>Calculations!AH147</f>
        <v>920566999999999.88</v>
      </c>
      <c r="Z2" s="7">
        <f>Calculations!AI147</f>
        <v>920893000000000</v>
      </c>
      <c r="AA2" s="7">
        <f>Calculations!AJ147</f>
        <v>922627000000000</v>
      </c>
      <c r="AB2" s="7">
        <f>Calculations!AK147</f>
        <v>925447000000000</v>
      </c>
      <c r="AC2" s="7">
        <f>Calculations!AL147</f>
        <v>928647000000000</v>
      </c>
      <c r="AD2" s="7">
        <f>Calculations!AM147</f>
        <v>932273000000000</v>
      </c>
      <c r="AE2" s="7">
        <f>Calculations!AN147</f>
        <v>936958000000000</v>
      </c>
    </row>
    <row r="3" spans="1:33">
      <c r="A3" s="1" t="s">
        <v>77</v>
      </c>
      <c r="B3" s="7">
        <f>Calculations!K148</f>
        <v>0</v>
      </c>
      <c r="C3" s="7">
        <f>Calculations!L148</f>
        <v>0</v>
      </c>
      <c r="D3" s="7">
        <f>Calculations!M148</f>
        <v>0</v>
      </c>
      <c r="E3" s="7">
        <f>Calculations!N148</f>
        <v>0</v>
      </c>
      <c r="F3" s="7">
        <f>Calculations!O148</f>
        <v>0</v>
      </c>
      <c r="G3" s="7">
        <f>Calculations!P148</f>
        <v>0</v>
      </c>
      <c r="H3" s="7">
        <f>Calculations!Q148</f>
        <v>0</v>
      </c>
      <c r="I3" s="7">
        <f>Calculations!R148</f>
        <v>0</v>
      </c>
      <c r="J3" s="7">
        <f>Calculations!S148</f>
        <v>0</v>
      </c>
      <c r="K3" s="7">
        <f>Calculations!T148</f>
        <v>0</v>
      </c>
      <c r="L3" s="7">
        <f>Calculations!U148</f>
        <v>0</v>
      </c>
      <c r="M3" s="7">
        <f>Calculations!V148</f>
        <v>0</v>
      </c>
      <c r="N3" s="7">
        <f>Calculations!W148</f>
        <v>0</v>
      </c>
      <c r="O3" s="7">
        <f>Calculations!X148</f>
        <v>0</v>
      </c>
      <c r="P3" s="7">
        <f>Calculations!Y148</f>
        <v>0</v>
      </c>
      <c r="Q3" s="7">
        <f>Calculations!Z148</f>
        <v>0</v>
      </c>
      <c r="R3" s="7">
        <f>Calculations!AA148</f>
        <v>0</v>
      </c>
      <c r="S3" s="7">
        <f>Calculations!AB148</f>
        <v>0</v>
      </c>
      <c r="T3" s="7">
        <f>Calculations!AC148</f>
        <v>0</v>
      </c>
      <c r="U3" s="7">
        <f>Calculations!AD148</f>
        <v>0</v>
      </c>
      <c r="V3" s="7">
        <f>Calculations!AE148</f>
        <v>0</v>
      </c>
      <c r="W3" s="7">
        <f>Calculations!AF148</f>
        <v>0</v>
      </c>
      <c r="X3" s="7">
        <f>Calculations!AG148</f>
        <v>0</v>
      </c>
      <c r="Y3" s="7">
        <f>Calculations!AH148</f>
        <v>0</v>
      </c>
      <c r="Z3" s="7">
        <f>Calculations!AI148</f>
        <v>0</v>
      </c>
      <c r="AA3" s="7">
        <f>Calculations!AJ148</f>
        <v>0</v>
      </c>
      <c r="AB3" s="7">
        <f>Calculations!AK148</f>
        <v>0</v>
      </c>
      <c r="AC3" s="7">
        <f>Calculations!AL148</f>
        <v>0</v>
      </c>
      <c r="AD3" s="7">
        <f>Calculations!AM148</f>
        <v>0</v>
      </c>
      <c r="AE3" s="7">
        <f>Calculations!AN148</f>
        <v>0</v>
      </c>
    </row>
    <row r="4" spans="1:33">
      <c r="A4" s="1" t="s">
        <v>78</v>
      </c>
      <c r="B4" s="7">
        <f>Calculations!K149</f>
        <v>24743000000000</v>
      </c>
      <c r="C4" s="7">
        <f>Calculations!L149</f>
        <v>24829000000000</v>
      </c>
      <c r="D4" s="7">
        <f>Calculations!M149</f>
        <v>19927000000000</v>
      </c>
      <c r="E4" s="7">
        <f>Calculations!N149</f>
        <v>25627000000000</v>
      </c>
      <c r="F4" s="7">
        <f>Calculations!O149</f>
        <v>25995000000000</v>
      </c>
      <c r="G4" s="7">
        <f>Calculations!P149</f>
        <v>26232000000000</v>
      </c>
      <c r="H4" s="7">
        <f>Calculations!Q149</f>
        <v>26372000000000</v>
      </c>
      <c r="I4" s="7">
        <f>Calculations!R149</f>
        <v>26435000000000</v>
      </c>
      <c r="J4" s="7">
        <f>Calculations!S149</f>
        <v>26429000000000</v>
      </c>
      <c r="K4" s="7">
        <f>Calculations!T149</f>
        <v>26391000000000</v>
      </c>
      <c r="L4" s="7">
        <f>Calculations!U149</f>
        <v>26353000000000</v>
      </c>
      <c r="M4" s="7">
        <f>Calculations!V149</f>
        <v>26314000000000</v>
      </c>
      <c r="N4" s="7">
        <f>Calculations!W149</f>
        <v>26221000000000</v>
      </c>
      <c r="O4" s="7">
        <f>Calculations!X149</f>
        <v>26135000000000</v>
      </c>
      <c r="P4" s="7">
        <f>Calculations!Y149</f>
        <v>26053000000000</v>
      </c>
      <c r="Q4" s="7">
        <f>Calculations!Z149</f>
        <v>25982000000000</v>
      </c>
      <c r="R4" s="7">
        <f>Calculations!AA149</f>
        <v>25909000000000</v>
      </c>
      <c r="S4" s="7">
        <f>Calculations!AB149</f>
        <v>25794000000000</v>
      </c>
      <c r="T4" s="7">
        <f>Calculations!AC149</f>
        <v>25696000000000</v>
      </c>
      <c r="U4" s="7">
        <f>Calculations!AD149</f>
        <v>25607000000000</v>
      </c>
      <c r="V4" s="7">
        <f>Calculations!AE149</f>
        <v>25509000000000</v>
      </c>
      <c r="W4" s="7">
        <f>Calculations!AF149</f>
        <v>25444000000000</v>
      </c>
      <c r="X4" s="7">
        <f>Calculations!AG149</f>
        <v>25413000000000</v>
      </c>
      <c r="Y4" s="7">
        <f>Calculations!AH149</f>
        <v>25411000000000</v>
      </c>
      <c r="Z4" s="7">
        <f>Calculations!AI149</f>
        <v>25387000000000</v>
      </c>
      <c r="AA4" s="7">
        <f>Calculations!AJ149</f>
        <v>25342000000000</v>
      </c>
      <c r="AB4" s="7">
        <f>Calculations!AK149</f>
        <v>25319000000000</v>
      </c>
      <c r="AC4" s="7">
        <f>Calculations!AL149</f>
        <v>25355000000000</v>
      </c>
      <c r="AD4" s="7">
        <f>Calculations!AM149</f>
        <v>25379000000000</v>
      </c>
      <c r="AE4" s="7">
        <f>Calculations!AN149</f>
        <v>25378000000000</v>
      </c>
    </row>
    <row r="5" spans="1:33">
      <c r="A5" s="1" t="s">
        <v>79</v>
      </c>
      <c r="B5" s="7">
        <f>Calculations!K150</f>
        <v>0</v>
      </c>
      <c r="C5" s="7">
        <f>Calculations!L150</f>
        <v>0</v>
      </c>
      <c r="D5" s="7">
        <f>Calculations!M150</f>
        <v>0</v>
      </c>
      <c r="E5" s="7">
        <f>Calculations!N150</f>
        <v>0</v>
      </c>
      <c r="F5" s="7">
        <f>Calculations!O150</f>
        <v>0</v>
      </c>
      <c r="G5" s="7">
        <f>Calculations!P150</f>
        <v>0</v>
      </c>
      <c r="H5" s="7">
        <f>Calculations!Q150</f>
        <v>0</v>
      </c>
      <c r="I5" s="7">
        <f>Calculations!R150</f>
        <v>0</v>
      </c>
      <c r="J5" s="7">
        <f>Calculations!S150</f>
        <v>0</v>
      </c>
      <c r="K5" s="7">
        <f>Calculations!T150</f>
        <v>0</v>
      </c>
      <c r="L5" s="7">
        <f>Calculations!U150</f>
        <v>0</v>
      </c>
      <c r="M5" s="7">
        <f>Calculations!V150</f>
        <v>0</v>
      </c>
      <c r="N5" s="7">
        <f>Calculations!W150</f>
        <v>0</v>
      </c>
      <c r="O5" s="7">
        <f>Calculations!X150</f>
        <v>0</v>
      </c>
      <c r="P5" s="7">
        <f>Calculations!Y150</f>
        <v>0</v>
      </c>
      <c r="Q5" s="7">
        <f>Calculations!Z150</f>
        <v>0</v>
      </c>
      <c r="R5" s="7">
        <f>Calculations!AA150</f>
        <v>0</v>
      </c>
      <c r="S5" s="7">
        <f>Calculations!AB150</f>
        <v>0</v>
      </c>
      <c r="T5" s="7">
        <f>Calculations!AC150</f>
        <v>0</v>
      </c>
      <c r="U5" s="7">
        <f>Calculations!AD150</f>
        <v>0</v>
      </c>
      <c r="V5" s="7">
        <f>Calculations!AE150</f>
        <v>0</v>
      </c>
      <c r="W5" s="7">
        <f>Calculations!AF150</f>
        <v>0</v>
      </c>
      <c r="X5" s="7">
        <f>Calculations!AG150</f>
        <v>0</v>
      </c>
      <c r="Y5" s="7">
        <f>Calculations!AH150</f>
        <v>0</v>
      </c>
      <c r="Z5" s="7">
        <f>Calculations!AI150</f>
        <v>0</v>
      </c>
      <c r="AA5" s="7">
        <f>Calculations!AJ150</f>
        <v>0</v>
      </c>
      <c r="AB5" s="7">
        <f>Calculations!AK150</f>
        <v>0</v>
      </c>
      <c r="AC5" s="7">
        <f>Calculations!AL150</f>
        <v>0</v>
      </c>
      <c r="AD5" s="7">
        <f>Calculations!AM150</f>
        <v>0</v>
      </c>
      <c r="AE5" s="7">
        <f>Calculations!AN150</f>
        <v>0</v>
      </c>
    </row>
    <row r="6" spans="1:33">
      <c r="A6" s="1" t="s">
        <v>81</v>
      </c>
      <c r="B6" s="7">
        <f>Calculations!K151</f>
        <v>0</v>
      </c>
      <c r="C6" s="7">
        <f>Calculations!L151</f>
        <v>0</v>
      </c>
      <c r="D6" s="7">
        <f>Calculations!M151</f>
        <v>0</v>
      </c>
      <c r="E6" s="7">
        <f>Calculations!N151</f>
        <v>0</v>
      </c>
      <c r="F6" s="7">
        <f>Calculations!O151</f>
        <v>0</v>
      </c>
      <c r="G6" s="7">
        <f>Calculations!P151</f>
        <v>0</v>
      </c>
      <c r="H6" s="7">
        <f>Calculations!Q151</f>
        <v>0</v>
      </c>
      <c r="I6" s="7">
        <f>Calculations!R151</f>
        <v>0</v>
      </c>
      <c r="J6" s="7">
        <f>Calculations!S151</f>
        <v>0</v>
      </c>
      <c r="K6" s="7">
        <f>Calculations!T151</f>
        <v>0</v>
      </c>
      <c r="L6" s="7">
        <f>Calculations!U151</f>
        <v>0</v>
      </c>
      <c r="M6" s="7">
        <f>Calculations!V151</f>
        <v>0</v>
      </c>
      <c r="N6" s="7">
        <f>Calculations!W151</f>
        <v>0</v>
      </c>
      <c r="O6" s="7">
        <f>Calculations!X151</f>
        <v>0</v>
      </c>
      <c r="P6" s="7">
        <f>Calculations!Y151</f>
        <v>0</v>
      </c>
      <c r="Q6" s="7">
        <f>Calculations!Z151</f>
        <v>0</v>
      </c>
      <c r="R6" s="7">
        <f>Calculations!AA151</f>
        <v>0</v>
      </c>
      <c r="S6" s="7">
        <f>Calculations!AB151</f>
        <v>0</v>
      </c>
      <c r="T6" s="7">
        <f>Calculations!AC151</f>
        <v>0</v>
      </c>
      <c r="U6" s="7">
        <f>Calculations!AD151</f>
        <v>0</v>
      </c>
      <c r="V6" s="7">
        <f>Calculations!AE151</f>
        <v>0</v>
      </c>
      <c r="W6" s="7">
        <f>Calculations!AF151</f>
        <v>0</v>
      </c>
      <c r="X6" s="7">
        <f>Calculations!AG151</f>
        <v>0</v>
      </c>
      <c r="Y6" s="7">
        <f>Calculations!AH151</f>
        <v>0</v>
      </c>
      <c r="Z6" s="7">
        <f>Calculations!AI151</f>
        <v>0</v>
      </c>
      <c r="AA6" s="7">
        <f>Calculations!AJ151</f>
        <v>0</v>
      </c>
      <c r="AB6" s="7">
        <f>Calculations!AK151</f>
        <v>0</v>
      </c>
      <c r="AC6" s="7">
        <f>Calculations!AL151</f>
        <v>0</v>
      </c>
      <c r="AD6" s="7">
        <f>Calculations!AM151</f>
        <v>0</v>
      </c>
      <c r="AE6" s="7">
        <f>Calculations!AN151</f>
        <v>0</v>
      </c>
    </row>
    <row r="7" spans="1:33">
      <c r="A7" s="1" t="s">
        <v>139</v>
      </c>
      <c r="B7" s="7">
        <f>Calculations!K152</f>
        <v>0</v>
      </c>
      <c r="C7" s="7">
        <f>Calculations!L152</f>
        <v>0</v>
      </c>
      <c r="D7" s="7">
        <f>Calculations!M152</f>
        <v>0</v>
      </c>
      <c r="E7" s="7">
        <f>Calculations!N152</f>
        <v>0</v>
      </c>
      <c r="F7" s="7">
        <f>Calculations!O152</f>
        <v>0</v>
      </c>
      <c r="G7" s="7">
        <f>Calculations!P152</f>
        <v>0</v>
      </c>
      <c r="H7" s="7">
        <f>Calculations!Q152</f>
        <v>0</v>
      </c>
      <c r="I7" s="7">
        <f>Calculations!R152</f>
        <v>0</v>
      </c>
      <c r="J7" s="7">
        <f>Calculations!S152</f>
        <v>0</v>
      </c>
      <c r="K7" s="7">
        <f>Calculations!T152</f>
        <v>0</v>
      </c>
      <c r="L7" s="7">
        <f>Calculations!U152</f>
        <v>0</v>
      </c>
      <c r="M7" s="7">
        <f>Calculations!V152</f>
        <v>0</v>
      </c>
      <c r="N7" s="7">
        <f>Calculations!W152</f>
        <v>0</v>
      </c>
      <c r="O7" s="7">
        <f>Calculations!X152</f>
        <v>0</v>
      </c>
      <c r="P7" s="7">
        <f>Calculations!Y152</f>
        <v>0</v>
      </c>
      <c r="Q7" s="7">
        <f>Calculations!Z152</f>
        <v>0</v>
      </c>
      <c r="R7" s="7">
        <f>Calculations!AA152</f>
        <v>0</v>
      </c>
      <c r="S7" s="7">
        <f>Calculations!AB152</f>
        <v>0</v>
      </c>
      <c r="T7" s="7">
        <f>Calculations!AC152</f>
        <v>0</v>
      </c>
      <c r="U7" s="7">
        <f>Calculations!AD152</f>
        <v>0</v>
      </c>
      <c r="V7" s="7">
        <f>Calculations!AE152</f>
        <v>0</v>
      </c>
      <c r="W7" s="7">
        <f>Calculations!AF152</f>
        <v>0</v>
      </c>
      <c r="X7" s="7">
        <f>Calculations!AG152</f>
        <v>0</v>
      </c>
      <c r="Y7" s="7">
        <f>Calculations!AH152</f>
        <v>0</v>
      </c>
      <c r="Z7" s="7">
        <f>Calculations!AI152</f>
        <v>0</v>
      </c>
      <c r="AA7" s="7">
        <f>Calculations!AJ152</f>
        <v>0</v>
      </c>
      <c r="AB7" s="7">
        <f>Calculations!AK152</f>
        <v>0</v>
      </c>
      <c r="AC7" s="7">
        <f>Calculations!AL152</f>
        <v>0</v>
      </c>
      <c r="AD7" s="7">
        <f>Calculations!AM152</f>
        <v>0</v>
      </c>
      <c r="AE7" s="7">
        <f>Calculations!AN152</f>
        <v>0</v>
      </c>
    </row>
    <row r="8" spans="1:33">
      <c r="A8" s="1" t="s">
        <v>243</v>
      </c>
      <c r="B8" s="7">
        <f>Calculations!K153</f>
        <v>0</v>
      </c>
      <c r="C8" s="7">
        <f>Calculations!L153</f>
        <v>0</v>
      </c>
      <c r="D8" s="7">
        <f>Calculations!M153</f>
        <v>0</v>
      </c>
      <c r="E8" s="7">
        <f>Calculations!N153</f>
        <v>0</v>
      </c>
      <c r="F8" s="7">
        <f>Calculations!O153</f>
        <v>0</v>
      </c>
      <c r="G8" s="7">
        <f>Calculations!P153</f>
        <v>0</v>
      </c>
      <c r="H8" s="7">
        <f>Calculations!Q153</f>
        <v>0</v>
      </c>
      <c r="I8" s="7">
        <f>Calculations!R153</f>
        <v>0</v>
      </c>
      <c r="J8" s="7">
        <f>Calculations!S153</f>
        <v>0</v>
      </c>
      <c r="K8" s="7">
        <f>Calculations!T153</f>
        <v>0</v>
      </c>
      <c r="L8" s="7">
        <f>Calculations!U153</f>
        <v>0</v>
      </c>
      <c r="M8" s="7">
        <f>Calculations!V153</f>
        <v>0</v>
      </c>
      <c r="N8" s="7">
        <f>Calculations!W153</f>
        <v>0</v>
      </c>
      <c r="O8" s="7">
        <f>Calculations!X153</f>
        <v>0</v>
      </c>
      <c r="P8" s="7">
        <f>Calculations!Y153</f>
        <v>0</v>
      </c>
      <c r="Q8" s="7">
        <f>Calculations!Z153</f>
        <v>0</v>
      </c>
      <c r="R8" s="7">
        <f>Calculations!AA153</f>
        <v>0</v>
      </c>
      <c r="S8" s="7">
        <f>Calculations!AB153</f>
        <v>0</v>
      </c>
      <c r="T8" s="7">
        <f>Calculations!AC153</f>
        <v>0</v>
      </c>
      <c r="U8" s="7">
        <f>Calculations!AD153</f>
        <v>0</v>
      </c>
      <c r="V8" s="7">
        <f>Calculations!AE153</f>
        <v>0</v>
      </c>
      <c r="W8" s="7">
        <f>Calculations!AF153</f>
        <v>0</v>
      </c>
      <c r="X8" s="7">
        <f>Calculations!AG153</f>
        <v>0</v>
      </c>
      <c r="Y8" s="7">
        <f>Calculations!AH153</f>
        <v>0</v>
      </c>
      <c r="Z8" s="7">
        <f>Calculations!AI153</f>
        <v>0</v>
      </c>
      <c r="AA8" s="7">
        <f>Calculations!AJ153</f>
        <v>0</v>
      </c>
      <c r="AB8" s="7">
        <f>Calculations!AK153</f>
        <v>0</v>
      </c>
      <c r="AC8" s="7">
        <f>Calculations!AL153</f>
        <v>0</v>
      </c>
      <c r="AD8" s="7">
        <f>Calculations!AM153</f>
        <v>0</v>
      </c>
      <c r="AE8" s="7">
        <f>Calculations!AN153</f>
        <v>0</v>
      </c>
    </row>
    <row r="9" spans="1:33">
      <c r="A9" s="1" t="s">
        <v>244</v>
      </c>
      <c r="B9" s="7">
        <f>Calculations!K154</f>
        <v>0</v>
      </c>
      <c r="C9" s="7">
        <f>Calculations!L154</f>
        <v>0</v>
      </c>
      <c r="D9" s="7">
        <f>Calculations!M154</f>
        <v>0</v>
      </c>
      <c r="E9" s="7">
        <f>Calculations!N154</f>
        <v>0</v>
      </c>
      <c r="F9" s="7">
        <f>Calculations!O154</f>
        <v>0</v>
      </c>
      <c r="G9" s="7">
        <f>Calculations!P154</f>
        <v>0</v>
      </c>
      <c r="H9" s="7">
        <f>Calculations!Q154</f>
        <v>0</v>
      </c>
      <c r="I9" s="7">
        <f>Calculations!R154</f>
        <v>0</v>
      </c>
      <c r="J9" s="7">
        <f>Calculations!S154</f>
        <v>0</v>
      </c>
      <c r="K9" s="7">
        <f>Calculations!T154</f>
        <v>0</v>
      </c>
      <c r="L9" s="7">
        <f>Calculations!U154</f>
        <v>0</v>
      </c>
      <c r="M9" s="7">
        <f>Calculations!V154</f>
        <v>0</v>
      </c>
      <c r="N9" s="7">
        <f>Calculations!W154</f>
        <v>0</v>
      </c>
      <c r="O9" s="7">
        <f>Calculations!X154</f>
        <v>0</v>
      </c>
      <c r="P9" s="7">
        <f>Calculations!Y154</f>
        <v>0</v>
      </c>
      <c r="Q9" s="7">
        <f>Calculations!Z154</f>
        <v>0</v>
      </c>
      <c r="R9" s="7">
        <f>Calculations!AA154</f>
        <v>0</v>
      </c>
      <c r="S9" s="7">
        <f>Calculations!AB154</f>
        <v>0</v>
      </c>
      <c r="T9" s="7">
        <f>Calculations!AC154</f>
        <v>0</v>
      </c>
      <c r="U9" s="7">
        <f>Calculations!AD154</f>
        <v>0</v>
      </c>
      <c r="V9" s="7">
        <f>Calculations!AE154</f>
        <v>0</v>
      </c>
      <c r="W9" s="7">
        <f>Calculations!AF154</f>
        <v>0</v>
      </c>
      <c r="X9" s="7">
        <f>Calculations!AG154</f>
        <v>0</v>
      </c>
      <c r="Y9" s="7">
        <f>Calculations!AH154</f>
        <v>0</v>
      </c>
      <c r="Z9" s="7">
        <f>Calculations!AI154</f>
        <v>0</v>
      </c>
      <c r="AA9" s="7">
        <f>Calculations!AJ154</f>
        <v>0</v>
      </c>
      <c r="AB9" s="7">
        <f>Calculations!AK154</f>
        <v>0</v>
      </c>
      <c r="AC9" s="7">
        <f>Calculations!AL154</f>
        <v>0</v>
      </c>
      <c r="AD9" s="7">
        <f>Calculations!AM154</f>
        <v>0</v>
      </c>
      <c r="AE9" s="7">
        <f>Calculations!AN154</f>
        <v>0</v>
      </c>
    </row>
    <row r="10" spans="1:33">
      <c r="A10" s="1" t="s">
        <v>245</v>
      </c>
      <c r="B10" s="7">
        <f>Calculations!K155</f>
        <v>0</v>
      </c>
      <c r="C10" s="7">
        <f>Calculations!L155</f>
        <v>0</v>
      </c>
      <c r="D10" s="7">
        <f>Calculations!M155</f>
        <v>0</v>
      </c>
      <c r="E10" s="7">
        <f>Calculations!N155</f>
        <v>0</v>
      </c>
      <c r="F10" s="7">
        <f>Calculations!O155</f>
        <v>0</v>
      </c>
      <c r="G10" s="7">
        <f>Calculations!P155</f>
        <v>0</v>
      </c>
      <c r="H10" s="7">
        <f>Calculations!Q155</f>
        <v>0</v>
      </c>
      <c r="I10" s="7">
        <f>Calculations!R155</f>
        <v>0</v>
      </c>
      <c r="J10" s="7">
        <f>Calculations!S155</f>
        <v>0</v>
      </c>
      <c r="K10" s="7">
        <f>Calculations!T155</f>
        <v>0</v>
      </c>
      <c r="L10" s="7">
        <f>Calculations!U155</f>
        <v>0</v>
      </c>
      <c r="M10" s="7">
        <f>Calculations!V155</f>
        <v>0</v>
      </c>
      <c r="N10" s="7">
        <f>Calculations!W155</f>
        <v>0</v>
      </c>
      <c r="O10" s="7">
        <f>Calculations!X155</f>
        <v>0</v>
      </c>
      <c r="P10" s="7">
        <f>Calculations!Y155</f>
        <v>0</v>
      </c>
      <c r="Q10" s="7">
        <f>Calculations!Z155</f>
        <v>0</v>
      </c>
      <c r="R10" s="7">
        <f>Calculations!AA155</f>
        <v>0</v>
      </c>
      <c r="S10" s="7">
        <f>Calculations!AB155</f>
        <v>0</v>
      </c>
      <c r="T10" s="7">
        <f>Calculations!AC155</f>
        <v>0</v>
      </c>
      <c r="U10" s="7">
        <f>Calculations!AD155</f>
        <v>0</v>
      </c>
      <c r="V10" s="7">
        <f>Calculations!AE155</f>
        <v>0</v>
      </c>
      <c r="W10" s="7">
        <f>Calculations!AF155</f>
        <v>0</v>
      </c>
      <c r="X10" s="7">
        <f>Calculations!AG155</f>
        <v>0</v>
      </c>
      <c r="Y10" s="7">
        <f>Calculations!AH155</f>
        <v>0</v>
      </c>
      <c r="Z10" s="7">
        <f>Calculations!AI155</f>
        <v>0</v>
      </c>
      <c r="AA10" s="7">
        <f>Calculations!AJ155</f>
        <v>0</v>
      </c>
      <c r="AB10" s="7">
        <f>Calculations!AK155</f>
        <v>0</v>
      </c>
      <c r="AC10" s="7">
        <f>Calculations!AL155</f>
        <v>0</v>
      </c>
      <c r="AD10" s="7">
        <f>Calculations!AM155</f>
        <v>0</v>
      </c>
      <c r="AE10" s="7">
        <f>Calculations!AN155</f>
        <v>0</v>
      </c>
    </row>
    <row r="11" spans="1:33">
      <c r="A11" s="1" t="s">
        <v>246</v>
      </c>
      <c r="B11" s="7">
        <f>Calculations!K156</f>
        <v>0</v>
      </c>
      <c r="C11" s="7">
        <f>Calculations!L156</f>
        <v>0</v>
      </c>
      <c r="D11" s="7">
        <f>Calculations!M156</f>
        <v>0</v>
      </c>
      <c r="E11" s="7">
        <f>Calculations!N156</f>
        <v>0</v>
      </c>
      <c r="F11" s="7">
        <f>Calculations!O156</f>
        <v>0</v>
      </c>
      <c r="G11" s="7">
        <f>Calculations!P156</f>
        <v>0</v>
      </c>
      <c r="H11" s="7">
        <f>Calculations!Q156</f>
        <v>0</v>
      </c>
      <c r="I11" s="7">
        <f>Calculations!R156</f>
        <v>0</v>
      </c>
      <c r="J11" s="7">
        <f>Calculations!S156</f>
        <v>0</v>
      </c>
      <c r="K11" s="7">
        <f>Calculations!T156</f>
        <v>0</v>
      </c>
      <c r="L11" s="7">
        <f>Calculations!U156</f>
        <v>0</v>
      </c>
      <c r="M11" s="7">
        <f>Calculations!V156</f>
        <v>0</v>
      </c>
      <c r="N11" s="7">
        <f>Calculations!W156</f>
        <v>0</v>
      </c>
      <c r="O11" s="7">
        <f>Calculations!X156</f>
        <v>0</v>
      </c>
      <c r="P11" s="7">
        <f>Calculations!Y156</f>
        <v>0</v>
      </c>
      <c r="Q11" s="7">
        <f>Calculations!Z156</f>
        <v>0</v>
      </c>
      <c r="R11" s="7">
        <f>Calculations!AA156</f>
        <v>0</v>
      </c>
      <c r="S11" s="7">
        <f>Calculations!AB156</f>
        <v>0</v>
      </c>
      <c r="T11" s="7">
        <f>Calculations!AC156</f>
        <v>0</v>
      </c>
      <c r="U11" s="7">
        <f>Calculations!AD156</f>
        <v>0</v>
      </c>
      <c r="V11" s="7">
        <f>Calculations!AE156</f>
        <v>0</v>
      </c>
      <c r="W11" s="7">
        <f>Calculations!AF156</f>
        <v>0</v>
      </c>
      <c r="X11" s="7">
        <f>Calculations!AG156</f>
        <v>0</v>
      </c>
      <c r="Y11" s="7">
        <f>Calculations!AH156</f>
        <v>0</v>
      </c>
      <c r="Z11" s="7">
        <f>Calculations!AI156</f>
        <v>0</v>
      </c>
      <c r="AA11" s="7">
        <f>Calculations!AJ156</f>
        <v>0</v>
      </c>
      <c r="AB11" s="7">
        <f>Calculations!AK156</f>
        <v>0</v>
      </c>
      <c r="AC11" s="7">
        <f>Calculations!AL156</f>
        <v>0</v>
      </c>
      <c r="AD11" s="7">
        <f>Calculations!AM156</f>
        <v>0</v>
      </c>
      <c r="AE11" s="7">
        <f>Calculations!AN156</f>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G11"/>
  <sheetViews>
    <sheetView workbookViewId="0">
      <selection activeCell="B1" sqref="B1:C1048576"/>
    </sheetView>
  </sheetViews>
  <sheetFormatPr defaultRowHeight="15"/>
  <cols>
    <col min="1" max="1" width="29.85546875" customWidth="1"/>
    <col min="2" max="31" width="9.570312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Calculations!K160</f>
        <v>518173000000000</v>
      </c>
      <c r="C2" s="7">
        <f>Calculations!L160</f>
        <v>497281000000000</v>
      </c>
      <c r="D2" s="7">
        <f>Calculations!M160</f>
        <v>488560000000000</v>
      </c>
      <c r="E2" s="7">
        <f>Calculations!N160</f>
        <v>485795000000000</v>
      </c>
      <c r="F2" s="7">
        <f>Calculations!O160</f>
        <v>487572000000000</v>
      </c>
      <c r="G2" s="7">
        <f>Calculations!P160</f>
        <v>489366000000000</v>
      </c>
      <c r="H2" s="7">
        <f>Calculations!Q160</f>
        <v>490566000000000</v>
      </c>
      <c r="I2" s="7">
        <f>Calculations!R160</f>
        <v>492025000000000</v>
      </c>
      <c r="J2" s="7">
        <f>Calculations!S160</f>
        <v>493689000000000</v>
      </c>
      <c r="K2" s="7">
        <f>Calculations!T160</f>
        <v>491019000000000</v>
      </c>
      <c r="L2" s="7">
        <f>Calculations!U160</f>
        <v>488961000000000</v>
      </c>
      <c r="M2" s="7">
        <f>Calculations!V160</f>
        <v>486973000000000</v>
      </c>
      <c r="N2" s="7">
        <f>Calculations!W160</f>
        <v>484227000000000</v>
      </c>
      <c r="O2" s="7">
        <f>Calculations!X160</f>
        <v>480979000000000</v>
      </c>
      <c r="P2" s="7">
        <f>Calculations!Y160</f>
        <v>478010000000000</v>
      </c>
      <c r="Q2" s="7">
        <f>Calculations!Z160</f>
        <v>474966000000000</v>
      </c>
      <c r="R2" s="7">
        <f>Calculations!AA160</f>
        <v>470955000000000</v>
      </c>
      <c r="S2" s="7">
        <f>Calculations!AB160</f>
        <v>466010000000000</v>
      </c>
      <c r="T2" s="7">
        <f>Calculations!AC160</f>
        <v>459942000000000</v>
      </c>
      <c r="U2" s="7">
        <f>Calculations!AD160</f>
        <v>457929000000000</v>
      </c>
      <c r="V2" s="7">
        <f>Calculations!AE160</f>
        <v>456811000000000</v>
      </c>
      <c r="W2" s="7">
        <f>Calculations!AF160</f>
        <v>455971000000000</v>
      </c>
      <c r="X2" s="7">
        <f>Calculations!AG160</f>
        <v>455530000000000</v>
      </c>
      <c r="Y2" s="7">
        <f>Calculations!AH160</f>
        <v>455459000000000</v>
      </c>
      <c r="Z2" s="7">
        <f>Calculations!AI160</f>
        <v>455680000000000</v>
      </c>
      <c r="AA2" s="7">
        <f>Calculations!AJ160</f>
        <v>456329000000000</v>
      </c>
      <c r="AB2" s="7">
        <f>Calculations!AK160</f>
        <v>457722000000000</v>
      </c>
      <c r="AC2" s="7">
        <f>Calculations!AL160</f>
        <v>459158000000000</v>
      </c>
      <c r="AD2" s="7">
        <f>Calculations!AM160</f>
        <v>460843000000000</v>
      </c>
      <c r="AE2" s="7">
        <f>Calculations!AN160</f>
        <v>463004000000000</v>
      </c>
    </row>
    <row r="3" spans="1:33">
      <c r="A3" s="1" t="s">
        <v>77</v>
      </c>
      <c r="B3" s="7">
        <f>Calculations!K161</f>
        <v>0</v>
      </c>
      <c r="C3" s="7">
        <f>Calculations!L161</f>
        <v>0</v>
      </c>
      <c r="D3" s="7">
        <f>Calculations!M161</f>
        <v>0</v>
      </c>
      <c r="E3" s="7">
        <f>Calculations!N161</f>
        <v>0</v>
      </c>
      <c r="F3" s="7">
        <f>Calculations!O161</f>
        <v>0</v>
      </c>
      <c r="G3" s="7">
        <f>Calculations!P161</f>
        <v>0</v>
      </c>
      <c r="H3" s="7">
        <f>Calculations!Q161</f>
        <v>0</v>
      </c>
      <c r="I3" s="7">
        <f>Calculations!R161</f>
        <v>0</v>
      </c>
      <c r="J3" s="7">
        <f>Calculations!S161</f>
        <v>0</v>
      </c>
      <c r="K3" s="7">
        <f>Calculations!T161</f>
        <v>0</v>
      </c>
      <c r="L3" s="7">
        <f>Calculations!U161</f>
        <v>0</v>
      </c>
      <c r="M3" s="7">
        <f>Calculations!V161</f>
        <v>0</v>
      </c>
      <c r="N3" s="7">
        <f>Calculations!W161</f>
        <v>0</v>
      </c>
      <c r="O3" s="7">
        <f>Calculations!X161</f>
        <v>0</v>
      </c>
      <c r="P3" s="7">
        <f>Calculations!Y161</f>
        <v>0</v>
      </c>
      <c r="Q3" s="7">
        <f>Calculations!Z161</f>
        <v>0</v>
      </c>
      <c r="R3" s="7">
        <f>Calculations!AA161</f>
        <v>0</v>
      </c>
      <c r="S3" s="7">
        <f>Calculations!AB161</f>
        <v>0</v>
      </c>
      <c r="T3" s="7">
        <f>Calculations!AC161</f>
        <v>0</v>
      </c>
      <c r="U3" s="7">
        <f>Calculations!AD161</f>
        <v>0</v>
      </c>
      <c r="V3" s="7">
        <f>Calculations!AE161</f>
        <v>0</v>
      </c>
      <c r="W3" s="7">
        <f>Calculations!AF161</f>
        <v>0</v>
      </c>
      <c r="X3" s="7">
        <f>Calculations!AG161</f>
        <v>0</v>
      </c>
      <c r="Y3" s="7">
        <f>Calculations!AH161</f>
        <v>0</v>
      </c>
      <c r="Z3" s="7">
        <f>Calculations!AI161</f>
        <v>0</v>
      </c>
      <c r="AA3" s="7">
        <f>Calculations!AJ161</f>
        <v>0</v>
      </c>
      <c r="AB3" s="7">
        <f>Calculations!AK161</f>
        <v>0</v>
      </c>
      <c r="AC3" s="7">
        <f>Calculations!AL161</f>
        <v>0</v>
      </c>
      <c r="AD3" s="7">
        <f>Calculations!AM161</f>
        <v>0</v>
      </c>
      <c r="AE3" s="7">
        <f>Calculations!AN161</f>
        <v>0</v>
      </c>
    </row>
    <row r="4" spans="1:33">
      <c r="A4" s="1" t="s">
        <v>78</v>
      </c>
      <c r="B4" s="7">
        <f>Calculations!K162</f>
        <v>0</v>
      </c>
      <c r="C4" s="7">
        <f>Calculations!L162</f>
        <v>0</v>
      </c>
      <c r="D4" s="7">
        <f>Calculations!M162</f>
        <v>0</v>
      </c>
      <c r="E4" s="7">
        <f>Calculations!N162</f>
        <v>0</v>
      </c>
      <c r="F4" s="7">
        <f>Calculations!O162</f>
        <v>0</v>
      </c>
      <c r="G4" s="7">
        <f>Calculations!P162</f>
        <v>0</v>
      </c>
      <c r="H4" s="7">
        <f>Calculations!Q162</f>
        <v>0</v>
      </c>
      <c r="I4" s="7">
        <f>Calculations!R162</f>
        <v>0</v>
      </c>
      <c r="J4" s="7">
        <f>Calculations!S162</f>
        <v>0</v>
      </c>
      <c r="K4" s="7">
        <f>Calculations!T162</f>
        <v>0</v>
      </c>
      <c r="L4" s="7">
        <f>Calculations!U162</f>
        <v>0</v>
      </c>
      <c r="M4" s="7">
        <f>Calculations!V162</f>
        <v>0</v>
      </c>
      <c r="N4" s="7">
        <f>Calculations!W162</f>
        <v>0</v>
      </c>
      <c r="O4" s="7">
        <f>Calculations!X162</f>
        <v>0</v>
      </c>
      <c r="P4" s="7">
        <f>Calculations!Y162</f>
        <v>0</v>
      </c>
      <c r="Q4" s="7">
        <f>Calculations!Z162</f>
        <v>0</v>
      </c>
      <c r="R4" s="7">
        <f>Calculations!AA162</f>
        <v>0</v>
      </c>
      <c r="S4" s="7">
        <f>Calculations!AB162</f>
        <v>0</v>
      </c>
      <c r="T4" s="7">
        <f>Calculations!AC162</f>
        <v>0</v>
      </c>
      <c r="U4" s="7">
        <f>Calculations!AD162</f>
        <v>0</v>
      </c>
      <c r="V4" s="7">
        <f>Calculations!AE162</f>
        <v>0</v>
      </c>
      <c r="W4" s="7">
        <f>Calculations!AF162</f>
        <v>0</v>
      </c>
      <c r="X4" s="7">
        <f>Calculations!AG162</f>
        <v>0</v>
      </c>
      <c r="Y4" s="7">
        <f>Calculations!AH162</f>
        <v>0</v>
      </c>
      <c r="Z4" s="7">
        <f>Calculations!AI162</f>
        <v>0</v>
      </c>
      <c r="AA4" s="7">
        <f>Calculations!AJ162</f>
        <v>0</v>
      </c>
      <c r="AB4" s="7">
        <f>Calculations!AK162</f>
        <v>0</v>
      </c>
      <c r="AC4" s="7">
        <f>Calculations!AL162</f>
        <v>0</v>
      </c>
      <c r="AD4" s="7">
        <f>Calculations!AM162</f>
        <v>0</v>
      </c>
      <c r="AE4" s="7">
        <f>Calculations!AN162</f>
        <v>0</v>
      </c>
    </row>
    <row r="5" spans="1:33">
      <c r="A5" s="1" t="s">
        <v>79</v>
      </c>
      <c r="B5" s="7">
        <f>Calculations!K163</f>
        <v>0</v>
      </c>
      <c r="C5" s="7">
        <f>Calculations!L163</f>
        <v>0</v>
      </c>
      <c r="D5" s="7">
        <f>Calculations!M163</f>
        <v>0</v>
      </c>
      <c r="E5" s="7">
        <f>Calculations!N163</f>
        <v>0</v>
      </c>
      <c r="F5" s="7">
        <f>Calculations!O163</f>
        <v>0</v>
      </c>
      <c r="G5" s="7">
        <f>Calculations!P163</f>
        <v>0</v>
      </c>
      <c r="H5" s="7">
        <f>Calculations!Q163</f>
        <v>0</v>
      </c>
      <c r="I5" s="7">
        <f>Calculations!R163</f>
        <v>0</v>
      </c>
      <c r="J5" s="7">
        <f>Calculations!S163</f>
        <v>0</v>
      </c>
      <c r="K5" s="7">
        <f>Calculations!T163</f>
        <v>0</v>
      </c>
      <c r="L5" s="7">
        <f>Calculations!U163</f>
        <v>0</v>
      </c>
      <c r="M5" s="7">
        <f>Calculations!V163</f>
        <v>0</v>
      </c>
      <c r="N5" s="7">
        <f>Calculations!W163</f>
        <v>0</v>
      </c>
      <c r="O5" s="7">
        <f>Calculations!X163</f>
        <v>0</v>
      </c>
      <c r="P5" s="7">
        <f>Calculations!Y163</f>
        <v>0</v>
      </c>
      <c r="Q5" s="7">
        <f>Calculations!Z163</f>
        <v>0</v>
      </c>
      <c r="R5" s="7">
        <f>Calculations!AA163</f>
        <v>0</v>
      </c>
      <c r="S5" s="7">
        <f>Calculations!AB163</f>
        <v>0</v>
      </c>
      <c r="T5" s="7">
        <f>Calculations!AC163</f>
        <v>0</v>
      </c>
      <c r="U5" s="7">
        <f>Calculations!AD163</f>
        <v>0</v>
      </c>
      <c r="V5" s="7">
        <f>Calculations!AE163</f>
        <v>0</v>
      </c>
      <c r="W5" s="7">
        <f>Calculations!AF163</f>
        <v>0</v>
      </c>
      <c r="X5" s="7">
        <f>Calculations!AG163</f>
        <v>0</v>
      </c>
      <c r="Y5" s="7">
        <f>Calculations!AH163</f>
        <v>0</v>
      </c>
      <c r="Z5" s="7">
        <f>Calculations!AI163</f>
        <v>0</v>
      </c>
      <c r="AA5" s="7">
        <f>Calculations!AJ163</f>
        <v>0</v>
      </c>
      <c r="AB5" s="7">
        <f>Calculations!AK163</f>
        <v>0</v>
      </c>
      <c r="AC5" s="7">
        <f>Calculations!AL163</f>
        <v>0</v>
      </c>
      <c r="AD5" s="7">
        <f>Calculations!AM163</f>
        <v>0</v>
      </c>
      <c r="AE5" s="7">
        <f>Calculations!AN163</f>
        <v>0</v>
      </c>
    </row>
    <row r="6" spans="1:33">
      <c r="A6" s="1" t="s">
        <v>81</v>
      </c>
      <c r="B6" s="7">
        <f>Calculations!K164</f>
        <v>0</v>
      </c>
      <c r="C6" s="7">
        <f>Calculations!L164</f>
        <v>0</v>
      </c>
      <c r="D6" s="7">
        <f>Calculations!M164</f>
        <v>0</v>
      </c>
      <c r="E6" s="7">
        <f>Calculations!N164</f>
        <v>0</v>
      </c>
      <c r="F6" s="7">
        <f>Calculations!O164</f>
        <v>0</v>
      </c>
      <c r="G6" s="7">
        <f>Calculations!P164</f>
        <v>0</v>
      </c>
      <c r="H6" s="7">
        <f>Calculations!Q164</f>
        <v>0</v>
      </c>
      <c r="I6" s="7">
        <f>Calculations!R164</f>
        <v>0</v>
      </c>
      <c r="J6" s="7">
        <f>Calculations!S164</f>
        <v>0</v>
      </c>
      <c r="K6" s="7">
        <f>Calculations!T164</f>
        <v>0</v>
      </c>
      <c r="L6" s="7">
        <f>Calculations!U164</f>
        <v>0</v>
      </c>
      <c r="M6" s="7">
        <f>Calculations!V164</f>
        <v>0</v>
      </c>
      <c r="N6" s="7">
        <f>Calculations!W164</f>
        <v>0</v>
      </c>
      <c r="O6" s="7">
        <f>Calculations!X164</f>
        <v>0</v>
      </c>
      <c r="P6" s="7">
        <f>Calculations!Y164</f>
        <v>0</v>
      </c>
      <c r="Q6" s="7">
        <f>Calculations!Z164</f>
        <v>0</v>
      </c>
      <c r="R6" s="7">
        <f>Calculations!AA164</f>
        <v>0</v>
      </c>
      <c r="S6" s="7">
        <f>Calculations!AB164</f>
        <v>0</v>
      </c>
      <c r="T6" s="7">
        <f>Calculations!AC164</f>
        <v>0</v>
      </c>
      <c r="U6" s="7">
        <f>Calculations!AD164</f>
        <v>0</v>
      </c>
      <c r="V6" s="7">
        <f>Calculations!AE164</f>
        <v>0</v>
      </c>
      <c r="W6" s="7">
        <f>Calculations!AF164</f>
        <v>0</v>
      </c>
      <c r="X6" s="7">
        <f>Calculations!AG164</f>
        <v>0</v>
      </c>
      <c r="Y6" s="7">
        <f>Calculations!AH164</f>
        <v>0</v>
      </c>
      <c r="Z6" s="7">
        <f>Calculations!AI164</f>
        <v>0</v>
      </c>
      <c r="AA6" s="7">
        <f>Calculations!AJ164</f>
        <v>0</v>
      </c>
      <c r="AB6" s="7">
        <f>Calculations!AK164</f>
        <v>0</v>
      </c>
      <c r="AC6" s="7">
        <f>Calculations!AL164</f>
        <v>0</v>
      </c>
      <c r="AD6" s="7">
        <f>Calculations!AM164</f>
        <v>0</v>
      </c>
      <c r="AE6" s="7">
        <f>Calculations!AN164</f>
        <v>0</v>
      </c>
    </row>
    <row r="7" spans="1:33">
      <c r="A7" s="1" t="s">
        <v>139</v>
      </c>
      <c r="B7" s="7">
        <f>Calculations!K165</f>
        <v>0</v>
      </c>
      <c r="C7" s="7">
        <f>Calculations!L165</f>
        <v>0</v>
      </c>
      <c r="D7" s="7">
        <f>Calculations!M165</f>
        <v>0</v>
      </c>
      <c r="E7" s="7">
        <f>Calculations!N165</f>
        <v>0</v>
      </c>
      <c r="F7" s="7">
        <f>Calculations!O165</f>
        <v>0</v>
      </c>
      <c r="G7" s="7">
        <f>Calculations!P165</f>
        <v>0</v>
      </c>
      <c r="H7" s="7">
        <f>Calculations!Q165</f>
        <v>0</v>
      </c>
      <c r="I7" s="7">
        <f>Calculations!R165</f>
        <v>0</v>
      </c>
      <c r="J7" s="7">
        <f>Calculations!S165</f>
        <v>0</v>
      </c>
      <c r="K7" s="7">
        <f>Calculations!T165</f>
        <v>0</v>
      </c>
      <c r="L7" s="7">
        <f>Calculations!U165</f>
        <v>0</v>
      </c>
      <c r="M7" s="7">
        <f>Calculations!V165</f>
        <v>0</v>
      </c>
      <c r="N7" s="7">
        <f>Calculations!W165</f>
        <v>0</v>
      </c>
      <c r="O7" s="7">
        <f>Calculations!X165</f>
        <v>0</v>
      </c>
      <c r="P7" s="7">
        <f>Calculations!Y165</f>
        <v>0</v>
      </c>
      <c r="Q7" s="7">
        <f>Calculations!Z165</f>
        <v>0</v>
      </c>
      <c r="R7" s="7">
        <f>Calculations!AA165</f>
        <v>0</v>
      </c>
      <c r="S7" s="7">
        <f>Calculations!AB165</f>
        <v>0</v>
      </c>
      <c r="T7" s="7">
        <f>Calculations!AC165</f>
        <v>0</v>
      </c>
      <c r="U7" s="7">
        <f>Calculations!AD165</f>
        <v>0</v>
      </c>
      <c r="V7" s="7">
        <f>Calculations!AE165</f>
        <v>0</v>
      </c>
      <c r="W7" s="7">
        <f>Calculations!AF165</f>
        <v>0</v>
      </c>
      <c r="X7" s="7">
        <f>Calculations!AG165</f>
        <v>0</v>
      </c>
      <c r="Y7" s="7">
        <f>Calculations!AH165</f>
        <v>0</v>
      </c>
      <c r="Z7" s="7">
        <f>Calculations!AI165</f>
        <v>0</v>
      </c>
      <c r="AA7" s="7">
        <f>Calculations!AJ165</f>
        <v>0</v>
      </c>
      <c r="AB7" s="7">
        <f>Calculations!AK165</f>
        <v>0</v>
      </c>
      <c r="AC7" s="7">
        <f>Calculations!AL165</f>
        <v>0</v>
      </c>
      <c r="AD7" s="7">
        <f>Calculations!AM165</f>
        <v>0</v>
      </c>
      <c r="AE7" s="7">
        <f>Calculations!AN165</f>
        <v>0</v>
      </c>
    </row>
    <row r="8" spans="1:33">
      <c r="A8" s="1" t="s">
        <v>243</v>
      </c>
      <c r="B8" s="7">
        <f>Calculations!K166</f>
        <v>0</v>
      </c>
      <c r="C8" s="7">
        <f>Calculations!L166</f>
        <v>0</v>
      </c>
      <c r="D8" s="7">
        <f>Calculations!M166</f>
        <v>0</v>
      </c>
      <c r="E8" s="7">
        <f>Calculations!N166</f>
        <v>0</v>
      </c>
      <c r="F8" s="7">
        <f>Calculations!O166</f>
        <v>0</v>
      </c>
      <c r="G8" s="7">
        <f>Calculations!P166</f>
        <v>0</v>
      </c>
      <c r="H8" s="7">
        <f>Calculations!Q166</f>
        <v>0</v>
      </c>
      <c r="I8" s="7">
        <f>Calculations!R166</f>
        <v>0</v>
      </c>
      <c r="J8" s="7">
        <f>Calculations!S166</f>
        <v>0</v>
      </c>
      <c r="K8" s="7">
        <f>Calculations!T166</f>
        <v>0</v>
      </c>
      <c r="L8" s="7">
        <f>Calculations!U166</f>
        <v>0</v>
      </c>
      <c r="M8" s="7">
        <f>Calculations!V166</f>
        <v>0</v>
      </c>
      <c r="N8" s="7">
        <f>Calculations!W166</f>
        <v>0</v>
      </c>
      <c r="O8" s="7">
        <f>Calculations!X166</f>
        <v>0</v>
      </c>
      <c r="P8" s="7">
        <f>Calculations!Y166</f>
        <v>0</v>
      </c>
      <c r="Q8" s="7">
        <f>Calculations!Z166</f>
        <v>0</v>
      </c>
      <c r="R8" s="7">
        <f>Calculations!AA166</f>
        <v>0</v>
      </c>
      <c r="S8" s="7">
        <f>Calculations!AB166</f>
        <v>0</v>
      </c>
      <c r="T8" s="7">
        <f>Calculations!AC166</f>
        <v>0</v>
      </c>
      <c r="U8" s="7">
        <f>Calculations!AD166</f>
        <v>0</v>
      </c>
      <c r="V8" s="7">
        <f>Calculations!AE166</f>
        <v>0</v>
      </c>
      <c r="W8" s="7">
        <f>Calculations!AF166</f>
        <v>0</v>
      </c>
      <c r="X8" s="7">
        <f>Calculations!AG166</f>
        <v>0</v>
      </c>
      <c r="Y8" s="7">
        <f>Calculations!AH166</f>
        <v>0</v>
      </c>
      <c r="Z8" s="7">
        <f>Calculations!AI166</f>
        <v>0</v>
      </c>
      <c r="AA8" s="7">
        <f>Calculations!AJ166</f>
        <v>0</v>
      </c>
      <c r="AB8" s="7">
        <f>Calculations!AK166</f>
        <v>0</v>
      </c>
      <c r="AC8" s="7">
        <f>Calculations!AL166</f>
        <v>0</v>
      </c>
      <c r="AD8" s="7">
        <f>Calculations!AM166</f>
        <v>0</v>
      </c>
      <c r="AE8" s="7">
        <f>Calculations!AN166</f>
        <v>0</v>
      </c>
    </row>
    <row r="9" spans="1:33">
      <c r="A9" s="1" t="s">
        <v>244</v>
      </c>
      <c r="B9" s="7">
        <f>Calculations!K167</f>
        <v>0</v>
      </c>
      <c r="C9" s="7">
        <f>Calculations!L167</f>
        <v>0</v>
      </c>
      <c r="D9" s="7">
        <f>Calculations!M167</f>
        <v>0</v>
      </c>
      <c r="E9" s="7">
        <f>Calculations!N167</f>
        <v>0</v>
      </c>
      <c r="F9" s="7">
        <f>Calculations!O167</f>
        <v>0</v>
      </c>
      <c r="G9" s="7">
        <f>Calculations!P167</f>
        <v>0</v>
      </c>
      <c r="H9" s="7">
        <f>Calculations!Q167</f>
        <v>0</v>
      </c>
      <c r="I9" s="7">
        <f>Calculations!R167</f>
        <v>0</v>
      </c>
      <c r="J9" s="7">
        <f>Calculations!S167</f>
        <v>0</v>
      </c>
      <c r="K9" s="7">
        <f>Calculations!T167</f>
        <v>0</v>
      </c>
      <c r="L9" s="7">
        <f>Calculations!U167</f>
        <v>0</v>
      </c>
      <c r="M9" s="7">
        <f>Calculations!V167</f>
        <v>0</v>
      </c>
      <c r="N9" s="7">
        <f>Calculations!W167</f>
        <v>0</v>
      </c>
      <c r="O9" s="7">
        <f>Calculations!X167</f>
        <v>0</v>
      </c>
      <c r="P9" s="7">
        <f>Calculations!Y167</f>
        <v>0</v>
      </c>
      <c r="Q9" s="7">
        <f>Calculations!Z167</f>
        <v>0</v>
      </c>
      <c r="R9" s="7">
        <f>Calculations!AA167</f>
        <v>0</v>
      </c>
      <c r="S9" s="7">
        <f>Calculations!AB167</f>
        <v>0</v>
      </c>
      <c r="T9" s="7">
        <f>Calculations!AC167</f>
        <v>0</v>
      </c>
      <c r="U9" s="7">
        <f>Calculations!AD167</f>
        <v>0</v>
      </c>
      <c r="V9" s="7">
        <f>Calculations!AE167</f>
        <v>0</v>
      </c>
      <c r="W9" s="7">
        <f>Calculations!AF167</f>
        <v>0</v>
      </c>
      <c r="X9" s="7">
        <f>Calculations!AG167</f>
        <v>0</v>
      </c>
      <c r="Y9" s="7">
        <f>Calculations!AH167</f>
        <v>0</v>
      </c>
      <c r="Z9" s="7">
        <f>Calculations!AI167</f>
        <v>0</v>
      </c>
      <c r="AA9" s="7">
        <f>Calculations!AJ167</f>
        <v>0</v>
      </c>
      <c r="AB9" s="7">
        <f>Calculations!AK167</f>
        <v>0</v>
      </c>
      <c r="AC9" s="7">
        <f>Calculations!AL167</f>
        <v>0</v>
      </c>
      <c r="AD9" s="7">
        <f>Calculations!AM167</f>
        <v>0</v>
      </c>
      <c r="AE9" s="7">
        <f>Calculations!AN167</f>
        <v>0</v>
      </c>
    </row>
    <row r="10" spans="1:33">
      <c r="A10" s="1" t="s">
        <v>245</v>
      </c>
      <c r="B10" s="7">
        <f>Calculations!K168</f>
        <v>0</v>
      </c>
      <c r="C10" s="7">
        <f>Calculations!L168</f>
        <v>0</v>
      </c>
      <c r="D10" s="7">
        <f>Calculations!M168</f>
        <v>0</v>
      </c>
      <c r="E10" s="7">
        <f>Calculations!N168</f>
        <v>0</v>
      </c>
      <c r="F10" s="7">
        <f>Calculations!O168</f>
        <v>0</v>
      </c>
      <c r="G10" s="7">
        <f>Calculations!P168</f>
        <v>0</v>
      </c>
      <c r="H10" s="7">
        <f>Calculations!Q168</f>
        <v>0</v>
      </c>
      <c r="I10" s="7">
        <f>Calculations!R168</f>
        <v>0</v>
      </c>
      <c r="J10" s="7">
        <f>Calculations!S168</f>
        <v>0</v>
      </c>
      <c r="K10" s="7">
        <f>Calculations!T168</f>
        <v>0</v>
      </c>
      <c r="L10" s="7">
        <f>Calculations!U168</f>
        <v>0</v>
      </c>
      <c r="M10" s="7">
        <f>Calculations!V168</f>
        <v>0</v>
      </c>
      <c r="N10" s="7">
        <f>Calculations!W168</f>
        <v>0</v>
      </c>
      <c r="O10" s="7">
        <f>Calculations!X168</f>
        <v>0</v>
      </c>
      <c r="P10" s="7">
        <f>Calculations!Y168</f>
        <v>0</v>
      </c>
      <c r="Q10" s="7">
        <f>Calculations!Z168</f>
        <v>0</v>
      </c>
      <c r="R10" s="7">
        <f>Calculations!AA168</f>
        <v>0</v>
      </c>
      <c r="S10" s="7">
        <f>Calculations!AB168</f>
        <v>0</v>
      </c>
      <c r="T10" s="7">
        <f>Calculations!AC168</f>
        <v>0</v>
      </c>
      <c r="U10" s="7">
        <f>Calculations!AD168</f>
        <v>0</v>
      </c>
      <c r="V10" s="7">
        <f>Calculations!AE168</f>
        <v>0</v>
      </c>
      <c r="W10" s="7">
        <f>Calculations!AF168</f>
        <v>0</v>
      </c>
      <c r="X10" s="7">
        <f>Calculations!AG168</f>
        <v>0</v>
      </c>
      <c r="Y10" s="7">
        <f>Calculations!AH168</f>
        <v>0</v>
      </c>
      <c r="Z10" s="7">
        <f>Calculations!AI168</f>
        <v>0</v>
      </c>
      <c r="AA10" s="7">
        <f>Calculations!AJ168</f>
        <v>0</v>
      </c>
      <c r="AB10" s="7">
        <f>Calculations!AK168</f>
        <v>0</v>
      </c>
      <c r="AC10" s="7">
        <f>Calculations!AL168</f>
        <v>0</v>
      </c>
      <c r="AD10" s="7">
        <f>Calculations!AM168</f>
        <v>0</v>
      </c>
      <c r="AE10" s="7">
        <f>Calculations!AN168</f>
        <v>0</v>
      </c>
    </row>
    <row r="11" spans="1:33">
      <c r="A11" s="1" t="s">
        <v>246</v>
      </c>
      <c r="B11" s="7">
        <f>Calculations!K169</f>
        <v>0</v>
      </c>
      <c r="C11" s="7">
        <f>Calculations!L169</f>
        <v>0</v>
      </c>
      <c r="D11" s="7">
        <f>Calculations!M169</f>
        <v>0</v>
      </c>
      <c r="E11" s="7">
        <f>Calculations!N169</f>
        <v>0</v>
      </c>
      <c r="F11" s="7">
        <f>Calculations!O169</f>
        <v>0</v>
      </c>
      <c r="G11" s="7">
        <f>Calculations!P169</f>
        <v>0</v>
      </c>
      <c r="H11" s="7">
        <f>Calculations!Q169</f>
        <v>0</v>
      </c>
      <c r="I11" s="7">
        <f>Calculations!R169</f>
        <v>0</v>
      </c>
      <c r="J11" s="7">
        <f>Calculations!S169</f>
        <v>0</v>
      </c>
      <c r="K11" s="7">
        <f>Calculations!T169</f>
        <v>0</v>
      </c>
      <c r="L11" s="7">
        <f>Calculations!U169</f>
        <v>0</v>
      </c>
      <c r="M11" s="7">
        <f>Calculations!V169</f>
        <v>0</v>
      </c>
      <c r="N11" s="7">
        <f>Calculations!W169</f>
        <v>0</v>
      </c>
      <c r="O11" s="7">
        <f>Calculations!X169</f>
        <v>0</v>
      </c>
      <c r="P11" s="7">
        <f>Calculations!Y169</f>
        <v>0</v>
      </c>
      <c r="Q11" s="7">
        <f>Calculations!Z169</f>
        <v>0</v>
      </c>
      <c r="R11" s="7">
        <f>Calculations!AA169</f>
        <v>0</v>
      </c>
      <c r="S11" s="7">
        <f>Calculations!AB169</f>
        <v>0</v>
      </c>
      <c r="T11" s="7">
        <f>Calculations!AC169</f>
        <v>0</v>
      </c>
      <c r="U11" s="7">
        <f>Calculations!AD169</f>
        <v>0</v>
      </c>
      <c r="V11" s="7">
        <f>Calculations!AE169</f>
        <v>0</v>
      </c>
      <c r="W11" s="7">
        <f>Calculations!AF169</f>
        <v>0</v>
      </c>
      <c r="X11" s="7">
        <f>Calculations!AG169</f>
        <v>0</v>
      </c>
      <c r="Y11" s="7">
        <f>Calculations!AH169</f>
        <v>0</v>
      </c>
      <c r="Z11" s="7">
        <f>Calculations!AI169</f>
        <v>0</v>
      </c>
      <c r="AA11" s="7">
        <f>Calculations!AJ169</f>
        <v>0</v>
      </c>
      <c r="AB11" s="7">
        <f>Calculations!AK169</f>
        <v>0</v>
      </c>
      <c r="AC11" s="7">
        <f>Calculations!AL169</f>
        <v>0</v>
      </c>
      <c r="AD11" s="7">
        <f>Calculations!AM169</f>
        <v>0</v>
      </c>
      <c r="AE11" s="7">
        <f>Calculations!AN169</f>
        <v>0</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G11"/>
  <sheetViews>
    <sheetView zoomScale="80" zoomScaleNormal="80" workbookViewId="0">
      <selection activeCell="B1" sqref="B1:C1048576"/>
    </sheetView>
  </sheetViews>
  <sheetFormatPr defaultRowHeight="15"/>
  <cols>
    <col min="1" max="1" width="29.85546875" customWidth="1"/>
    <col min="2" max="31" width="10.14062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Calculations!K173</f>
        <v>758302000000000</v>
      </c>
      <c r="C2" s="7">
        <f>Calculations!L173</f>
        <v>709944000000000</v>
      </c>
      <c r="D2" s="7">
        <f>Calculations!M173</f>
        <v>706621000000000</v>
      </c>
      <c r="E2" s="7">
        <f>Calculations!N173</f>
        <v>707596999999999.88</v>
      </c>
      <c r="F2" s="7">
        <f>Calculations!O173</f>
        <v>711617000000000</v>
      </c>
      <c r="G2" s="7">
        <f>Calculations!P173</f>
        <v>714947999999999.88</v>
      </c>
      <c r="H2" s="7">
        <f>Calculations!Q173</f>
        <v>717557000000000</v>
      </c>
      <c r="I2" s="7">
        <f>Calculations!R173</f>
        <v>720390000000000</v>
      </c>
      <c r="J2" s="7">
        <f>Calculations!S173</f>
        <v>723483000000000</v>
      </c>
      <c r="K2" s="7">
        <f>Calculations!T173</f>
        <v>725391999999999.88</v>
      </c>
      <c r="L2" s="7">
        <f>Calculations!U173</f>
        <v>728199000000000</v>
      </c>
      <c r="M2" s="7">
        <f>Calculations!V173</f>
        <v>730888000000000.13</v>
      </c>
      <c r="N2" s="7">
        <f>Calculations!W173</f>
        <v>732652000000000.13</v>
      </c>
      <c r="O2" s="7">
        <f>Calculations!X173</f>
        <v>733838999999999.88</v>
      </c>
      <c r="P2" s="7">
        <f>Calculations!Y173</f>
        <v>735027000000000.13</v>
      </c>
      <c r="Q2" s="7">
        <f>Calculations!Z173</f>
        <v>735936000000000</v>
      </c>
      <c r="R2" s="7">
        <f>Calculations!AA173</f>
        <v>736429000000000</v>
      </c>
      <c r="S2" s="7">
        <f>Calculations!AB173</f>
        <v>736291000000000</v>
      </c>
      <c r="T2" s="7">
        <f>Calculations!AC173</f>
        <v>735871000000000</v>
      </c>
      <c r="U2" s="7">
        <f>Calculations!AD173</f>
        <v>735342000000000</v>
      </c>
      <c r="V2" s="7">
        <f>Calculations!AE173</f>
        <v>735607000000000</v>
      </c>
      <c r="W2" s="7">
        <f>Calculations!AF173</f>
        <v>736003000000000.13</v>
      </c>
      <c r="X2" s="7">
        <f>Calculations!AG173</f>
        <v>736508000000000</v>
      </c>
      <c r="Y2" s="7">
        <f>Calculations!AH173</f>
        <v>737095000000000</v>
      </c>
      <c r="Z2" s="7">
        <f>Calculations!AI173</f>
        <v>737762000000000</v>
      </c>
      <c r="AA2" s="7">
        <f>Calculations!AJ173</f>
        <v>738641000000000</v>
      </c>
      <c r="AB2" s="7">
        <f>Calculations!AK173</f>
        <v>739818999999999.88</v>
      </c>
      <c r="AC2" s="7">
        <f>Calculations!AL173</f>
        <v>741050000000000</v>
      </c>
      <c r="AD2" s="7">
        <f>Calculations!AM173</f>
        <v>742473000000000</v>
      </c>
      <c r="AE2" s="7">
        <f>Calculations!AN173</f>
        <v>744150000000000.13</v>
      </c>
    </row>
    <row r="3" spans="1:33">
      <c r="A3" s="1" t="s">
        <v>77</v>
      </c>
      <c r="B3" s="7">
        <f>Calculations!K174</f>
        <v>0</v>
      </c>
      <c r="C3" s="7">
        <f>Calculations!L174</f>
        <v>0</v>
      </c>
      <c r="D3" s="7">
        <f>Calculations!M174</f>
        <v>0</v>
      </c>
      <c r="E3" s="7">
        <f>Calculations!N174</f>
        <v>0</v>
      </c>
      <c r="F3" s="7">
        <f>Calculations!O174</f>
        <v>0</v>
      </c>
      <c r="G3" s="7">
        <f>Calculations!P174</f>
        <v>0</v>
      </c>
      <c r="H3" s="7">
        <f>Calculations!Q174</f>
        <v>0</v>
      </c>
      <c r="I3" s="7">
        <f>Calculations!R174</f>
        <v>0</v>
      </c>
      <c r="J3" s="7">
        <f>Calculations!S174</f>
        <v>0</v>
      </c>
      <c r="K3" s="7">
        <f>Calculations!T174</f>
        <v>0</v>
      </c>
      <c r="L3" s="7">
        <f>Calculations!U174</f>
        <v>0</v>
      </c>
      <c r="M3" s="7">
        <f>Calculations!V174</f>
        <v>0</v>
      </c>
      <c r="N3" s="7">
        <f>Calculations!W174</f>
        <v>0</v>
      </c>
      <c r="O3" s="7">
        <f>Calculations!X174</f>
        <v>0</v>
      </c>
      <c r="P3" s="7">
        <f>Calculations!Y174</f>
        <v>0</v>
      </c>
      <c r="Q3" s="7">
        <f>Calculations!Z174</f>
        <v>0</v>
      </c>
      <c r="R3" s="7">
        <f>Calculations!AA174</f>
        <v>0</v>
      </c>
      <c r="S3" s="7">
        <f>Calculations!AB174</f>
        <v>0</v>
      </c>
      <c r="T3" s="7">
        <f>Calculations!AC174</f>
        <v>0</v>
      </c>
      <c r="U3" s="7">
        <f>Calculations!AD174</f>
        <v>0</v>
      </c>
      <c r="V3" s="7">
        <f>Calculations!AE174</f>
        <v>0</v>
      </c>
      <c r="W3" s="7">
        <f>Calculations!AF174</f>
        <v>0</v>
      </c>
      <c r="X3" s="7">
        <f>Calculations!AG174</f>
        <v>0</v>
      </c>
      <c r="Y3" s="7">
        <f>Calculations!AH174</f>
        <v>0</v>
      </c>
      <c r="Z3" s="7">
        <f>Calculations!AI174</f>
        <v>0</v>
      </c>
      <c r="AA3" s="7">
        <f>Calculations!AJ174</f>
        <v>0</v>
      </c>
      <c r="AB3" s="7">
        <f>Calculations!AK174</f>
        <v>0</v>
      </c>
      <c r="AC3" s="7">
        <f>Calculations!AL174</f>
        <v>0</v>
      </c>
      <c r="AD3" s="7">
        <f>Calculations!AM174</f>
        <v>0</v>
      </c>
      <c r="AE3" s="7">
        <f>Calculations!AN174</f>
        <v>0</v>
      </c>
    </row>
    <row r="4" spans="1:33">
      <c r="A4" s="1" t="s">
        <v>78</v>
      </c>
      <c r="B4" s="7">
        <f>Calculations!K175</f>
        <v>955843000000000</v>
      </c>
      <c r="C4" s="7">
        <f>Calculations!L175</f>
        <v>922694999999999.88</v>
      </c>
      <c r="D4" s="7">
        <f>Calculations!M175</f>
        <v>917984000000000</v>
      </c>
      <c r="E4" s="7">
        <f>Calculations!N175</f>
        <v>936812000000000</v>
      </c>
      <c r="F4" s="7">
        <f>Calculations!O175</f>
        <v>963069000000000.13</v>
      </c>
      <c r="G4" s="7">
        <f>Calculations!P175</f>
        <v>985119000000000</v>
      </c>
      <c r="H4" s="7">
        <f>Calculations!Q175</f>
        <v>1002282000000000.1</v>
      </c>
      <c r="I4" s="7">
        <f>Calculations!R175</f>
        <v>1016880000000000</v>
      </c>
      <c r="J4" s="7">
        <f>Calculations!S175</f>
        <v>1028519999999999.9</v>
      </c>
      <c r="K4" s="7">
        <f>Calculations!T175</f>
        <v>1039142999999999.9</v>
      </c>
      <c r="L4" s="7">
        <f>Calculations!U175</f>
        <v>1049608000000000.1</v>
      </c>
      <c r="M4" s="7">
        <f>Calculations!V175</f>
        <v>1059277000000000</v>
      </c>
      <c r="N4" s="7">
        <f>Calculations!W175</f>
        <v>1066924999999999.9</v>
      </c>
      <c r="O4" s="7">
        <f>Calculations!X175</f>
        <v>1073598000000000</v>
      </c>
      <c r="P4" s="7">
        <f>Calculations!Y175</f>
        <v>1079661000000000</v>
      </c>
      <c r="Q4" s="7">
        <f>Calculations!Z175</f>
        <v>1086069999999999.9</v>
      </c>
      <c r="R4" s="7">
        <f>Calculations!AA175</f>
        <v>1091876000000000.1</v>
      </c>
      <c r="S4" s="7">
        <f>Calculations!AB175</f>
        <v>1095939000000000</v>
      </c>
      <c r="T4" s="7">
        <f>Calculations!AC175</f>
        <v>1100628000000000</v>
      </c>
      <c r="U4" s="7">
        <f>Calculations!AD175</f>
        <v>1104649999999999.9</v>
      </c>
      <c r="V4" s="7">
        <f>Calculations!AE175</f>
        <v>1108751000000000</v>
      </c>
      <c r="W4" s="7">
        <f>Calculations!AF175</f>
        <v>1113288000000000</v>
      </c>
      <c r="X4" s="7">
        <f>Calculations!AG175</f>
        <v>1119027000000000</v>
      </c>
      <c r="Y4" s="7">
        <f>Calculations!AH175</f>
        <v>1125913000000000.3</v>
      </c>
      <c r="Z4" s="7">
        <f>Calculations!AI175</f>
        <v>1131507000000000</v>
      </c>
      <c r="AA4" s="7">
        <f>Calculations!AJ175</f>
        <v>1133162000000000</v>
      </c>
      <c r="AB4" s="7">
        <f>Calculations!AK175</f>
        <v>1136841000000000</v>
      </c>
      <c r="AC4" s="7">
        <f>Calculations!AL175</f>
        <v>1142951000000000</v>
      </c>
      <c r="AD4" s="7">
        <f>Calculations!AM175</f>
        <v>1149804000000000</v>
      </c>
      <c r="AE4" s="7">
        <f>Calculations!AN175</f>
        <v>1155713000000000</v>
      </c>
    </row>
    <row r="5" spans="1:33">
      <c r="A5" s="1" t="s">
        <v>79</v>
      </c>
      <c r="B5" s="7">
        <f>Calculations!K176</f>
        <v>6478000000000</v>
      </c>
      <c r="C5" s="7">
        <f>Calculations!L176</f>
        <v>6139000000000</v>
      </c>
      <c r="D5" s="7">
        <f>Calculations!M176</f>
        <v>5899000000000</v>
      </c>
      <c r="E5" s="7">
        <f>Calculations!N176</f>
        <v>5873000000000</v>
      </c>
      <c r="F5" s="7">
        <f>Calculations!O176</f>
        <v>5980000000000</v>
      </c>
      <c r="G5" s="7">
        <f>Calculations!P176</f>
        <v>6072000000000</v>
      </c>
      <c r="H5" s="7">
        <f>Calculations!Q176</f>
        <v>6151000000000</v>
      </c>
      <c r="I5" s="7">
        <f>Calculations!R176</f>
        <v>6232000000000</v>
      </c>
      <c r="J5" s="7">
        <f>Calculations!S176</f>
        <v>6269000000000</v>
      </c>
      <c r="K5" s="7">
        <f>Calculations!T176</f>
        <v>6277000000000</v>
      </c>
      <c r="L5" s="7">
        <f>Calculations!U176</f>
        <v>6270000000000</v>
      </c>
      <c r="M5" s="7">
        <f>Calculations!V176</f>
        <v>6262000000000</v>
      </c>
      <c r="N5" s="7">
        <f>Calculations!W176</f>
        <v>6249000000000</v>
      </c>
      <c r="O5" s="7">
        <f>Calculations!X176</f>
        <v>6235000000000</v>
      </c>
      <c r="P5" s="7">
        <f>Calculations!Y176</f>
        <v>6215000000000</v>
      </c>
      <c r="Q5" s="7">
        <f>Calculations!Z176</f>
        <v>6193000000000</v>
      </c>
      <c r="R5" s="7">
        <f>Calculations!AA176</f>
        <v>6167000000000</v>
      </c>
      <c r="S5" s="7">
        <f>Calculations!AB176</f>
        <v>6139000000000</v>
      </c>
      <c r="T5" s="7">
        <f>Calculations!AC176</f>
        <v>6109000000000</v>
      </c>
      <c r="U5" s="7">
        <f>Calculations!AD176</f>
        <v>6080000000000</v>
      </c>
      <c r="V5" s="7">
        <f>Calculations!AE176</f>
        <v>6048000000000</v>
      </c>
      <c r="W5" s="7">
        <f>Calculations!AF176</f>
        <v>6018000000000</v>
      </c>
      <c r="X5" s="7">
        <f>Calculations!AG176</f>
        <v>5986000000000</v>
      </c>
      <c r="Y5" s="7">
        <f>Calculations!AH176</f>
        <v>5960000000000</v>
      </c>
      <c r="Z5" s="7">
        <f>Calculations!AI176</f>
        <v>5933000000000</v>
      </c>
      <c r="AA5" s="7">
        <f>Calculations!AJ176</f>
        <v>5901000000000</v>
      </c>
      <c r="AB5" s="7">
        <f>Calculations!AK176</f>
        <v>5871000000000</v>
      </c>
      <c r="AC5" s="7">
        <f>Calculations!AL176</f>
        <v>5839000000000</v>
      </c>
      <c r="AD5" s="7">
        <f>Calculations!AM176</f>
        <v>5809000000000</v>
      </c>
      <c r="AE5" s="7">
        <f>Calculations!AN176</f>
        <v>5780000000000</v>
      </c>
    </row>
    <row r="6" spans="1:33">
      <c r="A6" s="1" t="s">
        <v>81</v>
      </c>
      <c r="B6" s="7">
        <f>Calculations!K177</f>
        <v>0</v>
      </c>
      <c r="C6" s="7">
        <f>Calculations!L177</f>
        <v>0</v>
      </c>
      <c r="D6" s="7">
        <f>Calculations!M177</f>
        <v>0</v>
      </c>
      <c r="E6" s="7">
        <f>Calculations!N177</f>
        <v>0</v>
      </c>
      <c r="F6" s="7">
        <f>Calculations!O177</f>
        <v>0</v>
      </c>
      <c r="G6" s="7">
        <f>Calculations!P177</f>
        <v>0</v>
      </c>
      <c r="H6" s="7">
        <f>Calculations!Q177</f>
        <v>0</v>
      </c>
      <c r="I6" s="7">
        <f>Calculations!R177</f>
        <v>0</v>
      </c>
      <c r="J6" s="7">
        <f>Calculations!S177</f>
        <v>0</v>
      </c>
      <c r="K6" s="7">
        <f>Calculations!T177</f>
        <v>0</v>
      </c>
      <c r="L6" s="7">
        <f>Calculations!U177</f>
        <v>0</v>
      </c>
      <c r="M6" s="7">
        <f>Calculations!V177</f>
        <v>0</v>
      </c>
      <c r="N6" s="7">
        <f>Calculations!W177</f>
        <v>0</v>
      </c>
      <c r="O6" s="7">
        <f>Calculations!X177</f>
        <v>0</v>
      </c>
      <c r="P6" s="7">
        <f>Calculations!Y177</f>
        <v>0</v>
      </c>
      <c r="Q6" s="7">
        <f>Calculations!Z177</f>
        <v>0</v>
      </c>
      <c r="R6" s="7">
        <f>Calculations!AA177</f>
        <v>0</v>
      </c>
      <c r="S6" s="7">
        <f>Calculations!AB177</f>
        <v>0</v>
      </c>
      <c r="T6" s="7">
        <f>Calculations!AC177</f>
        <v>0</v>
      </c>
      <c r="U6" s="7">
        <f>Calculations!AD177</f>
        <v>0</v>
      </c>
      <c r="V6" s="7">
        <f>Calculations!AE177</f>
        <v>0</v>
      </c>
      <c r="W6" s="7">
        <f>Calculations!AF177</f>
        <v>0</v>
      </c>
      <c r="X6" s="7">
        <f>Calculations!AG177</f>
        <v>0</v>
      </c>
      <c r="Y6" s="7">
        <f>Calculations!AH177</f>
        <v>0</v>
      </c>
      <c r="Z6" s="7">
        <f>Calculations!AI177</f>
        <v>0</v>
      </c>
      <c r="AA6" s="7">
        <f>Calculations!AJ177</f>
        <v>0</v>
      </c>
      <c r="AB6" s="7">
        <f>Calculations!AK177</f>
        <v>0</v>
      </c>
      <c r="AC6" s="7">
        <f>Calculations!AL177</f>
        <v>0</v>
      </c>
      <c r="AD6" s="7">
        <f>Calculations!AM177</f>
        <v>0</v>
      </c>
      <c r="AE6" s="7">
        <f>Calculations!AN177</f>
        <v>0</v>
      </c>
    </row>
    <row r="7" spans="1:33">
      <c r="A7" s="1" t="s">
        <v>139</v>
      </c>
      <c r="B7" s="7">
        <f>Calculations!K178</f>
        <v>0</v>
      </c>
      <c r="C7" s="7">
        <f>Calculations!L178</f>
        <v>0</v>
      </c>
      <c r="D7" s="7">
        <f>Calculations!M178</f>
        <v>0</v>
      </c>
      <c r="E7" s="7">
        <f>Calculations!N178</f>
        <v>0</v>
      </c>
      <c r="F7" s="7">
        <f>Calculations!O178</f>
        <v>0</v>
      </c>
      <c r="G7" s="7">
        <f>Calculations!P178</f>
        <v>0</v>
      </c>
      <c r="H7" s="7">
        <f>Calculations!Q178</f>
        <v>0</v>
      </c>
      <c r="I7" s="7">
        <f>Calculations!R178</f>
        <v>0</v>
      </c>
      <c r="J7" s="7">
        <f>Calculations!S178</f>
        <v>0</v>
      </c>
      <c r="K7" s="7">
        <f>Calculations!T178</f>
        <v>0</v>
      </c>
      <c r="L7" s="7">
        <f>Calculations!U178</f>
        <v>0</v>
      </c>
      <c r="M7" s="7">
        <f>Calculations!V178</f>
        <v>0</v>
      </c>
      <c r="N7" s="7">
        <f>Calculations!W178</f>
        <v>0</v>
      </c>
      <c r="O7" s="7">
        <f>Calculations!X178</f>
        <v>0</v>
      </c>
      <c r="P7" s="7">
        <f>Calculations!Y178</f>
        <v>0</v>
      </c>
      <c r="Q7" s="7">
        <f>Calculations!Z178</f>
        <v>0</v>
      </c>
      <c r="R7" s="7">
        <f>Calculations!AA178</f>
        <v>0</v>
      </c>
      <c r="S7" s="7">
        <f>Calculations!AB178</f>
        <v>0</v>
      </c>
      <c r="T7" s="7">
        <f>Calculations!AC178</f>
        <v>0</v>
      </c>
      <c r="U7" s="7">
        <f>Calculations!AD178</f>
        <v>0</v>
      </c>
      <c r="V7" s="7">
        <f>Calculations!AE178</f>
        <v>0</v>
      </c>
      <c r="W7" s="7">
        <f>Calculations!AF178</f>
        <v>0</v>
      </c>
      <c r="X7" s="7">
        <f>Calculations!AG178</f>
        <v>0</v>
      </c>
      <c r="Y7" s="7">
        <f>Calculations!AH178</f>
        <v>0</v>
      </c>
      <c r="Z7" s="7">
        <f>Calculations!AI178</f>
        <v>0</v>
      </c>
      <c r="AA7" s="7">
        <f>Calculations!AJ178</f>
        <v>0</v>
      </c>
      <c r="AB7" s="7">
        <f>Calculations!AK178</f>
        <v>0</v>
      </c>
      <c r="AC7" s="7">
        <f>Calculations!AL178</f>
        <v>0</v>
      </c>
      <c r="AD7" s="7">
        <f>Calculations!AM178</f>
        <v>0</v>
      </c>
      <c r="AE7" s="7">
        <f>Calculations!AN178</f>
        <v>0</v>
      </c>
    </row>
    <row r="8" spans="1:33">
      <c r="A8" s="1" t="s">
        <v>243</v>
      </c>
      <c r="B8" s="7">
        <f>Calculations!K179</f>
        <v>0</v>
      </c>
      <c r="C8" s="7">
        <f>Calculations!L179</f>
        <v>0</v>
      </c>
      <c r="D8" s="7">
        <f>Calculations!M179</f>
        <v>0</v>
      </c>
      <c r="E8" s="7">
        <f>Calculations!N179</f>
        <v>0</v>
      </c>
      <c r="F8" s="7">
        <f>Calculations!O179</f>
        <v>0</v>
      </c>
      <c r="G8" s="7">
        <f>Calculations!P179</f>
        <v>0</v>
      </c>
      <c r="H8" s="7">
        <f>Calculations!Q179</f>
        <v>0</v>
      </c>
      <c r="I8" s="7">
        <f>Calculations!R179</f>
        <v>0</v>
      </c>
      <c r="J8" s="7">
        <f>Calculations!S179</f>
        <v>0</v>
      </c>
      <c r="K8" s="7">
        <f>Calculations!T179</f>
        <v>0</v>
      </c>
      <c r="L8" s="7">
        <f>Calculations!U179</f>
        <v>0</v>
      </c>
      <c r="M8" s="7">
        <f>Calculations!V179</f>
        <v>0</v>
      </c>
      <c r="N8" s="7">
        <f>Calculations!W179</f>
        <v>0</v>
      </c>
      <c r="O8" s="7">
        <f>Calculations!X179</f>
        <v>0</v>
      </c>
      <c r="P8" s="7">
        <f>Calculations!Y179</f>
        <v>0</v>
      </c>
      <c r="Q8" s="7">
        <f>Calculations!Z179</f>
        <v>0</v>
      </c>
      <c r="R8" s="7">
        <f>Calculations!AA179</f>
        <v>0</v>
      </c>
      <c r="S8" s="7">
        <f>Calculations!AB179</f>
        <v>0</v>
      </c>
      <c r="T8" s="7">
        <f>Calculations!AC179</f>
        <v>0</v>
      </c>
      <c r="U8" s="7">
        <f>Calculations!AD179</f>
        <v>0</v>
      </c>
      <c r="V8" s="7">
        <f>Calculations!AE179</f>
        <v>0</v>
      </c>
      <c r="W8" s="7">
        <f>Calculations!AF179</f>
        <v>0</v>
      </c>
      <c r="X8" s="7">
        <f>Calculations!AG179</f>
        <v>0</v>
      </c>
      <c r="Y8" s="7">
        <f>Calculations!AH179</f>
        <v>0</v>
      </c>
      <c r="Z8" s="7">
        <f>Calculations!AI179</f>
        <v>0</v>
      </c>
      <c r="AA8" s="7">
        <f>Calculations!AJ179</f>
        <v>0</v>
      </c>
      <c r="AB8" s="7">
        <f>Calculations!AK179</f>
        <v>0</v>
      </c>
      <c r="AC8" s="7">
        <f>Calculations!AL179</f>
        <v>0</v>
      </c>
      <c r="AD8" s="7">
        <f>Calculations!AM179</f>
        <v>0</v>
      </c>
      <c r="AE8" s="7">
        <f>Calculations!AN179</f>
        <v>0</v>
      </c>
    </row>
    <row r="9" spans="1:33">
      <c r="A9" s="1" t="s">
        <v>244</v>
      </c>
      <c r="B9" s="7">
        <f>Calculations!K180</f>
        <v>0</v>
      </c>
      <c r="C9" s="7">
        <f>Calculations!L180</f>
        <v>0</v>
      </c>
      <c r="D9" s="7">
        <f>Calculations!M180</f>
        <v>0</v>
      </c>
      <c r="E9" s="7">
        <f>Calculations!N180</f>
        <v>0</v>
      </c>
      <c r="F9" s="7">
        <f>Calculations!O180</f>
        <v>0</v>
      </c>
      <c r="G9" s="7">
        <f>Calculations!P180</f>
        <v>0</v>
      </c>
      <c r="H9" s="7">
        <f>Calculations!Q180</f>
        <v>0</v>
      </c>
      <c r="I9" s="7">
        <f>Calculations!R180</f>
        <v>0</v>
      </c>
      <c r="J9" s="7">
        <f>Calculations!S180</f>
        <v>0</v>
      </c>
      <c r="K9" s="7">
        <f>Calculations!T180</f>
        <v>0</v>
      </c>
      <c r="L9" s="7">
        <f>Calculations!U180</f>
        <v>0</v>
      </c>
      <c r="M9" s="7">
        <f>Calculations!V180</f>
        <v>0</v>
      </c>
      <c r="N9" s="7">
        <f>Calculations!W180</f>
        <v>0</v>
      </c>
      <c r="O9" s="7">
        <f>Calculations!X180</f>
        <v>0</v>
      </c>
      <c r="P9" s="7">
        <f>Calculations!Y180</f>
        <v>0</v>
      </c>
      <c r="Q9" s="7">
        <f>Calculations!Z180</f>
        <v>0</v>
      </c>
      <c r="R9" s="7">
        <f>Calculations!AA180</f>
        <v>0</v>
      </c>
      <c r="S9" s="7">
        <f>Calculations!AB180</f>
        <v>0</v>
      </c>
      <c r="T9" s="7">
        <f>Calculations!AC180</f>
        <v>0</v>
      </c>
      <c r="U9" s="7">
        <f>Calculations!AD180</f>
        <v>0</v>
      </c>
      <c r="V9" s="7">
        <f>Calculations!AE180</f>
        <v>0</v>
      </c>
      <c r="W9" s="7">
        <f>Calculations!AF180</f>
        <v>0</v>
      </c>
      <c r="X9" s="7">
        <f>Calculations!AG180</f>
        <v>0</v>
      </c>
      <c r="Y9" s="7">
        <f>Calculations!AH180</f>
        <v>0</v>
      </c>
      <c r="Z9" s="7">
        <f>Calculations!AI180</f>
        <v>0</v>
      </c>
      <c r="AA9" s="7">
        <f>Calculations!AJ180</f>
        <v>0</v>
      </c>
      <c r="AB9" s="7">
        <f>Calculations!AK180</f>
        <v>0</v>
      </c>
      <c r="AC9" s="7">
        <f>Calculations!AL180</f>
        <v>0</v>
      </c>
      <c r="AD9" s="7">
        <f>Calculations!AM180</f>
        <v>0</v>
      </c>
      <c r="AE9" s="7">
        <f>Calculations!AN180</f>
        <v>0</v>
      </c>
    </row>
    <row r="10" spans="1:33">
      <c r="A10" s="1" t="s">
        <v>245</v>
      </c>
      <c r="B10" s="7">
        <f>Calculations!K181</f>
        <v>10852745732625.082</v>
      </c>
      <c r="C10" s="7">
        <f>Calculations!L181</f>
        <v>11862979563175.609</v>
      </c>
      <c r="D10" s="7">
        <f>Calculations!M181</f>
        <v>11727372604938.438</v>
      </c>
      <c r="E10" s="7">
        <f>Calculations!N181</f>
        <v>12264827768223.652</v>
      </c>
      <c r="F10" s="7">
        <f>Calculations!O181</f>
        <v>12361494379956.818</v>
      </c>
      <c r="G10" s="7">
        <f>Calculations!P181</f>
        <v>12430696295961.242</v>
      </c>
      <c r="H10" s="7">
        <f>Calculations!Q181</f>
        <v>12504495514000.309</v>
      </c>
      <c r="I10" s="7">
        <f>Calculations!R181</f>
        <v>12617912576685.195</v>
      </c>
      <c r="J10" s="7">
        <f>Calculations!S181</f>
        <v>12741292531886.268</v>
      </c>
      <c r="K10" s="7">
        <f>Calculations!T181</f>
        <v>12888092954332.146</v>
      </c>
      <c r="L10" s="7">
        <f>Calculations!U181</f>
        <v>12995526610372.926</v>
      </c>
      <c r="M10" s="7">
        <f>Calculations!V181</f>
        <v>13122792168650.023</v>
      </c>
      <c r="N10" s="7">
        <f>Calculations!W181</f>
        <v>13240691061893.42</v>
      </c>
      <c r="O10" s="7">
        <f>Calculations!X181</f>
        <v>13353278425084.111</v>
      </c>
      <c r="P10" s="7">
        <f>Calculations!Y181</f>
        <v>13464733579319.82</v>
      </c>
      <c r="Q10" s="7">
        <f>Calculations!Z181</f>
        <v>13564918164958.869</v>
      </c>
      <c r="R10" s="7">
        <f>Calculations!AA181</f>
        <v>13656779327147.189</v>
      </c>
      <c r="S10" s="7">
        <f>Calculations!AB181</f>
        <v>13746822138907.781</v>
      </c>
      <c r="T10" s="7">
        <f>Calculations!AC181</f>
        <v>13839713415777.17</v>
      </c>
      <c r="U10" s="7">
        <f>Calculations!AD181</f>
        <v>13934578688543.088</v>
      </c>
      <c r="V10" s="7">
        <f>Calculations!AE181</f>
        <v>14025550915364.381</v>
      </c>
      <c r="W10" s="7">
        <f>Calculations!AF181</f>
        <v>14117114963813.898</v>
      </c>
      <c r="X10" s="7">
        <f>Calculations!AG181</f>
        <v>14211498986857.512</v>
      </c>
      <c r="Y10" s="7">
        <f>Calculations!AH181</f>
        <v>14305950634119.73</v>
      </c>
      <c r="Z10" s="7">
        <f>Calculations!AI181</f>
        <v>14401840993987.973</v>
      </c>
      <c r="AA10" s="7">
        <f>Calculations!AJ181</f>
        <v>14507269535706.768</v>
      </c>
      <c r="AB10" s="7">
        <f>Calculations!AK181</f>
        <v>14623613223822.268</v>
      </c>
      <c r="AC10" s="7">
        <f>Calculations!AL181</f>
        <v>14715400552404.318</v>
      </c>
      <c r="AD10" s="7">
        <f>Calculations!AM181</f>
        <v>14813317219817.375</v>
      </c>
      <c r="AE10" s="7">
        <f>Calculations!AN181</f>
        <v>14908687182527.918</v>
      </c>
    </row>
    <row r="11" spans="1:33">
      <c r="A11" s="1" t="s">
        <v>246</v>
      </c>
      <c r="B11" s="7">
        <f>Calculations!K182</f>
        <v>0</v>
      </c>
      <c r="C11" s="7">
        <f>Calculations!L182</f>
        <v>0</v>
      </c>
      <c r="D11" s="7">
        <f>Calculations!M182</f>
        <v>0</v>
      </c>
      <c r="E11" s="7">
        <f>Calculations!N182</f>
        <v>0</v>
      </c>
      <c r="F11" s="7">
        <f>Calculations!O182</f>
        <v>0</v>
      </c>
      <c r="G11" s="7">
        <f>Calculations!P182</f>
        <v>0</v>
      </c>
      <c r="H11" s="7">
        <f>Calculations!Q182</f>
        <v>0</v>
      </c>
      <c r="I11" s="7">
        <f>Calculations!R182</f>
        <v>0</v>
      </c>
      <c r="J11" s="7">
        <f>Calculations!S182</f>
        <v>0</v>
      </c>
      <c r="K11" s="7">
        <f>Calculations!T182</f>
        <v>0</v>
      </c>
      <c r="L11" s="7">
        <f>Calculations!U182</f>
        <v>0</v>
      </c>
      <c r="M11" s="7">
        <f>Calculations!V182</f>
        <v>0</v>
      </c>
      <c r="N11" s="7">
        <f>Calculations!W182</f>
        <v>0</v>
      </c>
      <c r="O11" s="7">
        <f>Calculations!X182</f>
        <v>0</v>
      </c>
      <c r="P11" s="7">
        <f>Calculations!Y182</f>
        <v>0</v>
      </c>
      <c r="Q11" s="7">
        <f>Calculations!Z182</f>
        <v>0</v>
      </c>
      <c r="R11" s="7">
        <f>Calculations!AA182</f>
        <v>0</v>
      </c>
      <c r="S11" s="7">
        <f>Calculations!AB182</f>
        <v>0</v>
      </c>
      <c r="T11" s="7">
        <f>Calculations!AC182</f>
        <v>0</v>
      </c>
      <c r="U11" s="7">
        <f>Calculations!AD182</f>
        <v>0</v>
      </c>
      <c r="V11" s="7">
        <f>Calculations!AE182</f>
        <v>0</v>
      </c>
      <c r="W11" s="7">
        <f>Calculations!AF182</f>
        <v>0</v>
      </c>
      <c r="X11" s="7">
        <f>Calculations!AG182</f>
        <v>0</v>
      </c>
      <c r="Y11" s="7">
        <f>Calculations!AH182</f>
        <v>0</v>
      </c>
      <c r="Z11" s="7">
        <f>Calculations!AI182</f>
        <v>0</v>
      </c>
      <c r="AA11" s="7">
        <f>Calculations!AJ182</f>
        <v>0</v>
      </c>
      <c r="AB11" s="7">
        <f>Calculations!AK182</f>
        <v>0</v>
      </c>
      <c r="AC11" s="7">
        <f>Calculations!AL182</f>
        <v>0</v>
      </c>
      <c r="AD11" s="7">
        <f>Calculations!AM182</f>
        <v>0</v>
      </c>
      <c r="AE11" s="7">
        <f>Calculations!AN182</f>
        <v>0</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G11"/>
  <sheetViews>
    <sheetView workbookViewId="0">
      <selection activeCell="B2" sqref="B2"/>
    </sheetView>
  </sheetViews>
  <sheetFormatPr defaultRowHeight="15"/>
  <cols>
    <col min="1" max="1" width="29.85546875" customWidth="1"/>
    <col min="2" max="31" width="9.8554687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23">
        <f>Calculations!K186-'Water and Waste'!G9</f>
        <v>1972451600000000</v>
      </c>
      <c r="C2" s="23">
        <f>Calculations!L186-'Water and Waste'!H9</f>
        <v>2220859200000000</v>
      </c>
      <c r="D2" s="23">
        <f>Calculations!M186-'Water and Waste'!I9</f>
        <v>2254616800000000</v>
      </c>
      <c r="E2" s="23">
        <f>Calculations!N186-'Water and Waste'!J9</f>
        <v>2240716400000000</v>
      </c>
      <c r="F2" s="23">
        <f>Calculations!O186-'Water and Waste'!K9</f>
        <v>2281079000000000</v>
      </c>
      <c r="G2" s="23">
        <f>Calculations!P186-'Water and Waste'!L9</f>
        <v>2321441600000000</v>
      </c>
      <c r="H2" s="23">
        <f>Calculations!Q186-'Water and Waste'!M9</f>
        <v>2361804200000000</v>
      </c>
      <c r="I2" s="23">
        <f>Calculations!R186-'Water and Waste'!N9</f>
        <v>2402166800000000</v>
      </c>
      <c r="J2" s="23">
        <f>Calculations!S186-'Water and Waste'!O9</f>
        <v>2442529400000000</v>
      </c>
      <c r="K2" s="23">
        <f>Calculations!T186-'Water and Waste'!P9</f>
        <v>2335715000000000</v>
      </c>
      <c r="L2" s="23">
        <f>Calculations!U186-'Water and Waste'!Q9</f>
        <v>2369699600000000</v>
      </c>
      <c r="M2" s="23">
        <f>Calculations!V186-'Water and Waste'!R9</f>
        <v>2404334200000000</v>
      </c>
      <c r="N2" s="23">
        <f>Calculations!W186-'Water and Waste'!S9</f>
        <v>2437161800000000</v>
      </c>
      <c r="O2" s="23">
        <f>Calculations!X186-'Water and Waste'!T9</f>
        <v>2468700400000000</v>
      </c>
      <c r="P2" s="23">
        <f>Calculations!Y186-'Water and Waste'!U9</f>
        <v>2500102000000000</v>
      </c>
      <c r="Q2" s="23">
        <f>Calculations!Z186-'Water and Waste'!V9</f>
        <v>2531840600000000</v>
      </c>
      <c r="R2" s="23">
        <f>Calculations!AA186-'Water and Waste'!W9</f>
        <v>2561973200000000</v>
      </c>
      <c r="S2" s="23">
        <f>Calculations!AB186-'Water and Waste'!X9</f>
        <v>2592400800000000</v>
      </c>
      <c r="T2" s="23">
        <f>Calculations!AC186-'Water and Waste'!Y9</f>
        <v>2621968400000000.5</v>
      </c>
      <c r="U2" s="23">
        <f>Calculations!AD186-'Water and Waste'!Z9</f>
        <v>2651269000000000</v>
      </c>
      <c r="V2" s="23">
        <f>Calculations!AE186-'Water and Waste'!AA9</f>
        <v>2681029600000000</v>
      </c>
      <c r="W2" s="23">
        <f>Calculations!AF186-'Water and Waste'!AB9</f>
        <v>2711354200000000</v>
      </c>
      <c r="X2" s="23">
        <f>Calculations!AG186-'Water and Waste'!AC9</f>
        <v>2743117800000000</v>
      </c>
      <c r="Y2" s="23">
        <f>Calculations!AH186-'Water and Waste'!AD9</f>
        <v>2775179400000000</v>
      </c>
      <c r="Z2" s="23">
        <f>Calculations!AI186-'Water and Waste'!AE9</f>
        <v>2808816000000000</v>
      </c>
      <c r="AA2" s="23">
        <f>Calculations!AJ186-'Water and Waste'!AF9</f>
        <v>2843949599999999.5</v>
      </c>
      <c r="AB2" s="23">
        <f>Calculations!AK186-'Water and Waste'!AG9</f>
        <v>2879994199999999.5</v>
      </c>
      <c r="AC2" s="23">
        <f>Calculations!AL186-'Water and Waste'!AH9</f>
        <v>2917430800000000</v>
      </c>
      <c r="AD2" s="23">
        <f>Calculations!AM186-'Water and Waste'!AI9</f>
        <v>2955597399999999.5</v>
      </c>
      <c r="AE2" s="23">
        <f>Calculations!AN186-'Water and Waste'!AJ9</f>
        <v>2994690000000000</v>
      </c>
    </row>
    <row r="3" spans="1:33">
      <c r="A3" s="1" t="s">
        <v>77</v>
      </c>
      <c r="B3" s="7">
        <f>Calculations!K187</f>
        <v>21946040000000</v>
      </c>
      <c r="C3" s="7">
        <f>Calculations!L187</f>
        <v>23969280000000</v>
      </c>
      <c r="D3" s="7">
        <f>Calculations!M187</f>
        <v>24193960000000</v>
      </c>
      <c r="E3" s="7">
        <f>Calculations!N187</f>
        <v>24165240000000</v>
      </c>
      <c r="F3" s="7">
        <f>Calculations!O187</f>
        <v>24451240000000</v>
      </c>
      <c r="G3" s="7">
        <f>Calculations!P187</f>
        <v>24737240000000</v>
      </c>
      <c r="H3" s="7">
        <f>Calculations!Q187</f>
        <v>25023240000000</v>
      </c>
      <c r="I3" s="7">
        <f>Calculations!R187</f>
        <v>25309240000000</v>
      </c>
      <c r="J3" s="7">
        <f>Calculations!S187</f>
        <v>25595240000000</v>
      </c>
      <c r="K3" s="7">
        <f>Calculations!T187</f>
        <v>24520040000000</v>
      </c>
      <c r="L3" s="7">
        <f>Calculations!U187</f>
        <v>24607040000000</v>
      </c>
      <c r="M3" s="7">
        <f>Calculations!V187</f>
        <v>24727480000000</v>
      </c>
      <c r="N3" s="7">
        <f>Calculations!W187</f>
        <v>24833800000000</v>
      </c>
      <c r="O3" s="7">
        <f>Calculations!X187</f>
        <v>24930760000000</v>
      </c>
      <c r="P3" s="7">
        <f>Calculations!Y187</f>
        <v>25027560000000</v>
      </c>
      <c r="Q3" s="7">
        <f>Calculations!Z187</f>
        <v>25108040000000</v>
      </c>
      <c r="R3" s="7">
        <f>Calculations!AA187</f>
        <v>25177680000000</v>
      </c>
      <c r="S3" s="7">
        <f>Calculations!AB187</f>
        <v>25244680000000</v>
      </c>
      <c r="T3" s="7">
        <f>Calculations!AC187</f>
        <v>25318720000000</v>
      </c>
      <c r="U3" s="7">
        <f>Calculations!AD187</f>
        <v>25387920000000</v>
      </c>
      <c r="V3" s="7">
        <f>Calculations!AE187</f>
        <v>25456000000000</v>
      </c>
      <c r="W3" s="7">
        <f>Calculations!AF187</f>
        <v>25525400000000</v>
      </c>
      <c r="X3" s="7">
        <f>Calculations!AG187</f>
        <v>25598880000000</v>
      </c>
      <c r="Y3" s="7">
        <f>Calculations!AH187</f>
        <v>25669000000000</v>
      </c>
      <c r="Z3" s="7">
        <f>Calculations!AI187</f>
        <v>25739680000000</v>
      </c>
      <c r="AA3" s="7">
        <f>Calculations!AJ187</f>
        <v>25788960000000</v>
      </c>
      <c r="AB3" s="7">
        <f>Calculations!AK187</f>
        <v>25866040000000</v>
      </c>
      <c r="AC3" s="7">
        <f>Calculations!AL187</f>
        <v>25936240000000</v>
      </c>
      <c r="AD3" s="7">
        <f>Calculations!AM187</f>
        <v>26018720000000</v>
      </c>
      <c r="AE3" s="7">
        <f>Calculations!AN187</f>
        <v>26100520000000</v>
      </c>
    </row>
    <row r="4" spans="1:33">
      <c r="A4" s="1" t="s">
        <v>78</v>
      </c>
      <c r="B4" s="7">
        <f>Calculations!K188</f>
        <v>696843000000000</v>
      </c>
      <c r="C4" s="7">
        <f>Calculations!L188</f>
        <v>829705000000000</v>
      </c>
      <c r="D4" s="7">
        <f>Calculations!M188</f>
        <v>877519000000000</v>
      </c>
      <c r="E4" s="7">
        <f>Calculations!N188</f>
        <v>834122000000000</v>
      </c>
      <c r="F4" s="7">
        <f>Calculations!O188</f>
        <v>845700777777777.75</v>
      </c>
      <c r="G4" s="7">
        <f>Calculations!P188</f>
        <v>857279555555555.5</v>
      </c>
      <c r="H4" s="7">
        <f>Calculations!Q188</f>
        <v>868858333333333.25</v>
      </c>
      <c r="I4" s="7">
        <f>Calculations!R188</f>
        <v>880437111111111</v>
      </c>
      <c r="J4" s="7">
        <f>Calculations!S188</f>
        <v>892015888888888.75</v>
      </c>
      <c r="K4" s="7">
        <f>Calculations!T188</f>
        <v>801052000000000</v>
      </c>
      <c r="L4" s="7">
        <f>Calculations!U188</f>
        <v>802318000000000</v>
      </c>
      <c r="M4" s="7">
        <f>Calculations!V188</f>
        <v>803479000000000</v>
      </c>
      <c r="N4" s="7">
        <f>Calculations!W188</f>
        <v>803824000000000</v>
      </c>
      <c r="O4" s="7">
        <f>Calculations!X188</f>
        <v>803934000000000</v>
      </c>
      <c r="P4" s="7">
        <f>Calculations!Y188</f>
        <v>804007000000000</v>
      </c>
      <c r="Q4" s="7">
        <f>Calculations!Z188</f>
        <v>804495000000000</v>
      </c>
      <c r="R4" s="7">
        <f>Calculations!AA188</f>
        <v>804872000000000</v>
      </c>
      <c r="S4" s="7">
        <f>Calculations!AB188</f>
        <v>804778000000000</v>
      </c>
      <c r="T4" s="7">
        <f>Calculations!AC188</f>
        <v>805447000000000</v>
      </c>
      <c r="U4" s="7">
        <f>Calculations!AD188</f>
        <v>805684000000000</v>
      </c>
      <c r="V4" s="7">
        <f>Calculations!AE188</f>
        <v>805640000000000</v>
      </c>
      <c r="W4" s="7">
        <f>Calculations!AF188</f>
        <v>805986000000000</v>
      </c>
      <c r="X4" s="7">
        <f>Calculations!AG188</f>
        <v>807134000000000</v>
      </c>
      <c r="Y4" s="7">
        <f>Calculations!AH188</f>
        <v>808823000000000</v>
      </c>
      <c r="Z4" s="7">
        <f>Calculations!AI188</f>
        <v>809986000000000</v>
      </c>
      <c r="AA4" s="7">
        <f>Calculations!AJ188</f>
        <v>810499000000000</v>
      </c>
      <c r="AB4" s="7">
        <f>Calculations!AK188</f>
        <v>811488000000000</v>
      </c>
      <c r="AC4" s="7">
        <f>Calculations!AL188</f>
        <v>813177000000000</v>
      </c>
      <c r="AD4" s="7">
        <f>Calculations!AM188</f>
        <v>814774000000000</v>
      </c>
      <c r="AE4" s="7">
        <f>Calculations!AN188</f>
        <v>815962000000000</v>
      </c>
    </row>
    <row r="5" spans="1:33">
      <c r="A5" s="1" t="s">
        <v>79</v>
      </c>
      <c r="B5" s="7">
        <f>Calculations!K189</f>
        <v>93407000000000</v>
      </c>
      <c r="C5" s="7">
        <f>Calculations!L189</f>
        <v>79483000000000</v>
      </c>
      <c r="D5" s="7">
        <f>Calculations!M189</f>
        <v>80017000000000</v>
      </c>
      <c r="E5" s="7">
        <f>Calculations!N189</f>
        <v>81899000000000</v>
      </c>
      <c r="F5" s="7">
        <f>Calculations!O189</f>
        <v>81288000000000</v>
      </c>
      <c r="G5" s="7">
        <f>Calculations!P189</f>
        <v>80677000000000</v>
      </c>
      <c r="H5" s="7">
        <f>Calculations!Q189</f>
        <v>80066000000000</v>
      </c>
      <c r="I5" s="7">
        <f>Calculations!R189</f>
        <v>79455000000000</v>
      </c>
      <c r="J5" s="7">
        <f>Calculations!S189</f>
        <v>78844000000000</v>
      </c>
      <c r="K5" s="7">
        <f>Calculations!T189</f>
        <v>87908000000000</v>
      </c>
      <c r="L5" s="7">
        <f>Calculations!U189</f>
        <v>88286000000000</v>
      </c>
      <c r="M5" s="7">
        <f>Calculations!V189</f>
        <v>88642000000000</v>
      </c>
      <c r="N5" s="7">
        <f>Calculations!W189</f>
        <v>88950000000000</v>
      </c>
      <c r="O5" s="7">
        <f>Calculations!X189</f>
        <v>89274000000000</v>
      </c>
      <c r="P5" s="7">
        <f>Calculations!Y189</f>
        <v>89540000000000</v>
      </c>
      <c r="Q5" s="7">
        <f>Calculations!Z189</f>
        <v>89810000000000</v>
      </c>
      <c r="R5" s="7">
        <f>Calculations!AA189</f>
        <v>90052000000000</v>
      </c>
      <c r="S5" s="7">
        <f>Calculations!AB189</f>
        <v>90278000000000</v>
      </c>
      <c r="T5" s="7">
        <f>Calculations!AC189</f>
        <v>90496000000000</v>
      </c>
      <c r="U5" s="7">
        <f>Calculations!AD189</f>
        <v>90717000000000</v>
      </c>
      <c r="V5" s="7">
        <f>Calculations!AE189</f>
        <v>90886000000000</v>
      </c>
      <c r="W5" s="7">
        <f>Calculations!AF189</f>
        <v>91096000000000</v>
      </c>
      <c r="X5" s="7">
        <f>Calculations!AG189</f>
        <v>91274000000000</v>
      </c>
      <c r="Y5" s="7">
        <f>Calculations!AH189</f>
        <v>91533000000000</v>
      </c>
      <c r="Z5" s="7">
        <f>Calculations!AI189</f>
        <v>91761000000000</v>
      </c>
      <c r="AA5" s="7">
        <f>Calculations!AJ189</f>
        <v>91552000000000</v>
      </c>
      <c r="AB5" s="7">
        <f>Calculations!AK189</f>
        <v>91488000000000</v>
      </c>
      <c r="AC5" s="7">
        <f>Calculations!AL189</f>
        <v>91623000000000</v>
      </c>
      <c r="AD5" s="7">
        <f>Calculations!AM189</f>
        <v>91867000000000</v>
      </c>
      <c r="AE5" s="7">
        <f>Calculations!AN189</f>
        <v>92141000000000</v>
      </c>
    </row>
    <row r="6" spans="1:33">
      <c r="A6" s="1" t="s">
        <v>81</v>
      </c>
      <c r="B6" s="7">
        <f>Calculations!K190</f>
        <v>0</v>
      </c>
      <c r="C6" s="7">
        <f>Calculations!L190</f>
        <v>0</v>
      </c>
      <c r="D6" s="7">
        <f>Calculations!M190</f>
        <v>0</v>
      </c>
      <c r="E6" s="7">
        <f>Calculations!N190</f>
        <v>0</v>
      </c>
      <c r="F6" s="7">
        <f>Calculations!O190</f>
        <v>0</v>
      </c>
      <c r="G6" s="7">
        <f>Calculations!P190</f>
        <v>0</v>
      </c>
      <c r="H6" s="7">
        <f>Calculations!Q190</f>
        <v>0</v>
      </c>
      <c r="I6" s="7">
        <f>Calculations!R190</f>
        <v>0</v>
      </c>
      <c r="J6" s="7">
        <f>Calculations!S190</f>
        <v>0</v>
      </c>
      <c r="K6" s="7">
        <f>Calculations!T190</f>
        <v>0</v>
      </c>
      <c r="L6" s="7">
        <f>Calculations!U190</f>
        <v>0</v>
      </c>
      <c r="M6" s="7">
        <f>Calculations!V190</f>
        <v>0</v>
      </c>
      <c r="N6" s="7">
        <f>Calculations!W190</f>
        <v>0</v>
      </c>
      <c r="O6" s="7">
        <f>Calculations!X190</f>
        <v>0</v>
      </c>
      <c r="P6" s="7">
        <f>Calculations!Y190</f>
        <v>0</v>
      </c>
      <c r="Q6" s="7">
        <f>Calculations!Z190</f>
        <v>0</v>
      </c>
      <c r="R6" s="7">
        <f>Calculations!AA190</f>
        <v>0</v>
      </c>
      <c r="S6" s="7">
        <f>Calculations!AB190</f>
        <v>0</v>
      </c>
      <c r="T6" s="7">
        <f>Calculations!AC190</f>
        <v>0</v>
      </c>
      <c r="U6" s="7">
        <f>Calculations!AD190</f>
        <v>0</v>
      </c>
      <c r="V6" s="7">
        <f>Calculations!AE190</f>
        <v>0</v>
      </c>
      <c r="W6" s="7">
        <f>Calculations!AF190</f>
        <v>0</v>
      </c>
      <c r="X6" s="7">
        <f>Calculations!AG190</f>
        <v>0</v>
      </c>
      <c r="Y6" s="7">
        <f>Calculations!AH190</f>
        <v>0</v>
      </c>
      <c r="Z6" s="7">
        <f>Calculations!AI190</f>
        <v>0</v>
      </c>
      <c r="AA6" s="7">
        <f>Calculations!AJ190</f>
        <v>0</v>
      </c>
      <c r="AB6" s="7">
        <f>Calculations!AK190</f>
        <v>0</v>
      </c>
      <c r="AC6" s="7">
        <f>Calculations!AL190</f>
        <v>0</v>
      </c>
      <c r="AD6" s="7">
        <f>Calculations!AM190</f>
        <v>0</v>
      </c>
      <c r="AE6" s="7">
        <f>Calculations!AN190</f>
        <v>0</v>
      </c>
    </row>
    <row r="7" spans="1:33">
      <c r="A7" s="1" t="s">
        <v>139</v>
      </c>
      <c r="B7" s="7">
        <f>Calculations!K191</f>
        <v>0</v>
      </c>
      <c r="C7" s="7">
        <f>Calculations!L191</f>
        <v>0</v>
      </c>
      <c r="D7" s="7">
        <f>Calculations!M191</f>
        <v>0</v>
      </c>
      <c r="E7" s="7">
        <f>Calculations!N191</f>
        <v>0</v>
      </c>
      <c r="F7" s="7">
        <f>Calculations!O191</f>
        <v>0</v>
      </c>
      <c r="G7" s="7">
        <f>Calculations!P191</f>
        <v>0</v>
      </c>
      <c r="H7" s="7">
        <f>Calculations!Q191</f>
        <v>0</v>
      </c>
      <c r="I7" s="7">
        <f>Calculations!R191</f>
        <v>0</v>
      </c>
      <c r="J7" s="7">
        <f>Calculations!S191</f>
        <v>0</v>
      </c>
      <c r="K7" s="7">
        <f>Calculations!T191</f>
        <v>0</v>
      </c>
      <c r="L7" s="7">
        <f>Calculations!U191</f>
        <v>0</v>
      </c>
      <c r="M7" s="7">
        <f>Calculations!V191</f>
        <v>0</v>
      </c>
      <c r="N7" s="7">
        <f>Calculations!W191</f>
        <v>0</v>
      </c>
      <c r="O7" s="7">
        <f>Calculations!X191</f>
        <v>0</v>
      </c>
      <c r="P7" s="7">
        <f>Calculations!Y191</f>
        <v>0</v>
      </c>
      <c r="Q7" s="7">
        <f>Calculations!Z191</f>
        <v>0</v>
      </c>
      <c r="R7" s="7">
        <f>Calculations!AA191</f>
        <v>0</v>
      </c>
      <c r="S7" s="7">
        <f>Calculations!AB191</f>
        <v>0</v>
      </c>
      <c r="T7" s="7">
        <f>Calculations!AC191</f>
        <v>0</v>
      </c>
      <c r="U7" s="7">
        <f>Calculations!AD191</f>
        <v>0</v>
      </c>
      <c r="V7" s="7">
        <f>Calculations!AE191</f>
        <v>0</v>
      </c>
      <c r="W7" s="7">
        <f>Calculations!AF191</f>
        <v>0</v>
      </c>
      <c r="X7" s="7">
        <f>Calculations!AG191</f>
        <v>0</v>
      </c>
      <c r="Y7" s="7">
        <f>Calculations!AH191</f>
        <v>0</v>
      </c>
      <c r="Z7" s="7">
        <f>Calculations!AI191</f>
        <v>0</v>
      </c>
      <c r="AA7" s="7">
        <f>Calculations!AJ191</f>
        <v>0</v>
      </c>
      <c r="AB7" s="7">
        <f>Calculations!AK191</f>
        <v>0</v>
      </c>
      <c r="AC7" s="7">
        <f>Calculations!AL191</f>
        <v>0</v>
      </c>
      <c r="AD7" s="7">
        <f>Calculations!AM191</f>
        <v>0</v>
      </c>
      <c r="AE7" s="7">
        <f>Calculations!AN191</f>
        <v>0</v>
      </c>
    </row>
    <row r="8" spans="1:33">
      <c r="A8" s="1" t="s">
        <v>243</v>
      </c>
      <c r="B8" s="7">
        <f>Calculations!K192</f>
        <v>0</v>
      </c>
      <c r="C8" s="7">
        <f>Calculations!L192</f>
        <v>0</v>
      </c>
      <c r="D8" s="7">
        <f>Calculations!M192</f>
        <v>0</v>
      </c>
      <c r="E8" s="7">
        <f>Calculations!N192</f>
        <v>0</v>
      </c>
      <c r="F8" s="7">
        <f>Calculations!O192</f>
        <v>0</v>
      </c>
      <c r="G8" s="7">
        <f>Calculations!P192</f>
        <v>0</v>
      </c>
      <c r="H8" s="7">
        <f>Calculations!Q192</f>
        <v>0</v>
      </c>
      <c r="I8" s="7">
        <f>Calculations!R192</f>
        <v>0</v>
      </c>
      <c r="J8" s="7">
        <f>Calculations!S192</f>
        <v>0</v>
      </c>
      <c r="K8" s="7">
        <f>Calculations!T192</f>
        <v>0</v>
      </c>
      <c r="L8" s="7">
        <f>Calculations!U192</f>
        <v>0</v>
      </c>
      <c r="M8" s="7">
        <f>Calculations!V192</f>
        <v>0</v>
      </c>
      <c r="N8" s="7">
        <f>Calculations!W192</f>
        <v>0</v>
      </c>
      <c r="O8" s="7">
        <f>Calculations!X192</f>
        <v>0</v>
      </c>
      <c r="P8" s="7">
        <f>Calculations!Y192</f>
        <v>0</v>
      </c>
      <c r="Q8" s="7">
        <f>Calculations!Z192</f>
        <v>0</v>
      </c>
      <c r="R8" s="7">
        <f>Calculations!AA192</f>
        <v>0</v>
      </c>
      <c r="S8" s="7">
        <f>Calculations!AB192</f>
        <v>0</v>
      </c>
      <c r="T8" s="7">
        <f>Calculations!AC192</f>
        <v>0</v>
      </c>
      <c r="U8" s="7">
        <f>Calculations!AD192</f>
        <v>0</v>
      </c>
      <c r="V8" s="7">
        <f>Calculations!AE192</f>
        <v>0</v>
      </c>
      <c r="W8" s="7">
        <f>Calculations!AF192</f>
        <v>0</v>
      </c>
      <c r="X8" s="7">
        <f>Calculations!AG192</f>
        <v>0</v>
      </c>
      <c r="Y8" s="7">
        <f>Calculations!AH192</f>
        <v>0</v>
      </c>
      <c r="Z8" s="7">
        <f>Calculations!AI192</f>
        <v>0</v>
      </c>
      <c r="AA8" s="7">
        <f>Calculations!AJ192</f>
        <v>0</v>
      </c>
      <c r="AB8" s="7">
        <f>Calculations!AK192</f>
        <v>0</v>
      </c>
      <c r="AC8" s="7">
        <f>Calculations!AL192</f>
        <v>0</v>
      </c>
      <c r="AD8" s="7">
        <f>Calculations!AM192</f>
        <v>0</v>
      </c>
      <c r="AE8" s="7">
        <f>Calculations!AN192</f>
        <v>0</v>
      </c>
    </row>
    <row r="9" spans="1:33">
      <c r="A9" s="1" t="s">
        <v>244</v>
      </c>
      <c r="B9" s="7">
        <f>Calculations!K193</f>
        <v>0</v>
      </c>
      <c r="C9" s="7">
        <f>Calculations!L193</f>
        <v>0</v>
      </c>
      <c r="D9" s="7">
        <f>Calculations!M193</f>
        <v>0</v>
      </c>
      <c r="E9" s="7">
        <f>Calculations!N193</f>
        <v>0</v>
      </c>
      <c r="F9" s="7">
        <f>Calculations!O193</f>
        <v>0</v>
      </c>
      <c r="G9" s="7">
        <f>Calculations!P193</f>
        <v>0</v>
      </c>
      <c r="H9" s="7">
        <f>Calculations!Q193</f>
        <v>0</v>
      </c>
      <c r="I9" s="7">
        <f>Calculations!R193</f>
        <v>0</v>
      </c>
      <c r="J9" s="7">
        <f>Calculations!S193</f>
        <v>0</v>
      </c>
      <c r="K9" s="7">
        <f>Calculations!T193</f>
        <v>0</v>
      </c>
      <c r="L9" s="7">
        <f>Calculations!U193</f>
        <v>0</v>
      </c>
      <c r="M9" s="7">
        <f>Calculations!V193</f>
        <v>0</v>
      </c>
      <c r="N9" s="7">
        <f>Calculations!W193</f>
        <v>0</v>
      </c>
      <c r="O9" s="7">
        <f>Calculations!X193</f>
        <v>0</v>
      </c>
      <c r="P9" s="7">
        <f>Calculations!Y193</f>
        <v>0</v>
      </c>
      <c r="Q9" s="7">
        <f>Calculations!Z193</f>
        <v>0</v>
      </c>
      <c r="R9" s="7">
        <f>Calculations!AA193</f>
        <v>0</v>
      </c>
      <c r="S9" s="7">
        <f>Calculations!AB193</f>
        <v>0</v>
      </c>
      <c r="T9" s="7">
        <f>Calculations!AC193</f>
        <v>0</v>
      </c>
      <c r="U9" s="7">
        <f>Calculations!AD193</f>
        <v>0</v>
      </c>
      <c r="V9" s="7">
        <f>Calculations!AE193</f>
        <v>0</v>
      </c>
      <c r="W9" s="7">
        <f>Calculations!AF193</f>
        <v>0</v>
      </c>
      <c r="X9" s="7">
        <f>Calculations!AG193</f>
        <v>0</v>
      </c>
      <c r="Y9" s="7">
        <f>Calculations!AH193</f>
        <v>0</v>
      </c>
      <c r="Z9" s="7">
        <f>Calculations!AI193</f>
        <v>0</v>
      </c>
      <c r="AA9" s="7">
        <f>Calculations!AJ193</f>
        <v>0</v>
      </c>
      <c r="AB9" s="7">
        <f>Calculations!AK193</f>
        <v>0</v>
      </c>
      <c r="AC9" s="7">
        <f>Calculations!AL193</f>
        <v>0</v>
      </c>
      <c r="AD9" s="7">
        <f>Calculations!AM193</f>
        <v>0</v>
      </c>
      <c r="AE9" s="7">
        <f>Calculations!AN193</f>
        <v>0</v>
      </c>
    </row>
    <row r="10" spans="1:33">
      <c r="A10" s="1" t="s">
        <v>245</v>
      </c>
      <c r="B10" s="7">
        <f>Calculations!K194</f>
        <v>156488618924520.5</v>
      </c>
      <c r="C10" s="7">
        <f>Calculations!L194</f>
        <v>153594570385966.81</v>
      </c>
      <c r="D10" s="7">
        <f>Calculations!M194</f>
        <v>159075974526082.19</v>
      </c>
      <c r="E10" s="7">
        <f>Calculations!N194</f>
        <v>171033054552996.63</v>
      </c>
      <c r="F10" s="7">
        <f>Calculations!O194</f>
        <v>173700418906814.19</v>
      </c>
      <c r="G10" s="7">
        <f>Calculations!P194</f>
        <v>176367783260631.75</v>
      </c>
      <c r="H10" s="7">
        <f>Calculations!Q194</f>
        <v>179035147614449.31</v>
      </c>
      <c r="I10" s="7">
        <f>Calculations!R194</f>
        <v>181702511968266.88</v>
      </c>
      <c r="J10" s="7">
        <f>Calculations!S194</f>
        <v>184369876322084.44</v>
      </c>
      <c r="K10" s="7">
        <f>Calculations!T194</f>
        <v>180494898108878.63</v>
      </c>
      <c r="L10" s="7">
        <f>Calculations!U194</f>
        <v>182986134341847.56</v>
      </c>
      <c r="M10" s="7">
        <f>Calculations!V194</f>
        <v>185760227309721.38</v>
      </c>
      <c r="N10" s="7">
        <f>Calculations!W194</f>
        <v>188471670660172.75</v>
      </c>
      <c r="O10" s="7">
        <f>Calculations!X194</f>
        <v>191192818739780.88</v>
      </c>
      <c r="P10" s="7">
        <f>Calculations!Y194</f>
        <v>193987489089669.69</v>
      </c>
      <c r="Q10" s="7">
        <f>Calculations!Z194</f>
        <v>196716502566600.44</v>
      </c>
      <c r="R10" s="7">
        <f>Calculations!AA194</f>
        <v>199419538181978.19</v>
      </c>
      <c r="S10" s="7">
        <f>Calculations!AB194</f>
        <v>202158227053014.38</v>
      </c>
      <c r="T10" s="7">
        <f>Calculations!AC194</f>
        <v>205017604352199.5</v>
      </c>
      <c r="U10" s="7">
        <f>Calculations!AD194</f>
        <v>207909414524650.56</v>
      </c>
      <c r="V10" s="7">
        <f>Calculations!AE194</f>
        <v>210768224287997.06</v>
      </c>
      <c r="W10" s="7">
        <f>Calculations!AF194</f>
        <v>213692021872487.06</v>
      </c>
      <c r="X10" s="7">
        <f>Calculations!AG194</f>
        <v>216695683014773.19</v>
      </c>
      <c r="Y10" s="7">
        <f>Calculations!AH194</f>
        <v>219706757288967.63</v>
      </c>
      <c r="Z10" s="7">
        <f>Calculations!AI194</f>
        <v>222741839111635</v>
      </c>
      <c r="AA10" s="7">
        <f>Calculations!AJ194</f>
        <v>225072874642177.69</v>
      </c>
      <c r="AB10" s="7">
        <f>Calculations!AK194</f>
        <v>227880280466879.88</v>
      </c>
      <c r="AC10" s="7">
        <f>Calculations!AL194</f>
        <v>230907543211670</v>
      </c>
      <c r="AD10" s="7">
        <f>Calculations!AM194</f>
        <v>234266657433803.25</v>
      </c>
      <c r="AE10" s="7">
        <f>Calculations!AN194</f>
        <v>237664592679118.5</v>
      </c>
    </row>
    <row r="11" spans="1:33">
      <c r="A11" s="1" t="s">
        <v>246</v>
      </c>
      <c r="B11" s="7">
        <f>Calculations!K195</f>
        <v>0</v>
      </c>
      <c r="C11" s="7">
        <f>Calculations!L195</f>
        <v>0</v>
      </c>
      <c r="D11" s="7">
        <f>Calculations!M195</f>
        <v>0</v>
      </c>
      <c r="E11" s="7">
        <f>Calculations!N195</f>
        <v>0</v>
      </c>
      <c r="F11" s="7">
        <f>Calculations!O195</f>
        <v>0</v>
      </c>
      <c r="G11" s="7">
        <f>Calculations!P195</f>
        <v>0</v>
      </c>
      <c r="H11" s="7">
        <f>Calculations!Q195</f>
        <v>0</v>
      </c>
      <c r="I11" s="7">
        <f>Calculations!R195</f>
        <v>0</v>
      </c>
      <c r="J11" s="7">
        <f>Calculations!S195</f>
        <v>0</v>
      </c>
      <c r="K11" s="7">
        <f>Calculations!T195</f>
        <v>0</v>
      </c>
      <c r="L11" s="7">
        <f>Calculations!U195</f>
        <v>0</v>
      </c>
      <c r="M11" s="7">
        <f>Calculations!V195</f>
        <v>0</v>
      </c>
      <c r="N11" s="7">
        <f>Calculations!W195</f>
        <v>0</v>
      </c>
      <c r="O11" s="7">
        <f>Calculations!X195</f>
        <v>0</v>
      </c>
      <c r="P11" s="7">
        <f>Calculations!Y195</f>
        <v>0</v>
      </c>
      <c r="Q11" s="7">
        <f>Calculations!Z195</f>
        <v>0</v>
      </c>
      <c r="R11" s="7">
        <f>Calculations!AA195</f>
        <v>0</v>
      </c>
      <c r="S11" s="7">
        <f>Calculations!AB195</f>
        <v>0</v>
      </c>
      <c r="T11" s="7">
        <f>Calculations!AC195</f>
        <v>0</v>
      </c>
      <c r="U11" s="7">
        <f>Calculations!AD195</f>
        <v>0</v>
      </c>
      <c r="V11" s="7">
        <f>Calculations!AE195</f>
        <v>0</v>
      </c>
      <c r="W11" s="7">
        <f>Calculations!AF195</f>
        <v>0</v>
      </c>
      <c r="X11" s="7">
        <f>Calculations!AG195</f>
        <v>0</v>
      </c>
      <c r="Y11" s="7">
        <f>Calculations!AH195</f>
        <v>0</v>
      </c>
      <c r="Z11" s="7">
        <f>Calculations!AI195</f>
        <v>0</v>
      </c>
      <c r="AA11" s="7">
        <f>Calculations!AJ195</f>
        <v>0</v>
      </c>
      <c r="AB11" s="7">
        <f>Calculations!AK195</f>
        <v>0</v>
      </c>
      <c r="AC11" s="7">
        <f>Calculations!AL195</f>
        <v>0</v>
      </c>
      <c r="AD11" s="7">
        <f>Calculations!AM195</f>
        <v>0</v>
      </c>
      <c r="AE11" s="7">
        <f>Calculations!AN195</f>
        <v>0</v>
      </c>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169B-F9CD-4E65-A74E-F6E3167B281E}">
  <sheetPr>
    <tabColor theme="3"/>
  </sheetPr>
  <dimension ref="A1:AG11"/>
  <sheetViews>
    <sheetView workbookViewId="0">
      <selection activeCell="Q36" sqref="Q36"/>
    </sheetView>
  </sheetViews>
  <sheetFormatPr defaultRowHeight="15"/>
  <cols>
    <col min="1" max="1" width="29.85546875" customWidth="1"/>
    <col min="2" max="31" width="9.8554687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s="1" t="s">
        <v>77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c r="A4" s="1" t="s">
        <v>78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3">
      <c r="A5" s="1" t="s">
        <v>79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s="1" t="s">
        <v>81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s="1" t="s">
        <v>139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s="1" t="s">
        <v>243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s="1" t="s">
        <v>244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s="1" t="s">
        <v>245</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c r="A11" s="1" t="s">
        <v>246</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77D87-7E1F-4726-94B1-547B2D7C12C4}">
  <dimension ref="A1:AH2837"/>
  <sheetViews>
    <sheetView zoomScale="92" workbookViewId="0">
      <pane xSplit="2" ySplit="1" topLeftCell="C31" activePane="bottomRight" state="frozen"/>
      <selection pane="topRight" activeCell="C1" sqref="C1"/>
      <selection pane="bottomLeft" activeCell="A2" sqref="A2"/>
      <selection pane="bottomRight" activeCell="C34" sqref="C34:AG74"/>
    </sheetView>
  </sheetViews>
  <sheetFormatPr defaultColWidth="8.7109375" defaultRowHeight="15" customHeight="1"/>
  <cols>
    <col min="1" max="1" width="18.85546875" style="47" customWidth="1"/>
    <col min="2" max="2" width="46.7109375" style="47" customWidth="1"/>
    <col min="3" max="16384" width="8.7109375" style="47"/>
  </cols>
  <sheetData>
    <row r="1" spans="1:33" ht="15" customHeight="1" thickBot="1">
      <c r="B1" s="56" t="s">
        <v>583</v>
      </c>
      <c r="C1" s="55">
        <v>2022</v>
      </c>
      <c r="D1" s="55">
        <v>2023</v>
      </c>
      <c r="E1" s="55">
        <v>2024</v>
      </c>
      <c r="F1" s="55">
        <v>2025</v>
      </c>
      <c r="G1" s="55">
        <v>2026</v>
      </c>
      <c r="H1" s="55">
        <v>2027</v>
      </c>
      <c r="I1" s="55">
        <v>2028</v>
      </c>
      <c r="J1" s="55">
        <v>2029</v>
      </c>
      <c r="K1" s="55">
        <v>2030</v>
      </c>
      <c r="L1" s="55">
        <v>2031</v>
      </c>
      <c r="M1" s="55">
        <v>2032</v>
      </c>
      <c r="N1" s="55">
        <v>2033</v>
      </c>
      <c r="O1" s="55">
        <v>2034</v>
      </c>
      <c r="P1" s="55">
        <v>2035</v>
      </c>
      <c r="Q1" s="55">
        <v>2036</v>
      </c>
      <c r="R1" s="55">
        <v>2037</v>
      </c>
      <c r="S1" s="55">
        <v>2038</v>
      </c>
      <c r="T1" s="55">
        <v>2039</v>
      </c>
      <c r="U1" s="55">
        <v>2040</v>
      </c>
      <c r="V1" s="55">
        <v>2041</v>
      </c>
      <c r="W1" s="55">
        <v>2042</v>
      </c>
      <c r="X1" s="55">
        <v>2043</v>
      </c>
      <c r="Y1" s="55">
        <v>2044</v>
      </c>
      <c r="Z1" s="55">
        <v>2045</v>
      </c>
      <c r="AA1" s="55">
        <v>2046</v>
      </c>
      <c r="AB1" s="55">
        <v>2047</v>
      </c>
      <c r="AC1" s="55">
        <v>2048</v>
      </c>
      <c r="AD1" s="55">
        <v>2049</v>
      </c>
      <c r="AE1" s="55">
        <v>2050</v>
      </c>
    </row>
    <row r="2" spans="1:33" ht="15" customHeight="1" thickTop="1"/>
    <row r="3" spans="1:33" ht="15" customHeight="1">
      <c r="C3" s="84" t="s">
        <v>143</v>
      </c>
      <c r="D3" s="84" t="s">
        <v>584</v>
      </c>
      <c r="E3" s="58"/>
      <c r="F3" s="58"/>
      <c r="G3" s="58"/>
    </row>
    <row r="4" spans="1:33" ht="15" customHeight="1">
      <c r="C4" s="84" t="s">
        <v>142</v>
      </c>
      <c r="D4" s="84" t="s">
        <v>585</v>
      </c>
      <c r="E4" s="58"/>
      <c r="F4" s="58"/>
      <c r="G4" s="84" t="s">
        <v>573</v>
      </c>
    </row>
    <row r="5" spans="1:33" ht="15" customHeight="1">
      <c r="C5" s="84" t="s">
        <v>141</v>
      </c>
      <c r="D5" s="84" t="s">
        <v>586</v>
      </c>
      <c r="E5" s="58"/>
      <c r="F5" s="58"/>
      <c r="G5" s="58"/>
    </row>
    <row r="6" spans="1:33" ht="15" customHeight="1">
      <c r="C6" s="84" t="s">
        <v>140</v>
      </c>
      <c r="D6" s="58"/>
      <c r="E6" s="84" t="s">
        <v>587</v>
      </c>
      <c r="F6" s="58"/>
      <c r="G6" s="58"/>
    </row>
    <row r="7" spans="1:33" ht="12"/>
    <row r="8" spans="1:33" ht="12"/>
    <row r="9" spans="1:33" ht="12">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row>
    <row r="10" spans="1:33" ht="15" customHeight="1">
      <c r="A10" s="51" t="s">
        <v>268</v>
      </c>
      <c r="B10" s="69" t="s">
        <v>44</v>
      </c>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70" t="s">
        <v>570</v>
      </c>
      <c r="AG10" s="48"/>
    </row>
    <row r="11" spans="1:33" ht="15" customHeight="1">
      <c r="B11" s="71" t="s">
        <v>2</v>
      </c>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70" t="s">
        <v>569</v>
      </c>
      <c r="AG11" s="48"/>
    </row>
    <row r="12" spans="1:33" ht="15" customHeight="1">
      <c r="B12" s="71"/>
      <c r="C12" s="72"/>
      <c r="D12" s="72"/>
      <c r="E12" s="72"/>
      <c r="F12" s="72"/>
      <c r="G12" s="72"/>
      <c r="H12" s="72"/>
      <c r="I12" s="72"/>
      <c r="J12" s="72"/>
      <c r="K12" s="72"/>
      <c r="L12" s="72"/>
      <c r="M12" s="72"/>
      <c r="N12" s="72"/>
      <c r="O12" s="72"/>
      <c r="P12" s="72"/>
      <c r="Q12" s="72"/>
      <c r="R12" s="72"/>
      <c r="S12" s="72"/>
      <c r="T12" s="72"/>
      <c r="U12" s="72"/>
      <c r="V12" s="72"/>
      <c r="W12" s="72"/>
      <c r="X12" s="72"/>
      <c r="Y12" s="72"/>
      <c r="Z12" s="72"/>
      <c r="AA12" s="72"/>
      <c r="AB12" s="72"/>
      <c r="AC12" s="72"/>
      <c r="AD12" s="72"/>
      <c r="AE12" s="72"/>
      <c r="AF12" s="70" t="s">
        <v>568</v>
      </c>
      <c r="AG12" s="48"/>
    </row>
    <row r="13" spans="1:33" ht="15" customHeight="1" thickBot="1">
      <c r="B13" s="73" t="s">
        <v>4</v>
      </c>
      <c r="C13" s="73">
        <v>2022</v>
      </c>
      <c r="D13" s="73">
        <v>2023</v>
      </c>
      <c r="E13" s="73">
        <v>2024</v>
      </c>
      <c r="F13" s="73">
        <v>2025</v>
      </c>
      <c r="G13" s="73">
        <v>2026</v>
      </c>
      <c r="H13" s="73">
        <v>2027</v>
      </c>
      <c r="I13" s="73">
        <v>2028</v>
      </c>
      <c r="J13" s="73">
        <v>2029</v>
      </c>
      <c r="K13" s="73">
        <v>2030</v>
      </c>
      <c r="L13" s="73">
        <v>2031</v>
      </c>
      <c r="M13" s="73">
        <v>2032</v>
      </c>
      <c r="N13" s="73">
        <v>2033</v>
      </c>
      <c r="O13" s="73">
        <v>2034</v>
      </c>
      <c r="P13" s="73">
        <v>2035</v>
      </c>
      <c r="Q13" s="73">
        <v>2036</v>
      </c>
      <c r="R13" s="73">
        <v>2037</v>
      </c>
      <c r="S13" s="73">
        <v>2038</v>
      </c>
      <c r="T13" s="73">
        <v>2039</v>
      </c>
      <c r="U13" s="73">
        <v>2040</v>
      </c>
      <c r="V13" s="73">
        <v>2041</v>
      </c>
      <c r="W13" s="73">
        <v>2042</v>
      </c>
      <c r="X13" s="73">
        <v>2043</v>
      </c>
      <c r="Y13" s="73">
        <v>2044</v>
      </c>
      <c r="Z13" s="73">
        <v>2045</v>
      </c>
      <c r="AA13" s="73">
        <v>2046</v>
      </c>
      <c r="AB13" s="73">
        <v>2047</v>
      </c>
      <c r="AC13" s="73">
        <v>2048</v>
      </c>
      <c r="AD13" s="73">
        <v>2049</v>
      </c>
      <c r="AE13" s="73">
        <v>2050</v>
      </c>
      <c r="AF13" s="74" t="s">
        <v>588</v>
      </c>
      <c r="AG13" s="48"/>
    </row>
    <row r="14" spans="1:33" ht="15" customHeight="1" thickTop="1">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row>
    <row r="15" spans="1:33" ht="15" customHeight="1">
      <c r="B15" s="75" t="s">
        <v>5</v>
      </c>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row>
    <row r="16" spans="1:33" ht="15" customHeight="1">
      <c r="B16" s="75" t="s">
        <v>45</v>
      </c>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row>
    <row r="17" spans="1:33" ht="15" customHeight="1">
      <c r="A17" s="51" t="s">
        <v>269</v>
      </c>
      <c r="B17" s="76" t="s">
        <v>46</v>
      </c>
      <c r="C17" s="77">
        <v>86.924255000000002</v>
      </c>
      <c r="D17" s="77">
        <v>87.748610999999997</v>
      </c>
      <c r="E17" s="77">
        <v>88.618674999999996</v>
      </c>
      <c r="F17" s="77">
        <v>89.519981000000001</v>
      </c>
      <c r="G17" s="77">
        <v>90.411308000000005</v>
      </c>
      <c r="H17" s="77">
        <v>91.302132</v>
      </c>
      <c r="I17" s="77">
        <v>92.198265000000006</v>
      </c>
      <c r="J17" s="77">
        <v>93.091507000000007</v>
      </c>
      <c r="K17" s="77">
        <v>93.970618999999999</v>
      </c>
      <c r="L17" s="77">
        <v>94.836555000000004</v>
      </c>
      <c r="M17" s="77">
        <v>95.694557000000003</v>
      </c>
      <c r="N17" s="77">
        <v>96.533203</v>
      </c>
      <c r="O17" s="77">
        <v>97.347885000000005</v>
      </c>
      <c r="P17" s="77">
        <v>98.154381000000001</v>
      </c>
      <c r="Q17" s="77">
        <v>98.959145000000007</v>
      </c>
      <c r="R17" s="77">
        <v>99.757239999999996</v>
      </c>
      <c r="S17" s="77">
        <v>100.55006400000001</v>
      </c>
      <c r="T17" s="77">
        <v>101.334656</v>
      </c>
      <c r="U17" s="77">
        <v>102.12499200000001</v>
      </c>
      <c r="V17" s="77">
        <v>102.91761</v>
      </c>
      <c r="W17" s="77">
        <v>103.69783</v>
      </c>
      <c r="X17" s="77">
        <v>104.47331200000001</v>
      </c>
      <c r="Y17" s="77">
        <v>105.24597199999999</v>
      </c>
      <c r="Z17" s="77">
        <v>106.016052</v>
      </c>
      <c r="AA17" s="77">
        <v>106.78051000000001</v>
      </c>
      <c r="AB17" s="77">
        <v>107.538147</v>
      </c>
      <c r="AC17" s="77">
        <v>108.286224</v>
      </c>
      <c r="AD17" s="77">
        <v>109.022423</v>
      </c>
      <c r="AE17" s="77">
        <v>109.74867999999999</v>
      </c>
      <c r="AF17" s="78">
        <v>8.3619999999999996E-3</v>
      </c>
      <c r="AG17" s="48"/>
    </row>
    <row r="18" spans="1:33" ht="15" customHeight="1">
      <c r="A18" s="51" t="s">
        <v>270</v>
      </c>
      <c r="B18" s="76" t="s">
        <v>47</v>
      </c>
      <c r="C18" s="77">
        <v>32.842151999999999</v>
      </c>
      <c r="D18" s="77">
        <v>33.209229000000001</v>
      </c>
      <c r="E18" s="77">
        <v>33.535468999999999</v>
      </c>
      <c r="F18" s="77">
        <v>33.858150000000002</v>
      </c>
      <c r="G18" s="77">
        <v>34.181629000000001</v>
      </c>
      <c r="H18" s="77">
        <v>34.507632999999998</v>
      </c>
      <c r="I18" s="77">
        <v>34.834254999999999</v>
      </c>
      <c r="J18" s="77">
        <v>35.155056000000002</v>
      </c>
      <c r="K18" s="77">
        <v>35.465130000000002</v>
      </c>
      <c r="L18" s="77">
        <v>35.769081</v>
      </c>
      <c r="M18" s="77">
        <v>36.071800000000003</v>
      </c>
      <c r="N18" s="77">
        <v>36.366607999999999</v>
      </c>
      <c r="O18" s="77">
        <v>36.650593000000001</v>
      </c>
      <c r="P18" s="77">
        <v>36.930110999999997</v>
      </c>
      <c r="Q18" s="77">
        <v>37.212017000000003</v>
      </c>
      <c r="R18" s="77">
        <v>37.496158999999999</v>
      </c>
      <c r="S18" s="77">
        <v>37.783923999999999</v>
      </c>
      <c r="T18" s="77">
        <v>38.073307</v>
      </c>
      <c r="U18" s="77">
        <v>38.36647</v>
      </c>
      <c r="V18" s="77">
        <v>38.656506</v>
      </c>
      <c r="W18" s="77">
        <v>38.941955999999998</v>
      </c>
      <c r="X18" s="77">
        <v>39.223990999999998</v>
      </c>
      <c r="Y18" s="77">
        <v>39.501944999999999</v>
      </c>
      <c r="Z18" s="77">
        <v>39.776778999999998</v>
      </c>
      <c r="AA18" s="77">
        <v>40.048442999999999</v>
      </c>
      <c r="AB18" s="77">
        <v>40.322777000000002</v>
      </c>
      <c r="AC18" s="77">
        <v>40.595905000000002</v>
      </c>
      <c r="AD18" s="77">
        <v>40.869537000000001</v>
      </c>
      <c r="AE18" s="77">
        <v>41.144089000000001</v>
      </c>
      <c r="AF18" s="78">
        <v>8.0809999999999996E-3</v>
      </c>
      <c r="AG18" s="48"/>
    </row>
    <row r="19" spans="1:33" ht="15" customHeight="1">
      <c r="A19" s="51" t="s">
        <v>271</v>
      </c>
      <c r="B19" s="76" t="s">
        <v>48</v>
      </c>
      <c r="C19" s="77">
        <v>6.6483759999999998</v>
      </c>
      <c r="D19" s="77">
        <v>6.6544350000000003</v>
      </c>
      <c r="E19" s="77">
        <v>6.6577469999999996</v>
      </c>
      <c r="F19" s="77">
        <v>6.6602829999999997</v>
      </c>
      <c r="G19" s="77">
        <v>6.66859</v>
      </c>
      <c r="H19" s="77">
        <v>6.680898</v>
      </c>
      <c r="I19" s="77">
        <v>6.6957050000000002</v>
      </c>
      <c r="J19" s="77">
        <v>6.7098389999999997</v>
      </c>
      <c r="K19" s="77">
        <v>6.7178110000000002</v>
      </c>
      <c r="L19" s="77">
        <v>6.7220909999999998</v>
      </c>
      <c r="M19" s="77">
        <v>6.7270110000000001</v>
      </c>
      <c r="N19" s="77">
        <v>6.7340980000000004</v>
      </c>
      <c r="O19" s="77">
        <v>6.7406730000000001</v>
      </c>
      <c r="P19" s="77">
        <v>6.7449050000000002</v>
      </c>
      <c r="Q19" s="77">
        <v>6.7499500000000001</v>
      </c>
      <c r="R19" s="77">
        <v>6.7524220000000001</v>
      </c>
      <c r="S19" s="77">
        <v>6.7519479999999996</v>
      </c>
      <c r="T19" s="77">
        <v>6.7501660000000001</v>
      </c>
      <c r="U19" s="77">
        <v>6.7508609999999996</v>
      </c>
      <c r="V19" s="77">
        <v>6.7531869999999996</v>
      </c>
      <c r="W19" s="77">
        <v>6.7562660000000001</v>
      </c>
      <c r="X19" s="77">
        <v>6.759341</v>
      </c>
      <c r="Y19" s="77">
        <v>6.7618809999999998</v>
      </c>
      <c r="Z19" s="77">
        <v>6.7638369999999997</v>
      </c>
      <c r="AA19" s="77">
        <v>6.7644349999999998</v>
      </c>
      <c r="AB19" s="77">
        <v>6.7655010000000004</v>
      </c>
      <c r="AC19" s="77">
        <v>6.7664489999999997</v>
      </c>
      <c r="AD19" s="77">
        <v>6.7667669999999998</v>
      </c>
      <c r="AE19" s="77">
        <v>6.7672350000000003</v>
      </c>
      <c r="AF19" s="78">
        <v>6.3299999999999999E-4</v>
      </c>
      <c r="AG19" s="48"/>
    </row>
    <row r="20" spans="1:33" ht="15" customHeight="1">
      <c r="A20" s="51" t="s">
        <v>272</v>
      </c>
      <c r="B20" s="75" t="s">
        <v>9</v>
      </c>
      <c r="C20" s="79">
        <v>126.41477999999999</v>
      </c>
      <c r="D20" s="79">
        <v>127.612274</v>
      </c>
      <c r="E20" s="79">
        <v>128.81189000000001</v>
      </c>
      <c r="F20" s="79">
        <v>130.03840600000001</v>
      </c>
      <c r="G20" s="79">
        <v>131.26153600000001</v>
      </c>
      <c r="H20" s="79">
        <v>132.49066199999999</v>
      </c>
      <c r="I20" s="79">
        <v>133.72822600000001</v>
      </c>
      <c r="J20" s="79">
        <v>134.95640599999999</v>
      </c>
      <c r="K20" s="79">
        <v>136.153549</v>
      </c>
      <c r="L20" s="79">
        <v>137.32772800000001</v>
      </c>
      <c r="M20" s="79">
        <v>138.49336199999999</v>
      </c>
      <c r="N20" s="79">
        <v>139.63391100000001</v>
      </c>
      <c r="O20" s="79">
        <v>140.73915099999999</v>
      </c>
      <c r="P20" s="79">
        <v>141.82939099999999</v>
      </c>
      <c r="Q20" s="79">
        <v>142.92111199999999</v>
      </c>
      <c r="R20" s="79">
        <v>144.00582900000001</v>
      </c>
      <c r="S20" s="79">
        <v>145.085938</v>
      </c>
      <c r="T20" s="79">
        <v>146.15812700000001</v>
      </c>
      <c r="U20" s="79">
        <v>147.24231</v>
      </c>
      <c r="V20" s="79">
        <v>148.32730100000001</v>
      </c>
      <c r="W20" s="79">
        <v>149.39605700000001</v>
      </c>
      <c r="X20" s="79">
        <v>150.45663500000001</v>
      </c>
      <c r="Y20" s="79">
        <v>151.50981100000001</v>
      </c>
      <c r="Z20" s="79">
        <v>152.55667099999999</v>
      </c>
      <c r="AA20" s="79">
        <v>153.59338399999999</v>
      </c>
      <c r="AB20" s="79">
        <v>154.62643399999999</v>
      </c>
      <c r="AC20" s="79">
        <v>155.64857499999999</v>
      </c>
      <c r="AD20" s="79">
        <v>156.658737</v>
      </c>
      <c r="AE20" s="79">
        <v>157.66000399999999</v>
      </c>
      <c r="AF20" s="80">
        <v>7.92E-3</v>
      </c>
      <c r="AG20" s="48"/>
    </row>
    <row r="21" spans="1:33" ht="15" customHeight="1">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row>
    <row r="22" spans="1:33" ht="15" customHeight="1">
      <c r="A22" s="51" t="s">
        <v>273</v>
      </c>
      <c r="B22" s="75" t="s">
        <v>49</v>
      </c>
      <c r="C22" s="83">
        <v>1798.9157709999999</v>
      </c>
      <c r="D22" s="83">
        <v>1803.520874</v>
      </c>
      <c r="E22" s="83">
        <v>1808.4263920000001</v>
      </c>
      <c r="F22" s="83">
        <v>1813.318481</v>
      </c>
      <c r="G22" s="83">
        <v>1818.0804439999999</v>
      </c>
      <c r="H22" s="83">
        <v>1822.7229</v>
      </c>
      <c r="I22" s="83">
        <v>1827.2777100000001</v>
      </c>
      <c r="J22" s="83">
        <v>1831.8000489999999</v>
      </c>
      <c r="K22" s="83">
        <v>1836.3393550000001</v>
      </c>
      <c r="L22" s="83">
        <v>1840.849487</v>
      </c>
      <c r="M22" s="83">
        <v>1845.2855219999999</v>
      </c>
      <c r="N22" s="83">
        <v>1849.6773679999999</v>
      </c>
      <c r="O22" s="83">
        <v>1854.0607910000001</v>
      </c>
      <c r="P22" s="83">
        <v>1858.411255</v>
      </c>
      <c r="Q22" s="83">
        <v>1862.6759030000001</v>
      </c>
      <c r="R22" s="83">
        <v>1866.8663329999999</v>
      </c>
      <c r="S22" s="83">
        <v>1870.9754640000001</v>
      </c>
      <c r="T22" s="83">
        <v>1875.0113530000001</v>
      </c>
      <c r="U22" s="83">
        <v>1878.957764</v>
      </c>
      <c r="V22" s="83">
        <v>1882.868408</v>
      </c>
      <c r="W22" s="83">
        <v>1886.739746</v>
      </c>
      <c r="X22" s="83">
        <v>1890.5778809999999</v>
      </c>
      <c r="Y22" s="83">
        <v>1894.3920900000001</v>
      </c>
      <c r="Z22" s="83">
        <v>1898.1798100000001</v>
      </c>
      <c r="AA22" s="83">
        <v>1901.9388429999999</v>
      </c>
      <c r="AB22" s="83">
        <v>1905.62085</v>
      </c>
      <c r="AC22" s="83">
        <v>1909.2523189999999</v>
      </c>
      <c r="AD22" s="83">
        <v>1912.822876</v>
      </c>
      <c r="AE22" s="83">
        <v>1916.330322</v>
      </c>
      <c r="AF22" s="80">
        <v>2.261E-3</v>
      </c>
      <c r="AG22" s="48"/>
    </row>
    <row r="23" spans="1:33" ht="15" customHeight="1">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row>
    <row r="24" spans="1:33" ht="15" customHeight="1">
      <c r="B24" s="75" t="s">
        <v>50</v>
      </c>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row>
    <row r="25" spans="1:33" ht="15" customHeight="1">
      <c r="B25" s="75" t="s">
        <v>51</v>
      </c>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row>
    <row r="26" spans="1:33" ht="15" customHeight="1">
      <c r="A26" s="51" t="s">
        <v>274</v>
      </c>
      <c r="B26" s="76" t="s">
        <v>449</v>
      </c>
      <c r="C26" s="82">
        <v>93.909476999999995</v>
      </c>
      <c r="D26" s="82">
        <v>92.769119000000003</v>
      </c>
      <c r="E26" s="82">
        <v>89.479934999999998</v>
      </c>
      <c r="F26" s="82">
        <v>89.052955999999995</v>
      </c>
      <c r="G26" s="82">
        <v>88.647407999999999</v>
      </c>
      <c r="H26" s="82">
        <v>88.231392</v>
      </c>
      <c r="I26" s="82">
        <v>87.719673</v>
      </c>
      <c r="J26" s="82">
        <v>87.082458000000003</v>
      </c>
      <c r="K26" s="82">
        <v>86.372932000000006</v>
      </c>
      <c r="L26" s="82">
        <v>85.637900999999999</v>
      </c>
      <c r="M26" s="82">
        <v>84.930008000000001</v>
      </c>
      <c r="N26" s="82">
        <v>84.330368000000007</v>
      </c>
      <c r="O26" s="82">
        <v>83.726021000000003</v>
      </c>
      <c r="P26" s="82">
        <v>83.229088000000004</v>
      </c>
      <c r="Q26" s="82">
        <v>82.803543000000005</v>
      </c>
      <c r="R26" s="82">
        <v>82.429969999999997</v>
      </c>
      <c r="S26" s="82">
        <v>82.039726000000002</v>
      </c>
      <c r="T26" s="82">
        <v>81.693481000000006</v>
      </c>
      <c r="U26" s="82">
        <v>81.360573000000002</v>
      </c>
      <c r="V26" s="82">
        <v>81.060019999999994</v>
      </c>
      <c r="W26" s="82">
        <v>80.817672999999999</v>
      </c>
      <c r="X26" s="82">
        <v>80.633194000000003</v>
      </c>
      <c r="Y26" s="82">
        <v>80.500007999999994</v>
      </c>
      <c r="Z26" s="82">
        <v>80.389549000000002</v>
      </c>
      <c r="AA26" s="82">
        <v>80.279944999999998</v>
      </c>
      <c r="AB26" s="82">
        <v>80.223388999999997</v>
      </c>
      <c r="AC26" s="82">
        <v>80.211196999999999</v>
      </c>
      <c r="AD26" s="82">
        <v>80.229491999999993</v>
      </c>
      <c r="AE26" s="82">
        <v>80.285049000000001</v>
      </c>
      <c r="AF26" s="78">
        <v>-5.5830000000000003E-3</v>
      </c>
      <c r="AG26" s="48"/>
    </row>
    <row r="27" spans="1:33" ht="15" customHeight="1">
      <c r="A27" s="51" t="s">
        <v>275</v>
      </c>
      <c r="B27" s="76" t="s">
        <v>12</v>
      </c>
      <c r="C27" s="82">
        <v>93.023323000000005</v>
      </c>
      <c r="D27" s="82">
        <v>91.801674000000006</v>
      </c>
      <c r="E27" s="82">
        <v>88.420021000000006</v>
      </c>
      <c r="F27" s="82">
        <v>87.901168999999996</v>
      </c>
      <c r="G27" s="82">
        <v>87.405547999999996</v>
      </c>
      <c r="H27" s="82">
        <v>86.898582000000005</v>
      </c>
      <c r="I27" s="82">
        <v>86.294922</v>
      </c>
      <c r="J27" s="82">
        <v>85.563857999999996</v>
      </c>
      <c r="K27" s="82">
        <v>84.758437999999998</v>
      </c>
      <c r="L27" s="82">
        <v>83.924873000000005</v>
      </c>
      <c r="M27" s="82">
        <v>83.114104999999995</v>
      </c>
      <c r="N27" s="82">
        <v>82.411513999999997</v>
      </c>
      <c r="O27" s="82">
        <v>81.703484000000003</v>
      </c>
      <c r="P27" s="82">
        <v>81.117576999999997</v>
      </c>
      <c r="Q27" s="82">
        <v>80.600104999999999</v>
      </c>
      <c r="R27" s="82">
        <v>80.131668000000005</v>
      </c>
      <c r="S27" s="82">
        <v>79.641068000000004</v>
      </c>
      <c r="T27" s="82">
        <v>79.188064999999995</v>
      </c>
      <c r="U27" s="82">
        <v>78.743117999999996</v>
      </c>
      <c r="V27" s="82">
        <v>78.324791000000005</v>
      </c>
      <c r="W27" s="82">
        <v>77.958663999999999</v>
      </c>
      <c r="X27" s="82">
        <v>77.644553999999999</v>
      </c>
      <c r="Y27" s="82">
        <v>77.377632000000006</v>
      </c>
      <c r="Z27" s="82">
        <v>77.127983</v>
      </c>
      <c r="AA27" s="82">
        <v>76.874870000000001</v>
      </c>
      <c r="AB27" s="82">
        <v>76.670601000000005</v>
      </c>
      <c r="AC27" s="82">
        <v>76.504470999999995</v>
      </c>
      <c r="AD27" s="82">
        <v>76.365882999999997</v>
      </c>
      <c r="AE27" s="82">
        <v>76.260413999999997</v>
      </c>
      <c r="AF27" s="78">
        <v>-7.071E-3</v>
      </c>
      <c r="AG27" s="48"/>
    </row>
    <row r="28" spans="1:33" ht="15" customHeight="1">
      <c r="B28" s="75" t="s">
        <v>11</v>
      </c>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row>
    <row r="29" spans="1:33" ht="15" customHeight="1">
      <c r="A29" s="51" t="s">
        <v>276</v>
      </c>
      <c r="B29" s="76" t="s">
        <v>449</v>
      </c>
      <c r="C29" s="82">
        <v>52.203377000000003</v>
      </c>
      <c r="D29" s="82">
        <v>51.437781999999999</v>
      </c>
      <c r="E29" s="82">
        <v>49.479443000000003</v>
      </c>
      <c r="F29" s="82">
        <v>49.110489000000001</v>
      </c>
      <c r="G29" s="82">
        <v>48.758792999999997</v>
      </c>
      <c r="H29" s="82">
        <v>48.406364000000004</v>
      </c>
      <c r="I29" s="82">
        <v>48.005661000000003</v>
      </c>
      <c r="J29" s="82">
        <v>47.539284000000002</v>
      </c>
      <c r="K29" s="82">
        <v>47.035389000000002</v>
      </c>
      <c r="L29" s="82">
        <v>46.520859000000002</v>
      </c>
      <c r="M29" s="82">
        <v>46.025402</v>
      </c>
      <c r="N29" s="82">
        <v>45.591934000000002</v>
      </c>
      <c r="O29" s="82">
        <v>45.158183999999999</v>
      </c>
      <c r="P29" s="82">
        <v>44.785075999999997</v>
      </c>
      <c r="Q29" s="82">
        <v>44.454079</v>
      </c>
      <c r="R29" s="82">
        <v>44.15419</v>
      </c>
      <c r="S29" s="82">
        <v>43.848636999999997</v>
      </c>
      <c r="T29" s="82">
        <v>43.569595</v>
      </c>
      <c r="U29" s="82">
        <v>43.300902999999998</v>
      </c>
      <c r="V29" s="82">
        <v>43.051346000000002</v>
      </c>
      <c r="W29" s="82">
        <v>42.834560000000003</v>
      </c>
      <c r="X29" s="82">
        <v>42.650024000000002</v>
      </c>
      <c r="Y29" s="82">
        <v>42.493847000000002</v>
      </c>
      <c r="Z29" s="82">
        <v>42.350861000000002</v>
      </c>
      <c r="AA29" s="82">
        <v>42.209533999999998</v>
      </c>
      <c r="AB29" s="82">
        <v>42.098292999999998</v>
      </c>
      <c r="AC29" s="82">
        <v>42.011837</v>
      </c>
      <c r="AD29" s="82">
        <v>41.942982000000001</v>
      </c>
      <c r="AE29" s="82">
        <v>41.895203000000002</v>
      </c>
      <c r="AF29" s="78">
        <v>-7.8250000000000004E-3</v>
      </c>
      <c r="AG29" s="48"/>
    </row>
    <row r="30" spans="1:33" ht="15" customHeight="1">
      <c r="A30" s="51" t="s">
        <v>277</v>
      </c>
      <c r="B30" s="76" t="s">
        <v>12</v>
      </c>
      <c r="C30" s="82">
        <v>51.710773000000003</v>
      </c>
      <c r="D30" s="82">
        <v>50.901363000000003</v>
      </c>
      <c r="E30" s="82">
        <v>48.893349000000001</v>
      </c>
      <c r="F30" s="82">
        <v>48.475307000000001</v>
      </c>
      <c r="G30" s="82">
        <v>48.075733</v>
      </c>
      <c r="H30" s="82">
        <v>47.675148</v>
      </c>
      <c r="I30" s="82">
        <v>47.225948000000002</v>
      </c>
      <c r="J30" s="82">
        <v>46.710258000000003</v>
      </c>
      <c r="K30" s="82">
        <v>46.156193000000002</v>
      </c>
      <c r="L30" s="82">
        <v>45.590297999999997</v>
      </c>
      <c r="M30" s="82">
        <v>45.041325000000001</v>
      </c>
      <c r="N30" s="82">
        <v>44.554535000000001</v>
      </c>
      <c r="O30" s="82">
        <v>44.067314000000003</v>
      </c>
      <c r="P30" s="82">
        <v>43.648884000000002</v>
      </c>
      <c r="Q30" s="82">
        <v>43.271141</v>
      </c>
      <c r="R30" s="82">
        <v>42.923088</v>
      </c>
      <c r="S30" s="82">
        <v>42.566600999999999</v>
      </c>
      <c r="T30" s="82">
        <v>42.233378999999999</v>
      </c>
      <c r="U30" s="82">
        <v>41.907867000000003</v>
      </c>
      <c r="V30" s="82">
        <v>41.598655999999998</v>
      </c>
      <c r="W30" s="82">
        <v>41.319248000000002</v>
      </c>
      <c r="X30" s="82">
        <v>41.069217999999999</v>
      </c>
      <c r="Y30" s="82">
        <v>40.845627</v>
      </c>
      <c r="Z30" s="82">
        <v>40.632603000000003</v>
      </c>
      <c r="AA30" s="82">
        <v>40.419212000000002</v>
      </c>
      <c r="AB30" s="82">
        <v>40.233921000000002</v>
      </c>
      <c r="AC30" s="82">
        <v>40.070380999999998</v>
      </c>
      <c r="AD30" s="82">
        <v>39.923133999999997</v>
      </c>
      <c r="AE30" s="82">
        <v>39.795025000000003</v>
      </c>
      <c r="AF30" s="78">
        <v>-9.3109999999999998E-3</v>
      </c>
      <c r="AG30" s="48"/>
    </row>
    <row r="31" spans="1:33" ht="12">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row>
    <row r="32" spans="1:33" ht="12">
      <c r="B32" s="75" t="s">
        <v>450</v>
      </c>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row>
    <row r="33" spans="1:33" ht="12">
      <c r="B33" s="75" t="s">
        <v>451</v>
      </c>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row>
    <row r="34" spans="1:33" s="61" customFormat="1" ht="12">
      <c r="A34" s="51" t="s">
        <v>278</v>
      </c>
      <c r="B34" s="76" t="s">
        <v>52</v>
      </c>
      <c r="C34" s="77">
        <v>0.74561999999999995</v>
      </c>
      <c r="D34" s="77">
        <v>0.74402500000000005</v>
      </c>
      <c r="E34" s="77">
        <v>0.65757200000000005</v>
      </c>
      <c r="F34" s="77">
        <v>0.65694900000000001</v>
      </c>
      <c r="G34" s="77">
        <v>0.65573199999999998</v>
      </c>
      <c r="H34" s="77">
        <v>0.65321499999999999</v>
      </c>
      <c r="I34" s="77">
        <v>0.64940799999999999</v>
      </c>
      <c r="J34" s="77">
        <v>0.64433799999999997</v>
      </c>
      <c r="K34" s="77">
        <v>0.63785099999999995</v>
      </c>
      <c r="L34" s="77">
        <v>0.63049299999999997</v>
      </c>
      <c r="M34" s="77">
        <v>0.62302299999999999</v>
      </c>
      <c r="N34" s="77">
        <v>0.61513200000000001</v>
      </c>
      <c r="O34" s="77">
        <v>0.606908</v>
      </c>
      <c r="P34" s="77">
        <v>0.59983799999999998</v>
      </c>
      <c r="Q34" s="77">
        <v>0.59312200000000004</v>
      </c>
      <c r="R34" s="77">
        <v>0.58654700000000004</v>
      </c>
      <c r="S34" s="77">
        <v>0.57942300000000002</v>
      </c>
      <c r="T34" s="77">
        <v>0.57227499999999998</v>
      </c>
      <c r="U34" s="77">
        <v>0.56561099999999997</v>
      </c>
      <c r="V34" s="77">
        <v>0.55932499999999996</v>
      </c>
      <c r="W34" s="77">
        <v>0.55341399999999996</v>
      </c>
      <c r="X34" s="77">
        <v>0.54783000000000004</v>
      </c>
      <c r="Y34" s="77">
        <v>0.54221399999999997</v>
      </c>
      <c r="Z34" s="77">
        <v>0.53667600000000004</v>
      </c>
      <c r="AA34" s="77">
        <v>0.53138099999999999</v>
      </c>
      <c r="AB34" s="77">
        <v>0.526393</v>
      </c>
      <c r="AC34" s="77">
        <v>0.52143200000000001</v>
      </c>
      <c r="AD34" s="77">
        <v>0.51668800000000004</v>
      </c>
      <c r="AE34" s="77">
        <v>0.51238399999999995</v>
      </c>
      <c r="AF34" s="78">
        <v>-1.3309E-2</v>
      </c>
      <c r="AG34" s="48"/>
    </row>
    <row r="35" spans="1:33" s="61" customFormat="1" ht="12">
      <c r="A35" s="51" t="s">
        <v>279</v>
      </c>
      <c r="B35" s="76" t="s">
        <v>53</v>
      </c>
      <c r="C35" s="77">
        <v>0.85358699999999998</v>
      </c>
      <c r="D35" s="77">
        <v>0.73519199999999996</v>
      </c>
      <c r="E35" s="77">
        <v>0.89090899999999995</v>
      </c>
      <c r="F35" s="77">
        <v>0.91105000000000003</v>
      </c>
      <c r="G35" s="77">
        <v>0.93018100000000004</v>
      </c>
      <c r="H35" s="77">
        <v>0.95014200000000004</v>
      </c>
      <c r="I35" s="77">
        <v>0.96970900000000004</v>
      </c>
      <c r="J35" s="77">
        <v>0.98822399999999999</v>
      </c>
      <c r="K35" s="77">
        <v>1.0044709999999999</v>
      </c>
      <c r="L35" s="77">
        <v>1.019774</v>
      </c>
      <c r="M35" s="77">
        <v>1.0362020000000001</v>
      </c>
      <c r="N35" s="77">
        <v>1.052583</v>
      </c>
      <c r="O35" s="77">
        <v>1.069291</v>
      </c>
      <c r="P35" s="77">
        <v>1.088333</v>
      </c>
      <c r="Q35" s="77">
        <v>1.1091219999999999</v>
      </c>
      <c r="R35" s="77">
        <v>1.130924</v>
      </c>
      <c r="S35" s="77">
        <v>1.152515</v>
      </c>
      <c r="T35" s="77">
        <v>1.1745490000000001</v>
      </c>
      <c r="U35" s="77">
        <v>1.1969080000000001</v>
      </c>
      <c r="V35" s="77">
        <v>1.2194160000000001</v>
      </c>
      <c r="W35" s="77">
        <v>1.2425580000000001</v>
      </c>
      <c r="X35" s="77">
        <v>1.266365</v>
      </c>
      <c r="Y35" s="77">
        <v>1.29112</v>
      </c>
      <c r="Z35" s="77">
        <v>1.3168</v>
      </c>
      <c r="AA35" s="77">
        <v>1.344624</v>
      </c>
      <c r="AB35" s="77">
        <v>1.373569</v>
      </c>
      <c r="AC35" s="77">
        <v>1.4030819999999999</v>
      </c>
      <c r="AD35" s="77">
        <v>1.4325289999999999</v>
      </c>
      <c r="AE35" s="77">
        <v>1.4631479999999999</v>
      </c>
      <c r="AF35" s="78">
        <v>1.9432999999999999E-2</v>
      </c>
      <c r="AG35" s="48"/>
    </row>
    <row r="36" spans="1:33" s="61" customFormat="1" ht="12">
      <c r="A36" s="51" t="s">
        <v>280</v>
      </c>
      <c r="B36" s="76" t="s">
        <v>54</v>
      </c>
      <c r="C36" s="77">
        <v>0.59979700000000002</v>
      </c>
      <c r="D36" s="77">
        <v>0.59884499999999996</v>
      </c>
      <c r="E36" s="77">
        <v>0.59878600000000004</v>
      </c>
      <c r="F36" s="77">
        <v>0.59958199999999995</v>
      </c>
      <c r="G36" s="77">
        <v>0.59953599999999996</v>
      </c>
      <c r="H36" s="77">
        <v>0.59912500000000002</v>
      </c>
      <c r="I36" s="77">
        <v>0.59802</v>
      </c>
      <c r="J36" s="77">
        <v>0.596113</v>
      </c>
      <c r="K36" s="77">
        <v>0.59322299999999994</v>
      </c>
      <c r="L36" s="77">
        <v>0.58991099999999996</v>
      </c>
      <c r="M36" s="77">
        <v>0.58684700000000001</v>
      </c>
      <c r="N36" s="77">
        <v>0.58612399999999998</v>
      </c>
      <c r="O36" s="77">
        <v>0.58614599999999994</v>
      </c>
      <c r="P36" s="77">
        <v>0.58855199999999996</v>
      </c>
      <c r="Q36" s="77">
        <v>0.59146399999999999</v>
      </c>
      <c r="R36" s="77">
        <v>0.59436500000000003</v>
      </c>
      <c r="S36" s="77">
        <v>0.59693099999999999</v>
      </c>
      <c r="T36" s="77">
        <v>0.59932099999999999</v>
      </c>
      <c r="U36" s="77">
        <v>0.60179499999999997</v>
      </c>
      <c r="V36" s="77">
        <v>0.604464</v>
      </c>
      <c r="W36" s="77">
        <v>0.60740400000000005</v>
      </c>
      <c r="X36" s="77">
        <v>0.61058400000000002</v>
      </c>
      <c r="Y36" s="77">
        <v>0.61373800000000001</v>
      </c>
      <c r="Z36" s="77">
        <v>0.61683500000000002</v>
      </c>
      <c r="AA36" s="77">
        <v>0.620251</v>
      </c>
      <c r="AB36" s="77">
        <v>0.62392099999999995</v>
      </c>
      <c r="AC36" s="77">
        <v>0.62766699999999997</v>
      </c>
      <c r="AD36" s="77">
        <v>0.63161800000000001</v>
      </c>
      <c r="AE36" s="77">
        <v>0.63607999999999998</v>
      </c>
      <c r="AF36" s="78">
        <v>2.0999999999999999E-3</v>
      </c>
      <c r="AG36" s="48"/>
    </row>
    <row r="37" spans="1:33" s="61" customFormat="1" ht="12">
      <c r="A37" s="51" t="s">
        <v>281</v>
      </c>
      <c r="B37" s="76" t="s">
        <v>16</v>
      </c>
      <c r="C37" s="77">
        <v>0.29555799999999999</v>
      </c>
      <c r="D37" s="77">
        <v>0.293987</v>
      </c>
      <c r="E37" s="77">
        <v>0.29266799999999998</v>
      </c>
      <c r="F37" s="77">
        <v>0.29163</v>
      </c>
      <c r="G37" s="77">
        <v>0.29078300000000001</v>
      </c>
      <c r="H37" s="77">
        <v>0.29015800000000003</v>
      </c>
      <c r="I37" s="77">
        <v>0.28977799999999998</v>
      </c>
      <c r="J37" s="77">
        <v>0.28961500000000001</v>
      </c>
      <c r="K37" s="77">
        <v>0.289659</v>
      </c>
      <c r="L37" s="77">
        <v>0.28998600000000002</v>
      </c>
      <c r="M37" s="77">
        <v>0.29063</v>
      </c>
      <c r="N37" s="77">
        <v>0.29157</v>
      </c>
      <c r="O37" s="77">
        <v>0.29279500000000003</v>
      </c>
      <c r="P37" s="77">
        <v>0.29434300000000002</v>
      </c>
      <c r="Q37" s="77">
        <v>0.29624200000000001</v>
      </c>
      <c r="R37" s="77">
        <v>0.29844700000000002</v>
      </c>
      <c r="S37" s="77">
        <v>0.30096000000000001</v>
      </c>
      <c r="T37" s="77">
        <v>0.30374499999999999</v>
      </c>
      <c r="U37" s="77">
        <v>0.30684800000000001</v>
      </c>
      <c r="V37" s="77">
        <v>0.310249</v>
      </c>
      <c r="W37" s="77">
        <v>0.313888</v>
      </c>
      <c r="X37" s="77">
        <v>0.31748199999999999</v>
      </c>
      <c r="Y37" s="77">
        <v>0.32102399999999998</v>
      </c>
      <c r="Z37" s="77">
        <v>0.32450699999999999</v>
      </c>
      <c r="AA37" s="77">
        <v>0.32791500000000001</v>
      </c>
      <c r="AB37" s="77">
        <v>0.33124999999999999</v>
      </c>
      <c r="AC37" s="77">
        <v>0.33449600000000002</v>
      </c>
      <c r="AD37" s="77">
        <v>0.33764499999999997</v>
      </c>
      <c r="AE37" s="77">
        <v>0.340702</v>
      </c>
      <c r="AF37" s="78">
        <v>5.0899999999999999E-3</v>
      </c>
      <c r="AG37" s="48"/>
    </row>
    <row r="38" spans="1:33" s="61" customFormat="1" ht="12">
      <c r="A38" s="51" t="s">
        <v>282</v>
      </c>
      <c r="B38" s="76" t="s">
        <v>14</v>
      </c>
      <c r="C38" s="77">
        <v>5.5863000000000003E-2</v>
      </c>
      <c r="D38" s="77">
        <v>5.6202000000000002E-2</v>
      </c>
      <c r="E38" s="77">
        <v>5.6536000000000003E-2</v>
      </c>
      <c r="F38" s="77">
        <v>5.6875000000000002E-2</v>
      </c>
      <c r="G38" s="77">
        <v>5.7204999999999999E-2</v>
      </c>
      <c r="H38" s="77">
        <v>5.7529999999999998E-2</v>
      </c>
      <c r="I38" s="77">
        <v>5.7847999999999997E-2</v>
      </c>
      <c r="J38" s="77">
        <v>5.8138000000000002E-2</v>
      </c>
      <c r="K38" s="77">
        <v>5.8390999999999998E-2</v>
      </c>
      <c r="L38" s="77">
        <v>5.8604000000000003E-2</v>
      </c>
      <c r="M38" s="77">
        <v>5.8781E-2</v>
      </c>
      <c r="N38" s="77">
        <v>5.8965999999999998E-2</v>
      </c>
      <c r="O38" s="77">
        <v>5.917E-2</v>
      </c>
      <c r="P38" s="77">
        <v>5.9403999999999998E-2</v>
      </c>
      <c r="Q38" s="77">
        <v>5.9679999999999997E-2</v>
      </c>
      <c r="R38" s="77">
        <v>5.9996000000000001E-2</v>
      </c>
      <c r="S38" s="77">
        <v>6.0304000000000003E-2</v>
      </c>
      <c r="T38" s="77">
        <v>6.0601000000000002E-2</v>
      </c>
      <c r="U38" s="77">
        <v>6.0894999999999998E-2</v>
      </c>
      <c r="V38" s="77">
        <v>6.1182E-2</v>
      </c>
      <c r="W38" s="77">
        <v>6.1454000000000002E-2</v>
      </c>
      <c r="X38" s="77">
        <v>6.1713999999999998E-2</v>
      </c>
      <c r="Y38" s="77">
        <v>6.1963999999999998E-2</v>
      </c>
      <c r="Z38" s="77">
        <v>6.2203000000000001E-2</v>
      </c>
      <c r="AA38" s="77">
        <v>6.2434000000000003E-2</v>
      </c>
      <c r="AB38" s="77">
        <v>6.2659000000000006E-2</v>
      </c>
      <c r="AC38" s="77">
        <v>6.2880000000000005E-2</v>
      </c>
      <c r="AD38" s="77">
        <v>6.3098000000000001E-2</v>
      </c>
      <c r="AE38" s="77">
        <v>6.3319E-2</v>
      </c>
      <c r="AF38" s="78">
        <v>4.4850000000000003E-3</v>
      </c>
      <c r="AG38" s="48"/>
    </row>
    <row r="39" spans="1:33" s="61" customFormat="1" ht="12">
      <c r="A39" s="51" t="s">
        <v>283</v>
      </c>
      <c r="B39" s="76" t="s">
        <v>55</v>
      </c>
      <c r="C39" s="77">
        <v>0.222467</v>
      </c>
      <c r="D39" s="77">
        <v>0.227024</v>
      </c>
      <c r="E39" s="77">
        <v>0.23189100000000001</v>
      </c>
      <c r="F39" s="77">
        <v>0.23729500000000001</v>
      </c>
      <c r="G39" s="77">
        <v>0.242448</v>
      </c>
      <c r="H39" s="77">
        <v>0.24726600000000001</v>
      </c>
      <c r="I39" s="77">
        <v>0.25179299999999999</v>
      </c>
      <c r="J39" s="77">
        <v>0.25596000000000002</v>
      </c>
      <c r="K39" s="77">
        <v>0.25967099999999999</v>
      </c>
      <c r="L39" s="77">
        <v>0.263071</v>
      </c>
      <c r="M39" s="77">
        <v>0.26643600000000001</v>
      </c>
      <c r="N39" s="77">
        <v>0.26939200000000002</v>
      </c>
      <c r="O39" s="77">
        <v>0.27234199999999997</v>
      </c>
      <c r="P39" s="77">
        <v>0.275723</v>
      </c>
      <c r="Q39" s="77">
        <v>0.27934199999999998</v>
      </c>
      <c r="R39" s="77">
        <v>0.28279900000000002</v>
      </c>
      <c r="S39" s="77">
        <v>0.28596300000000002</v>
      </c>
      <c r="T39" s="77">
        <v>0.28907500000000003</v>
      </c>
      <c r="U39" s="77">
        <v>0.29220600000000002</v>
      </c>
      <c r="V39" s="77">
        <v>0.29541099999999998</v>
      </c>
      <c r="W39" s="77">
        <v>0.29872300000000002</v>
      </c>
      <c r="X39" s="77">
        <v>0.30215999999999998</v>
      </c>
      <c r="Y39" s="77">
        <v>0.30563499999999999</v>
      </c>
      <c r="Z39" s="77">
        <v>0.30910900000000002</v>
      </c>
      <c r="AA39" s="77">
        <v>0.31273000000000001</v>
      </c>
      <c r="AB39" s="77">
        <v>0.31651000000000001</v>
      </c>
      <c r="AC39" s="77">
        <v>0.32030700000000001</v>
      </c>
      <c r="AD39" s="77">
        <v>0.32417200000000002</v>
      </c>
      <c r="AE39" s="77">
        <v>0.32827800000000001</v>
      </c>
      <c r="AF39" s="78">
        <v>1.3993E-2</v>
      </c>
      <c r="AG39" s="48"/>
    </row>
    <row r="40" spans="1:33" s="61" customFormat="1" ht="12">
      <c r="A40" s="51" t="s">
        <v>284</v>
      </c>
      <c r="B40" s="76" t="s">
        <v>56</v>
      </c>
      <c r="C40" s="77">
        <v>6.9006999999999999E-2</v>
      </c>
      <c r="D40" s="77">
        <v>6.8849999999999995E-2</v>
      </c>
      <c r="E40" s="77">
        <v>6.8686999999999998E-2</v>
      </c>
      <c r="F40" s="77">
        <v>6.8515999999999994E-2</v>
      </c>
      <c r="G40" s="77">
        <v>6.8318000000000004E-2</v>
      </c>
      <c r="H40" s="77">
        <v>6.8104999999999999E-2</v>
      </c>
      <c r="I40" s="77">
        <v>6.7921999999999996E-2</v>
      </c>
      <c r="J40" s="77">
        <v>6.7761000000000002E-2</v>
      </c>
      <c r="K40" s="77">
        <v>6.7614999999999995E-2</v>
      </c>
      <c r="L40" s="77">
        <v>6.7486000000000004E-2</v>
      </c>
      <c r="M40" s="77">
        <v>6.7377000000000006E-2</v>
      </c>
      <c r="N40" s="77">
        <v>6.7287E-2</v>
      </c>
      <c r="O40" s="77">
        <v>6.7215999999999998E-2</v>
      </c>
      <c r="P40" s="77">
        <v>6.7169000000000006E-2</v>
      </c>
      <c r="Q40" s="77">
        <v>6.7158999999999996E-2</v>
      </c>
      <c r="R40" s="77">
        <v>6.7178000000000002E-2</v>
      </c>
      <c r="S40" s="77">
        <v>6.7228999999999997E-2</v>
      </c>
      <c r="T40" s="77">
        <v>6.7310999999999996E-2</v>
      </c>
      <c r="U40" s="77">
        <v>6.7431000000000005E-2</v>
      </c>
      <c r="V40" s="77">
        <v>6.7596000000000003E-2</v>
      </c>
      <c r="W40" s="77">
        <v>6.7793999999999993E-2</v>
      </c>
      <c r="X40" s="77">
        <v>6.8035999999999999E-2</v>
      </c>
      <c r="Y40" s="77">
        <v>6.8325999999999998E-2</v>
      </c>
      <c r="Z40" s="77">
        <v>6.8666000000000005E-2</v>
      </c>
      <c r="AA40" s="77">
        <v>6.9053000000000003E-2</v>
      </c>
      <c r="AB40" s="77">
        <v>6.9481000000000001E-2</v>
      </c>
      <c r="AC40" s="77">
        <v>6.9903999999999994E-2</v>
      </c>
      <c r="AD40" s="77">
        <v>7.0319000000000007E-2</v>
      </c>
      <c r="AE40" s="77">
        <v>7.0729E-2</v>
      </c>
      <c r="AF40" s="78">
        <v>8.8099999999999995E-4</v>
      </c>
      <c r="AG40" s="48"/>
    </row>
    <row r="41" spans="1:33" s="61" customFormat="1" ht="12">
      <c r="A41" s="51" t="s">
        <v>285</v>
      </c>
      <c r="B41" s="76" t="s">
        <v>15</v>
      </c>
      <c r="C41" s="77">
        <v>0.22927</v>
      </c>
      <c r="D41" s="77">
        <v>0.21315999999999999</v>
      </c>
      <c r="E41" s="77">
        <v>0.20679400000000001</v>
      </c>
      <c r="F41" s="77">
        <v>0.20512900000000001</v>
      </c>
      <c r="G41" s="77">
        <v>0.20519999999999999</v>
      </c>
      <c r="H41" s="77">
        <v>0.206404</v>
      </c>
      <c r="I41" s="77">
        <v>0.20832999999999999</v>
      </c>
      <c r="J41" s="77">
        <v>0.210226</v>
      </c>
      <c r="K41" s="77">
        <v>0.209704</v>
      </c>
      <c r="L41" s="77">
        <v>0.20916399999999999</v>
      </c>
      <c r="M41" s="77">
        <v>0.20885500000000001</v>
      </c>
      <c r="N41" s="77">
        <v>0.208568</v>
      </c>
      <c r="O41" s="77">
        <v>0.208536</v>
      </c>
      <c r="P41" s="77">
        <v>0.20901600000000001</v>
      </c>
      <c r="Q41" s="77">
        <v>0.20962700000000001</v>
      </c>
      <c r="R41" s="77">
        <v>0.210178</v>
      </c>
      <c r="S41" s="77">
        <v>0.210558</v>
      </c>
      <c r="T41" s="77">
        <v>0.210954</v>
      </c>
      <c r="U41" s="77">
        <v>0.207703</v>
      </c>
      <c r="V41" s="77">
        <v>0.205012</v>
      </c>
      <c r="W41" s="77">
        <v>0.20291100000000001</v>
      </c>
      <c r="X41" s="77">
        <v>0.20146700000000001</v>
      </c>
      <c r="Y41" s="77">
        <v>0.200848</v>
      </c>
      <c r="Z41" s="77">
        <v>0.20064000000000001</v>
      </c>
      <c r="AA41" s="77">
        <v>0.20059199999999999</v>
      </c>
      <c r="AB41" s="77">
        <v>0.20072999999999999</v>
      </c>
      <c r="AC41" s="77">
        <v>0.200991</v>
      </c>
      <c r="AD41" s="77">
        <v>0.20142299999999999</v>
      </c>
      <c r="AE41" s="77">
        <v>0.20205600000000001</v>
      </c>
      <c r="AF41" s="78">
        <v>-4.5030000000000001E-3</v>
      </c>
      <c r="AG41" s="48"/>
    </row>
    <row r="42" spans="1:33" s="61" customFormat="1" ht="12">
      <c r="A42" s="51" t="s">
        <v>286</v>
      </c>
      <c r="B42" s="76" t="s">
        <v>452</v>
      </c>
      <c r="C42" s="77">
        <v>3.7489000000000001E-2</v>
      </c>
      <c r="D42" s="77">
        <v>3.7812999999999999E-2</v>
      </c>
      <c r="E42" s="77">
        <v>3.8143999999999997E-2</v>
      </c>
      <c r="F42" s="77">
        <v>3.8485999999999999E-2</v>
      </c>
      <c r="G42" s="77">
        <v>3.8827E-2</v>
      </c>
      <c r="H42" s="77">
        <v>3.9168000000000001E-2</v>
      </c>
      <c r="I42" s="77">
        <v>3.9518999999999999E-2</v>
      </c>
      <c r="J42" s="77">
        <v>3.9875000000000001E-2</v>
      </c>
      <c r="K42" s="77">
        <v>4.0245999999999997E-2</v>
      </c>
      <c r="L42" s="77">
        <v>4.0617E-2</v>
      </c>
      <c r="M42" s="77">
        <v>4.0992000000000001E-2</v>
      </c>
      <c r="N42" s="77">
        <v>4.1364999999999999E-2</v>
      </c>
      <c r="O42" s="77">
        <v>4.1732999999999999E-2</v>
      </c>
      <c r="P42" s="77">
        <v>4.2098999999999998E-2</v>
      </c>
      <c r="Q42" s="77">
        <v>4.2465000000000003E-2</v>
      </c>
      <c r="R42" s="77">
        <v>4.2827999999999998E-2</v>
      </c>
      <c r="S42" s="77">
        <v>4.3187000000000003E-2</v>
      </c>
      <c r="T42" s="77">
        <v>4.3541999999999997E-2</v>
      </c>
      <c r="U42" s="77">
        <v>4.3898E-2</v>
      </c>
      <c r="V42" s="77">
        <v>4.4252E-2</v>
      </c>
      <c r="W42" s="77">
        <v>4.4599E-2</v>
      </c>
      <c r="X42" s="77">
        <v>4.4942000000000003E-2</v>
      </c>
      <c r="Y42" s="77">
        <v>4.5282000000000003E-2</v>
      </c>
      <c r="Z42" s="77">
        <v>4.5619E-2</v>
      </c>
      <c r="AA42" s="77">
        <v>4.5952E-2</v>
      </c>
      <c r="AB42" s="77">
        <v>4.6282999999999998E-2</v>
      </c>
      <c r="AC42" s="77">
        <v>4.6611E-2</v>
      </c>
      <c r="AD42" s="77">
        <v>4.6935999999999999E-2</v>
      </c>
      <c r="AE42" s="77">
        <v>4.7258000000000001E-2</v>
      </c>
      <c r="AF42" s="78">
        <v>8.3049999999999999E-3</v>
      </c>
      <c r="AG42" s="48"/>
    </row>
    <row r="43" spans="1:33" s="61" customFormat="1" ht="12">
      <c r="A43" s="51" t="s">
        <v>287</v>
      </c>
      <c r="B43" s="76" t="s">
        <v>453</v>
      </c>
      <c r="C43" s="77">
        <v>2.7618E-2</v>
      </c>
      <c r="D43" s="77">
        <v>2.8063999999999999E-2</v>
      </c>
      <c r="E43" s="77">
        <v>2.8506E-2</v>
      </c>
      <c r="F43" s="77">
        <v>2.8944999999999999E-2</v>
      </c>
      <c r="G43" s="77">
        <v>2.937E-2</v>
      </c>
      <c r="H43" s="77">
        <v>2.9781999999999999E-2</v>
      </c>
      <c r="I43" s="77">
        <v>3.0232999999999999E-2</v>
      </c>
      <c r="J43" s="77">
        <v>3.0721999999999999E-2</v>
      </c>
      <c r="K43" s="77">
        <v>3.1241999999999999E-2</v>
      </c>
      <c r="L43" s="77">
        <v>3.1796999999999999E-2</v>
      </c>
      <c r="M43" s="77">
        <v>3.2391999999999997E-2</v>
      </c>
      <c r="N43" s="77">
        <v>3.3027000000000001E-2</v>
      </c>
      <c r="O43" s="77">
        <v>3.3702000000000003E-2</v>
      </c>
      <c r="P43" s="77">
        <v>3.4373000000000001E-2</v>
      </c>
      <c r="Q43" s="77">
        <v>3.5042999999999998E-2</v>
      </c>
      <c r="R43" s="77">
        <v>3.5709999999999999E-2</v>
      </c>
      <c r="S43" s="77">
        <v>3.6374999999999998E-2</v>
      </c>
      <c r="T43" s="77">
        <v>3.7035999999999999E-2</v>
      </c>
      <c r="U43" s="77">
        <v>3.7698000000000002E-2</v>
      </c>
      <c r="V43" s="77">
        <v>3.8358999999999997E-2</v>
      </c>
      <c r="W43" s="77">
        <v>3.9015000000000001E-2</v>
      </c>
      <c r="X43" s="77">
        <v>3.9667000000000001E-2</v>
      </c>
      <c r="Y43" s="77">
        <v>4.0315999999999998E-2</v>
      </c>
      <c r="Z43" s="77">
        <v>4.0961999999999998E-2</v>
      </c>
      <c r="AA43" s="77">
        <v>4.1605000000000003E-2</v>
      </c>
      <c r="AB43" s="77">
        <v>4.2244999999999998E-2</v>
      </c>
      <c r="AC43" s="77">
        <v>4.2882000000000003E-2</v>
      </c>
      <c r="AD43" s="77">
        <v>4.3513999999999997E-2</v>
      </c>
      <c r="AE43" s="77">
        <v>4.4143000000000002E-2</v>
      </c>
      <c r="AF43" s="78">
        <v>1.6889999999999999E-2</v>
      </c>
      <c r="AG43" s="48"/>
    </row>
    <row r="44" spans="1:33" s="61" customFormat="1" ht="12">
      <c r="A44" s="51" t="s">
        <v>288</v>
      </c>
      <c r="B44" s="76" t="s">
        <v>454</v>
      </c>
      <c r="C44" s="77">
        <v>0.18509200000000001</v>
      </c>
      <c r="D44" s="77">
        <v>0.181559</v>
      </c>
      <c r="E44" s="77">
        <v>0.178365</v>
      </c>
      <c r="F44" s="77">
        <v>0.17569199999999999</v>
      </c>
      <c r="G44" s="77">
        <v>0.17295099999999999</v>
      </c>
      <c r="H44" s="77">
        <v>0.17014299999999999</v>
      </c>
      <c r="I44" s="77">
        <v>0.16719800000000001</v>
      </c>
      <c r="J44" s="77">
        <v>0.16413900000000001</v>
      </c>
      <c r="K44" s="77">
        <v>0.16098699999999999</v>
      </c>
      <c r="L44" s="77">
        <v>0.15786700000000001</v>
      </c>
      <c r="M44" s="77">
        <v>0.154866</v>
      </c>
      <c r="N44" s="77">
        <v>0.151867</v>
      </c>
      <c r="O44" s="77">
        <v>0.14899799999999999</v>
      </c>
      <c r="P44" s="77">
        <v>0.14658499999999999</v>
      </c>
      <c r="Q44" s="77">
        <v>0.14447299999999999</v>
      </c>
      <c r="R44" s="77">
        <v>0.142566</v>
      </c>
      <c r="S44" s="77">
        <v>0.14076</v>
      </c>
      <c r="T44" s="77">
        <v>0.13918900000000001</v>
      </c>
      <c r="U44" s="77">
        <v>0.13791</v>
      </c>
      <c r="V44" s="77">
        <v>0.136911</v>
      </c>
      <c r="W44" s="77">
        <v>0.13620699999999999</v>
      </c>
      <c r="X44" s="77">
        <v>0.13575499999999999</v>
      </c>
      <c r="Y44" s="77">
        <v>0.13553699999999999</v>
      </c>
      <c r="Z44" s="77">
        <v>0.13555200000000001</v>
      </c>
      <c r="AA44" s="77">
        <v>0.13580200000000001</v>
      </c>
      <c r="AB44" s="77">
        <v>0.136265</v>
      </c>
      <c r="AC44" s="77">
        <v>0.13685</v>
      </c>
      <c r="AD44" s="77">
        <v>0.13759299999999999</v>
      </c>
      <c r="AE44" s="77">
        <v>0.13852700000000001</v>
      </c>
      <c r="AF44" s="78">
        <v>-1.0296E-2</v>
      </c>
      <c r="AG44" s="48"/>
    </row>
    <row r="45" spans="1:33" s="61" customFormat="1" ht="12">
      <c r="A45" s="51" t="s">
        <v>289</v>
      </c>
      <c r="B45" s="76" t="s">
        <v>455</v>
      </c>
      <c r="C45" s="77">
        <v>0.120106</v>
      </c>
      <c r="D45" s="77">
        <v>0.118562</v>
      </c>
      <c r="E45" s="77">
        <v>0.11693099999999999</v>
      </c>
      <c r="F45" s="77">
        <v>0.11536299999999999</v>
      </c>
      <c r="G45" s="77">
        <v>0.113493</v>
      </c>
      <c r="H45" s="77">
        <v>0.111328</v>
      </c>
      <c r="I45" s="77">
        <v>0.108857</v>
      </c>
      <c r="J45" s="77">
        <v>0.106117</v>
      </c>
      <c r="K45" s="77">
        <v>0.103168</v>
      </c>
      <c r="L45" s="77">
        <v>0.100088</v>
      </c>
      <c r="M45" s="77">
        <v>9.6979999999999997E-2</v>
      </c>
      <c r="N45" s="77">
        <v>9.3785999999999994E-2</v>
      </c>
      <c r="O45" s="77">
        <v>9.0609999999999996E-2</v>
      </c>
      <c r="P45" s="77">
        <v>8.7647000000000003E-2</v>
      </c>
      <c r="Q45" s="77">
        <v>8.4848000000000007E-2</v>
      </c>
      <c r="R45" s="77">
        <v>8.2132999999999998E-2</v>
      </c>
      <c r="S45" s="77">
        <v>7.9492999999999994E-2</v>
      </c>
      <c r="T45" s="77">
        <v>7.7007999999999993E-2</v>
      </c>
      <c r="U45" s="77">
        <v>7.4726000000000001E-2</v>
      </c>
      <c r="V45" s="77">
        <v>7.2651999999999994E-2</v>
      </c>
      <c r="W45" s="77">
        <v>7.0824999999999999E-2</v>
      </c>
      <c r="X45" s="77">
        <v>6.9226999999999997E-2</v>
      </c>
      <c r="Y45" s="77">
        <v>6.7875000000000005E-2</v>
      </c>
      <c r="Z45" s="77">
        <v>6.6753000000000007E-2</v>
      </c>
      <c r="AA45" s="77">
        <v>6.5956000000000001E-2</v>
      </c>
      <c r="AB45" s="77">
        <v>6.5417000000000003E-2</v>
      </c>
      <c r="AC45" s="77">
        <v>6.5087000000000006E-2</v>
      </c>
      <c r="AD45" s="77">
        <v>6.4992999999999995E-2</v>
      </c>
      <c r="AE45" s="77">
        <v>6.5106999999999998E-2</v>
      </c>
      <c r="AF45" s="78">
        <v>-2.1631999999999998E-2</v>
      </c>
      <c r="AG45" s="48"/>
    </row>
    <row r="46" spans="1:33" s="61" customFormat="1" ht="12">
      <c r="A46" s="51" t="s">
        <v>290</v>
      </c>
      <c r="B46" s="76" t="s">
        <v>57</v>
      </c>
      <c r="C46" s="77">
        <v>8.9175000000000004E-2</v>
      </c>
      <c r="D46" s="77">
        <v>8.8249999999999995E-2</v>
      </c>
      <c r="E46" s="77">
        <v>7.9128000000000004E-2</v>
      </c>
      <c r="F46" s="77">
        <v>8.0093999999999999E-2</v>
      </c>
      <c r="G46" s="77">
        <v>8.0979999999999996E-2</v>
      </c>
      <c r="H46" s="77">
        <v>8.1729999999999997E-2</v>
      </c>
      <c r="I46" s="77">
        <v>8.2280000000000006E-2</v>
      </c>
      <c r="J46" s="77">
        <v>8.2540000000000002E-2</v>
      </c>
      <c r="K46" s="77">
        <v>8.2561999999999997E-2</v>
      </c>
      <c r="L46" s="77">
        <v>8.2343E-2</v>
      </c>
      <c r="M46" s="77">
        <v>8.1923999999999997E-2</v>
      </c>
      <c r="N46" s="77">
        <v>8.1309000000000006E-2</v>
      </c>
      <c r="O46" s="77">
        <v>8.0431000000000002E-2</v>
      </c>
      <c r="P46" s="77">
        <v>7.9390000000000002E-2</v>
      </c>
      <c r="Q46" s="77">
        <v>7.8254000000000004E-2</v>
      </c>
      <c r="R46" s="77">
        <v>7.7045000000000002E-2</v>
      </c>
      <c r="S46" s="77">
        <v>7.5693999999999997E-2</v>
      </c>
      <c r="T46" s="77">
        <v>7.4348999999999998E-2</v>
      </c>
      <c r="U46" s="77">
        <v>7.3050000000000004E-2</v>
      </c>
      <c r="V46" s="77">
        <v>7.1817000000000006E-2</v>
      </c>
      <c r="W46" s="77">
        <v>7.0639999999999994E-2</v>
      </c>
      <c r="X46" s="77">
        <v>6.9587999999999997E-2</v>
      </c>
      <c r="Y46" s="77">
        <v>6.8662000000000001E-2</v>
      </c>
      <c r="Z46" s="77">
        <v>6.7822999999999994E-2</v>
      </c>
      <c r="AA46" s="77">
        <v>6.7005999999999996E-2</v>
      </c>
      <c r="AB46" s="77">
        <v>6.6321000000000005E-2</v>
      </c>
      <c r="AC46" s="77">
        <v>6.5775E-2</v>
      </c>
      <c r="AD46" s="77">
        <v>6.5343999999999999E-2</v>
      </c>
      <c r="AE46" s="77">
        <v>6.4996999999999999E-2</v>
      </c>
      <c r="AF46" s="78">
        <v>-1.1231E-2</v>
      </c>
      <c r="AG46" s="48"/>
    </row>
    <row r="47" spans="1:33" s="61" customFormat="1" ht="12">
      <c r="A47" s="51" t="s">
        <v>291</v>
      </c>
      <c r="B47" s="76" t="s">
        <v>58</v>
      </c>
      <c r="C47" s="77">
        <v>1.7289920000000001</v>
      </c>
      <c r="D47" s="77">
        <v>1.778594</v>
      </c>
      <c r="E47" s="77">
        <v>1.805526</v>
      </c>
      <c r="F47" s="77">
        <v>1.8416680000000001</v>
      </c>
      <c r="G47" s="77">
        <v>1.877618</v>
      </c>
      <c r="H47" s="77">
        <v>1.9181360000000001</v>
      </c>
      <c r="I47" s="77">
        <v>1.9534260000000001</v>
      </c>
      <c r="J47" s="77">
        <v>1.984526</v>
      </c>
      <c r="K47" s="77">
        <v>2.015298</v>
      </c>
      <c r="L47" s="77">
        <v>2.045995</v>
      </c>
      <c r="M47" s="77">
        <v>2.0771999999999999</v>
      </c>
      <c r="N47" s="77">
        <v>2.1083090000000002</v>
      </c>
      <c r="O47" s="77">
        <v>2.1370680000000002</v>
      </c>
      <c r="P47" s="77">
        <v>2.1696040000000001</v>
      </c>
      <c r="Q47" s="77">
        <v>2.2045029999999999</v>
      </c>
      <c r="R47" s="77">
        <v>2.2416749999999999</v>
      </c>
      <c r="S47" s="77">
        <v>2.277666</v>
      </c>
      <c r="T47" s="77">
        <v>2.3144999999999998</v>
      </c>
      <c r="U47" s="77">
        <v>2.3536220000000001</v>
      </c>
      <c r="V47" s="77">
        <v>2.393605</v>
      </c>
      <c r="W47" s="77">
        <v>2.4362240000000002</v>
      </c>
      <c r="X47" s="77">
        <v>2.4803709999999999</v>
      </c>
      <c r="Y47" s="77">
        <v>2.5261019999999998</v>
      </c>
      <c r="Z47" s="77">
        <v>2.5735540000000001</v>
      </c>
      <c r="AA47" s="77">
        <v>2.6229239999999998</v>
      </c>
      <c r="AB47" s="77">
        <v>2.6745640000000002</v>
      </c>
      <c r="AC47" s="77">
        <v>2.727255</v>
      </c>
      <c r="AD47" s="77">
        <v>2.7817340000000002</v>
      </c>
      <c r="AE47" s="77">
        <v>2.8402690000000002</v>
      </c>
      <c r="AF47" s="78">
        <v>1.7885000000000002E-2</v>
      </c>
      <c r="AG47" s="48"/>
    </row>
    <row r="48" spans="1:33" s="61" customFormat="1" ht="12">
      <c r="A48" s="51" t="s">
        <v>292</v>
      </c>
      <c r="B48" s="75" t="s">
        <v>456</v>
      </c>
      <c r="C48" s="79">
        <v>5.2596420000000004</v>
      </c>
      <c r="D48" s="79">
        <v>5.1701290000000002</v>
      </c>
      <c r="E48" s="79">
        <v>5.2504400000000002</v>
      </c>
      <c r="F48" s="79">
        <v>5.3072759999999999</v>
      </c>
      <c r="G48" s="79">
        <v>5.3626420000000001</v>
      </c>
      <c r="H48" s="79">
        <v>5.4222320000000002</v>
      </c>
      <c r="I48" s="79">
        <v>5.4743199999999996</v>
      </c>
      <c r="J48" s="79">
        <v>5.5182950000000002</v>
      </c>
      <c r="K48" s="79">
        <v>5.5540880000000001</v>
      </c>
      <c r="L48" s="79">
        <v>5.5871940000000002</v>
      </c>
      <c r="M48" s="79">
        <v>5.6225040000000002</v>
      </c>
      <c r="N48" s="79">
        <v>5.6592840000000004</v>
      </c>
      <c r="O48" s="79">
        <v>5.694947</v>
      </c>
      <c r="P48" s="79">
        <v>5.742076</v>
      </c>
      <c r="Q48" s="79">
        <v>5.7953429999999999</v>
      </c>
      <c r="R48" s="79">
        <v>5.8523889999999996</v>
      </c>
      <c r="S48" s="79">
        <v>5.9070590000000003</v>
      </c>
      <c r="T48" s="79">
        <v>5.9634539999999996</v>
      </c>
      <c r="U48" s="79">
        <v>6.0202999999999998</v>
      </c>
      <c r="V48" s="79">
        <v>6.0802500000000004</v>
      </c>
      <c r="W48" s="79">
        <v>6.1456559999999998</v>
      </c>
      <c r="X48" s="79">
        <v>6.2151889999999996</v>
      </c>
      <c r="Y48" s="79">
        <v>6.2886449999999998</v>
      </c>
      <c r="Z48" s="79">
        <v>6.3656980000000001</v>
      </c>
      <c r="AA48" s="79">
        <v>6.4482220000000003</v>
      </c>
      <c r="AB48" s="79">
        <v>6.5356100000000001</v>
      </c>
      <c r="AC48" s="79">
        <v>6.6252180000000003</v>
      </c>
      <c r="AD48" s="79">
        <v>6.7176070000000001</v>
      </c>
      <c r="AE48" s="79">
        <v>6.816999</v>
      </c>
      <c r="AF48" s="80">
        <v>9.306E-3</v>
      </c>
      <c r="AG48" s="48"/>
    </row>
    <row r="49" spans="1:33" s="61" customFormat="1" ht="12">
      <c r="A49" s="51" t="s">
        <v>457</v>
      </c>
      <c r="B49" s="76" t="s">
        <v>589</v>
      </c>
      <c r="C49" s="77">
        <v>0.112023</v>
      </c>
      <c r="D49" s="77">
        <v>0.123458</v>
      </c>
      <c r="E49" s="77">
        <v>0.13652900000000001</v>
      </c>
      <c r="F49" s="77">
        <v>0.14977699999999999</v>
      </c>
      <c r="G49" s="77">
        <v>0.16300899999999999</v>
      </c>
      <c r="H49" s="77">
        <v>0.17658499999999999</v>
      </c>
      <c r="I49" s="77">
        <v>0.19053</v>
      </c>
      <c r="J49" s="77">
        <v>0.20494499999999999</v>
      </c>
      <c r="K49" s="77">
        <v>0.21981999999999999</v>
      </c>
      <c r="L49" s="77">
        <v>0.23524600000000001</v>
      </c>
      <c r="M49" s="77">
        <v>0.25148999999999999</v>
      </c>
      <c r="N49" s="77">
        <v>0.26793699999999998</v>
      </c>
      <c r="O49" s="77">
        <v>0.28465000000000001</v>
      </c>
      <c r="P49" s="77">
        <v>0.29947400000000002</v>
      </c>
      <c r="Q49" s="77">
        <v>0.31491799999999998</v>
      </c>
      <c r="R49" s="77">
        <v>0.33096799999999998</v>
      </c>
      <c r="S49" s="77">
        <v>0.34801199999999999</v>
      </c>
      <c r="T49" s="77">
        <v>0.36618699999999998</v>
      </c>
      <c r="U49" s="77">
        <v>0.38540000000000002</v>
      </c>
      <c r="V49" s="77">
        <v>0.40570899999999999</v>
      </c>
      <c r="W49" s="77">
        <v>0.427124</v>
      </c>
      <c r="X49" s="77">
        <v>0.44966</v>
      </c>
      <c r="Y49" s="77">
        <v>0.47307100000000002</v>
      </c>
      <c r="Z49" s="77">
        <v>0.49757400000000002</v>
      </c>
      <c r="AA49" s="77">
        <v>0.52299700000000005</v>
      </c>
      <c r="AB49" s="77">
        <v>0.54935500000000004</v>
      </c>
      <c r="AC49" s="77">
        <v>0.57694599999999996</v>
      </c>
      <c r="AD49" s="77">
        <v>0.60526800000000003</v>
      </c>
      <c r="AE49" s="77">
        <v>0.63452399999999998</v>
      </c>
      <c r="AF49" s="78">
        <v>6.3893000000000005E-2</v>
      </c>
      <c r="AG49" s="48"/>
    </row>
    <row r="50" spans="1:33" s="61" customFormat="1" ht="15" customHeight="1">
      <c r="A50" s="51" t="s">
        <v>459</v>
      </c>
      <c r="B50" s="75" t="s">
        <v>460</v>
      </c>
      <c r="C50" s="79">
        <v>5.1476179999999996</v>
      </c>
      <c r="D50" s="79">
        <v>5.0466709999999999</v>
      </c>
      <c r="E50" s="79">
        <v>5.1139109999999999</v>
      </c>
      <c r="F50" s="79">
        <v>5.1574989999999996</v>
      </c>
      <c r="G50" s="79">
        <v>5.1996339999999996</v>
      </c>
      <c r="H50" s="79">
        <v>5.2456469999999999</v>
      </c>
      <c r="I50" s="79">
        <v>5.2837899999999998</v>
      </c>
      <c r="J50" s="79">
        <v>5.3133499999999998</v>
      </c>
      <c r="K50" s="79">
        <v>5.3342679999999998</v>
      </c>
      <c r="L50" s="79">
        <v>5.3519490000000003</v>
      </c>
      <c r="M50" s="79">
        <v>5.3710139999999997</v>
      </c>
      <c r="N50" s="79">
        <v>5.3913460000000004</v>
      </c>
      <c r="O50" s="79">
        <v>5.4102969999999999</v>
      </c>
      <c r="P50" s="79">
        <v>5.4426019999999999</v>
      </c>
      <c r="Q50" s="79">
        <v>5.4804250000000003</v>
      </c>
      <c r="R50" s="79">
        <v>5.5214210000000001</v>
      </c>
      <c r="S50" s="79">
        <v>5.5590469999999996</v>
      </c>
      <c r="T50" s="79">
        <v>5.5972670000000004</v>
      </c>
      <c r="U50" s="79">
        <v>5.6349</v>
      </c>
      <c r="V50" s="79">
        <v>5.6745409999999996</v>
      </c>
      <c r="W50" s="79">
        <v>5.7185319999999997</v>
      </c>
      <c r="X50" s="79">
        <v>5.7655289999999999</v>
      </c>
      <c r="Y50" s="79">
        <v>5.8155739999999998</v>
      </c>
      <c r="Z50" s="79">
        <v>5.8681239999999999</v>
      </c>
      <c r="AA50" s="79">
        <v>5.9252250000000002</v>
      </c>
      <c r="AB50" s="79">
        <v>5.9862549999999999</v>
      </c>
      <c r="AC50" s="79">
        <v>6.0482719999999999</v>
      </c>
      <c r="AD50" s="79">
        <v>6.1123390000000004</v>
      </c>
      <c r="AE50" s="79">
        <v>6.1824750000000002</v>
      </c>
      <c r="AF50" s="80">
        <v>6.5640000000000004E-3</v>
      </c>
      <c r="AG50" s="48"/>
    </row>
    <row r="51" spans="1:33" s="61" customFormat="1" ht="15" customHeight="1">
      <c r="A51" s="47"/>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row>
    <row r="52" spans="1:33" s="61" customFormat="1" ht="15" customHeight="1">
      <c r="A52" s="47"/>
      <c r="B52" s="75" t="s">
        <v>18</v>
      </c>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row>
    <row r="53" spans="1:33" s="61" customFormat="1" ht="15" customHeight="1">
      <c r="A53" s="51" t="s">
        <v>293</v>
      </c>
      <c r="B53" s="76" t="s">
        <v>52</v>
      </c>
      <c r="C53" s="77">
        <v>3.7369300000000001</v>
      </c>
      <c r="D53" s="77">
        <v>3.7861340000000001</v>
      </c>
      <c r="E53" s="77">
        <v>3.5242059999999999</v>
      </c>
      <c r="F53" s="77">
        <v>3.5347719999999998</v>
      </c>
      <c r="G53" s="77">
        <v>3.5407920000000002</v>
      </c>
      <c r="H53" s="77">
        <v>3.5382799999999999</v>
      </c>
      <c r="I53" s="77">
        <v>3.5293040000000002</v>
      </c>
      <c r="J53" s="77">
        <v>3.510945</v>
      </c>
      <c r="K53" s="77">
        <v>3.4878969999999998</v>
      </c>
      <c r="L53" s="77">
        <v>3.4622350000000002</v>
      </c>
      <c r="M53" s="77">
        <v>3.4365359999999998</v>
      </c>
      <c r="N53" s="77">
        <v>3.41919</v>
      </c>
      <c r="O53" s="77">
        <v>3.3989539999999998</v>
      </c>
      <c r="P53" s="77">
        <v>3.379413</v>
      </c>
      <c r="Q53" s="77">
        <v>3.362053</v>
      </c>
      <c r="R53" s="77">
        <v>3.3461120000000002</v>
      </c>
      <c r="S53" s="77">
        <v>3.3294380000000001</v>
      </c>
      <c r="T53" s="77">
        <v>3.3147989999999998</v>
      </c>
      <c r="U53" s="77">
        <v>3.3015089999999998</v>
      </c>
      <c r="V53" s="77">
        <v>3.2886820000000001</v>
      </c>
      <c r="W53" s="77">
        <v>3.2766220000000001</v>
      </c>
      <c r="X53" s="77">
        <v>3.2663669999999998</v>
      </c>
      <c r="Y53" s="77">
        <v>3.2576480000000001</v>
      </c>
      <c r="Z53" s="77">
        <v>3.2478159999999998</v>
      </c>
      <c r="AA53" s="77">
        <v>3.2346270000000001</v>
      </c>
      <c r="AB53" s="77">
        <v>3.2227749999999999</v>
      </c>
      <c r="AC53" s="77">
        <v>3.212637</v>
      </c>
      <c r="AD53" s="77">
        <v>3.2025510000000001</v>
      </c>
      <c r="AE53" s="77">
        <v>3.191122</v>
      </c>
      <c r="AF53" s="78">
        <v>-5.6230000000000004E-3</v>
      </c>
      <c r="AG53" s="48"/>
    </row>
    <row r="54" spans="1:33" s="61" customFormat="1" ht="15" customHeight="1">
      <c r="A54" s="51" t="s">
        <v>294</v>
      </c>
      <c r="B54" s="76" t="s">
        <v>53</v>
      </c>
      <c r="C54" s="77">
        <v>5.8888000000000003E-2</v>
      </c>
      <c r="D54" s="77">
        <v>5.0529999999999999E-2</v>
      </c>
      <c r="E54" s="77">
        <v>5.9461E-2</v>
      </c>
      <c r="F54" s="77">
        <v>5.9824000000000002E-2</v>
      </c>
      <c r="G54" s="77">
        <v>6.0086000000000001E-2</v>
      </c>
      <c r="H54" s="77">
        <v>6.0236999999999999E-2</v>
      </c>
      <c r="I54" s="77">
        <v>6.0283000000000003E-2</v>
      </c>
      <c r="J54" s="77">
        <v>6.0234999999999997E-2</v>
      </c>
      <c r="K54" s="77">
        <v>6.0099E-2</v>
      </c>
      <c r="L54" s="77">
        <v>5.9889999999999999E-2</v>
      </c>
      <c r="M54" s="77">
        <v>5.9665999999999997E-2</v>
      </c>
      <c r="N54" s="77">
        <v>5.9420000000000001E-2</v>
      </c>
      <c r="O54" s="77">
        <v>5.9214999999999997E-2</v>
      </c>
      <c r="P54" s="77">
        <v>5.9098999999999999E-2</v>
      </c>
      <c r="Q54" s="77">
        <v>5.9116000000000002E-2</v>
      </c>
      <c r="R54" s="77">
        <v>5.9265999999999999E-2</v>
      </c>
      <c r="S54" s="77">
        <v>5.9430999999999998E-2</v>
      </c>
      <c r="T54" s="77">
        <v>5.9636000000000002E-2</v>
      </c>
      <c r="U54" s="77">
        <v>5.9840999999999998E-2</v>
      </c>
      <c r="V54" s="77">
        <v>6.0023E-2</v>
      </c>
      <c r="W54" s="77">
        <v>6.0231E-2</v>
      </c>
      <c r="X54" s="77">
        <v>6.0454000000000001E-2</v>
      </c>
      <c r="Y54" s="77">
        <v>6.0706000000000003E-2</v>
      </c>
      <c r="Z54" s="77">
        <v>6.0935999999999997E-2</v>
      </c>
      <c r="AA54" s="77">
        <v>6.1136999999999997E-2</v>
      </c>
      <c r="AB54" s="77">
        <v>6.1339999999999999E-2</v>
      </c>
      <c r="AC54" s="77">
        <v>6.1596999999999999E-2</v>
      </c>
      <c r="AD54" s="77">
        <v>6.1870000000000001E-2</v>
      </c>
      <c r="AE54" s="77">
        <v>6.2121999999999997E-2</v>
      </c>
      <c r="AF54" s="78">
        <v>1.9109999999999999E-3</v>
      </c>
      <c r="AG54" s="48"/>
    </row>
    <row r="55" spans="1:33" s="61" customFormat="1" ht="15" customHeight="1">
      <c r="A55" s="51" t="s">
        <v>295</v>
      </c>
      <c r="B55" s="76" t="s">
        <v>54</v>
      </c>
      <c r="C55" s="77">
        <v>0.98298799999999997</v>
      </c>
      <c r="D55" s="77">
        <v>0.980209</v>
      </c>
      <c r="E55" s="77">
        <v>0.98977099999999996</v>
      </c>
      <c r="F55" s="77">
        <v>1.0055149999999999</v>
      </c>
      <c r="G55" s="77">
        <v>1.0222389999999999</v>
      </c>
      <c r="H55" s="77">
        <v>1.038243</v>
      </c>
      <c r="I55" s="77">
        <v>1.0537510000000001</v>
      </c>
      <c r="J55" s="77">
        <v>1.066705</v>
      </c>
      <c r="K55" s="77">
        <v>1.078192</v>
      </c>
      <c r="L55" s="77">
        <v>1.087593</v>
      </c>
      <c r="M55" s="77">
        <v>1.096298</v>
      </c>
      <c r="N55" s="77">
        <v>1.1049169999999999</v>
      </c>
      <c r="O55" s="77">
        <v>1.1131009999999999</v>
      </c>
      <c r="P55" s="77">
        <v>1.121259</v>
      </c>
      <c r="Q55" s="77">
        <v>1.1294930000000001</v>
      </c>
      <c r="R55" s="77">
        <v>1.13727</v>
      </c>
      <c r="S55" s="77">
        <v>1.1440520000000001</v>
      </c>
      <c r="T55" s="77">
        <v>1.1511439999999999</v>
      </c>
      <c r="U55" s="77">
        <v>1.158029</v>
      </c>
      <c r="V55" s="77">
        <v>1.1645909999999999</v>
      </c>
      <c r="W55" s="77">
        <v>1.1712849999999999</v>
      </c>
      <c r="X55" s="77">
        <v>1.178668</v>
      </c>
      <c r="Y55" s="77">
        <v>1.186804</v>
      </c>
      <c r="Z55" s="77">
        <v>1.1945509999999999</v>
      </c>
      <c r="AA55" s="77">
        <v>1.1994590000000001</v>
      </c>
      <c r="AB55" s="77">
        <v>1.205508</v>
      </c>
      <c r="AC55" s="77">
        <v>1.2130890000000001</v>
      </c>
      <c r="AD55" s="77">
        <v>1.221263</v>
      </c>
      <c r="AE55" s="77">
        <v>1.2289669999999999</v>
      </c>
      <c r="AF55" s="78">
        <v>8.0079999999999995E-3</v>
      </c>
      <c r="AG55" s="48"/>
    </row>
    <row r="56" spans="1:33" s="61" customFormat="1" ht="15" customHeight="1">
      <c r="A56" s="51" t="s">
        <v>296</v>
      </c>
      <c r="B56" s="76" t="s">
        <v>14</v>
      </c>
      <c r="C56" s="77">
        <v>0.10353900000000001</v>
      </c>
      <c r="D56" s="77">
        <v>0.10372099999999999</v>
      </c>
      <c r="E56" s="77">
        <v>0.10392999999999999</v>
      </c>
      <c r="F56" s="77">
        <v>0.104173</v>
      </c>
      <c r="G56" s="77">
        <v>0.104412</v>
      </c>
      <c r="H56" s="77">
        <v>0.10465000000000001</v>
      </c>
      <c r="I56" s="77">
        <v>0.10492</v>
      </c>
      <c r="J56" s="77">
        <v>0.105265</v>
      </c>
      <c r="K56" s="77">
        <v>0.10567799999999999</v>
      </c>
      <c r="L56" s="77">
        <v>0.10617600000000001</v>
      </c>
      <c r="M56" s="77">
        <v>0.10677300000000001</v>
      </c>
      <c r="N56" s="77">
        <v>0.107469</v>
      </c>
      <c r="O56" s="77">
        <v>0.108208</v>
      </c>
      <c r="P56" s="77">
        <v>0.109004</v>
      </c>
      <c r="Q56" s="77">
        <v>0.10985200000000001</v>
      </c>
      <c r="R56" s="77">
        <v>0.11074299999999999</v>
      </c>
      <c r="S56" s="77">
        <v>0.111655</v>
      </c>
      <c r="T56" s="77">
        <v>0.11258700000000001</v>
      </c>
      <c r="U56" s="77">
        <v>0.113552</v>
      </c>
      <c r="V56" s="77">
        <v>0.11454499999999999</v>
      </c>
      <c r="W56" s="77">
        <v>0.11555799999999999</v>
      </c>
      <c r="X56" s="77">
        <v>0.116595</v>
      </c>
      <c r="Y56" s="77">
        <v>0.117656</v>
      </c>
      <c r="Z56" s="77">
        <v>0.11873599999999999</v>
      </c>
      <c r="AA56" s="77">
        <v>0.119822</v>
      </c>
      <c r="AB56" s="77">
        <v>0.120911</v>
      </c>
      <c r="AC56" s="77">
        <v>0.121992</v>
      </c>
      <c r="AD56" s="77">
        <v>0.123053</v>
      </c>
      <c r="AE56" s="77">
        <v>0.12409000000000001</v>
      </c>
      <c r="AF56" s="78">
        <v>6.4869999999999997E-3</v>
      </c>
      <c r="AG56" s="48"/>
    </row>
    <row r="57" spans="1:33" s="61" customFormat="1" ht="15" customHeight="1">
      <c r="A57" s="51" t="s">
        <v>297</v>
      </c>
      <c r="B57" s="76" t="s">
        <v>55</v>
      </c>
      <c r="C57" s="77">
        <v>3.9712999999999998E-2</v>
      </c>
      <c r="D57" s="77">
        <v>4.0030999999999997E-2</v>
      </c>
      <c r="E57" s="77">
        <v>4.0827000000000002E-2</v>
      </c>
      <c r="F57" s="77">
        <v>4.1871999999999999E-2</v>
      </c>
      <c r="G57" s="77">
        <v>4.2965000000000003E-2</v>
      </c>
      <c r="H57" s="77">
        <v>4.4041999999999998E-2</v>
      </c>
      <c r="I57" s="77">
        <v>4.5060000000000003E-2</v>
      </c>
      <c r="J57" s="77">
        <v>4.5927000000000003E-2</v>
      </c>
      <c r="K57" s="77">
        <v>4.6698000000000003E-2</v>
      </c>
      <c r="L57" s="77">
        <v>4.7412999999999997E-2</v>
      </c>
      <c r="M57" s="77">
        <v>4.8115999999999999E-2</v>
      </c>
      <c r="N57" s="77">
        <v>4.879E-2</v>
      </c>
      <c r="O57" s="77">
        <v>4.9444000000000002E-2</v>
      </c>
      <c r="P57" s="77">
        <v>5.008E-2</v>
      </c>
      <c r="Q57" s="77">
        <v>5.0721000000000002E-2</v>
      </c>
      <c r="R57" s="77">
        <v>5.1386000000000001E-2</v>
      </c>
      <c r="S57" s="77">
        <v>5.2047999999999997E-2</v>
      </c>
      <c r="T57" s="77">
        <v>5.2755000000000003E-2</v>
      </c>
      <c r="U57" s="77">
        <v>5.3475000000000002E-2</v>
      </c>
      <c r="V57" s="77">
        <v>5.4198000000000003E-2</v>
      </c>
      <c r="W57" s="77">
        <v>5.4938000000000001E-2</v>
      </c>
      <c r="X57" s="77">
        <v>5.5710999999999997E-2</v>
      </c>
      <c r="Y57" s="77">
        <v>5.6512E-2</v>
      </c>
      <c r="Z57" s="77">
        <v>5.7282E-2</v>
      </c>
      <c r="AA57" s="77">
        <v>5.7895000000000002E-2</v>
      </c>
      <c r="AB57" s="77">
        <v>5.8550999999999999E-2</v>
      </c>
      <c r="AC57" s="77">
        <v>5.9274E-2</v>
      </c>
      <c r="AD57" s="77">
        <v>6.0025000000000002E-2</v>
      </c>
      <c r="AE57" s="77">
        <v>6.0749999999999998E-2</v>
      </c>
      <c r="AF57" s="78">
        <v>1.5298000000000001E-2</v>
      </c>
      <c r="AG57" s="48"/>
    </row>
    <row r="58" spans="1:33" s="61" customFormat="1" ht="15" customHeight="1">
      <c r="A58" s="51" t="s">
        <v>298</v>
      </c>
      <c r="B58" s="76" t="s">
        <v>23</v>
      </c>
      <c r="C58" s="77">
        <v>0.22733500000000001</v>
      </c>
      <c r="D58" s="77">
        <v>0.225826</v>
      </c>
      <c r="E58" s="77">
        <v>0.22627800000000001</v>
      </c>
      <c r="F58" s="77">
        <v>0.22780500000000001</v>
      </c>
      <c r="G58" s="77">
        <v>0.22943</v>
      </c>
      <c r="H58" s="77">
        <v>0.23081199999999999</v>
      </c>
      <c r="I58" s="77">
        <v>0.23187099999999999</v>
      </c>
      <c r="J58" s="77">
        <v>0.23214099999999999</v>
      </c>
      <c r="K58" s="77">
        <v>0.23191100000000001</v>
      </c>
      <c r="L58" s="77">
        <v>0.23139599999999999</v>
      </c>
      <c r="M58" s="77">
        <v>0.23083100000000001</v>
      </c>
      <c r="N58" s="77">
        <v>0.23017299999999999</v>
      </c>
      <c r="O58" s="77">
        <v>0.22950300000000001</v>
      </c>
      <c r="P58" s="77">
        <v>0.22885800000000001</v>
      </c>
      <c r="Q58" s="77">
        <v>0.22833500000000001</v>
      </c>
      <c r="R58" s="77">
        <v>0.22784299999999999</v>
      </c>
      <c r="S58" s="77">
        <v>0.227266</v>
      </c>
      <c r="T58" s="77">
        <v>0.22681899999999999</v>
      </c>
      <c r="U58" s="77">
        <v>0.226353</v>
      </c>
      <c r="V58" s="77">
        <v>0.225855</v>
      </c>
      <c r="W58" s="77">
        <v>0.225413</v>
      </c>
      <c r="X58" s="77">
        <v>0.22509299999999999</v>
      </c>
      <c r="Y58" s="77">
        <v>0.22487799999999999</v>
      </c>
      <c r="Z58" s="77">
        <v>0.22455700000000001</v>
      </c>
      <c r="AA58" s="77">
        <v>0.22354599999999999</v>
      </c>
      <c r="AB58" s="77">
        <v>0.222772</v>
      </c>
      <c r="AC58" s="77">
        <v>0.22233800000000001</v>
      </c>
      <c r="AD58" s="77">
        <v>0.22208800000000001</v>
      </c>
      <c r="AE58" s="77">
        <v>0.22178899999999999</v>
      </c>
      <c r="AF58" s="78">
        <v>-8.8199999999999997E-4</v>
      </c>
      <c r="AG58" s="48"/>
    </row>
    <row r="59" spans="1:33" s="61" customFormat="1" ht="15" customHeight="1">
      <c r="A59" s="51" t="s">
        <v>299</v>
      </c>
      <c r="B59" s="75" t="s">
        <v>17</v>
      </c>
      <c r="C59" s="79">
        <v>5.1493919999999997</v>
      </c>
      <c r="D59" s="79">
        <v>5.1864509999999999</v>
      </c>
      <c r="E59" s="79">
        <v>4.9444739999999996</v>
      </c>
      <c r="F59" s="79">
        <v>4.9739610000000001</v>
      </c>
      <c r="G59" s="79">
        <v>4.9999250000000002</v>
      </c>
      <c r="H59" s="79">
        <v>5.0162659999999999</v>
      </c>
      <c r="I59" s="79">
        <v>5.0251890000000001</v>
      </c>
      <c r="J59" s="79">
        <v>5.021217</v>
      </c>
      <c r="K59" s="79">
        <v>5.0104759999999997</v>
      </c>
      <c r="L59" s="79">
        <v>4.9947030000000003</v>
      </c>
      <c r="M59" s="79">
        <v>4.9782209999999996</v>
      </c>
      <c r="N59" s="79">
        <v>4.9699590000000002</v>
      </c>
      <c r="O59" s="79">
        <v>4.9584260000000002</v>
      </c>
      <c r="P59" s="79">
        <v>4.9477130000000002</v>
      </c>
      <c r="Q59" s="79">
        <v>4.9395699999999998</v>
      </c>
      <c r="R59" s="79">
        <v>4.9326210000000001</v>
      </c>
      <c r="S59" s="79">
        <v>4.9238910000000002</v>
      </c>
      <c r="T59" s="79">
        <v>4.9177400000000002</v>
      </c>
      <c r="U59" s="79">
        <v>4.9127590000000003</v>
      </c>
      <c r="V59" s="79">
        <v>4.9078949999999999</v>
      </c>
      <c r="W59" s="79">
        <v>4.9040470000000003</v>
      </c>
      <c r="X59" s="79">
        <v>4.9028879999999999</v>
      </c>
      <c r="Y59" s="79">
        <v>4.904204</v>
      </c>
      <c r="Z59" s="79">
        <v>4.9038760000000003</v>
      </c>
      <c r="AA59" s="79">
        <v>4.8964850000000002</v>
      </c>
      <c r="AB59" s="79">
        <v>4.8918569999999999</v>
      </c>
      <c r="AC59" s="79">
        <v>4.8909269999999996</v>
      </c>
      <c r="AD59" s="79">
        <v>4.8908509999999996</v>
      </c>
      <c r="AE59" s="79">
        <v>4.8888410000000002</v>
      </c>
      <c r="AF59" s="80">
        <v>-1.853E-3</v>
      </c>
      <c r="AG59" s="48"/>
    </row>
    <row r="60" spans="1:33" s="61" customFormat="1" ht="15" customHeight="1">
      <c r="A60" s="47"/>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row>
    <row r="61" spans="1:33" s="61" customFormat="1" ht="15" customHeight="1">
      <c r="A61" s="47"/>
      <c r="B61" s="75" t="s">
        <v>461</v>
      </c>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row>
    <row r="62" spans="1:33" s="61" customFormat="1" ht="15" customHeight="1">
      <c r="A62" s="51" t="s">
        <v>300</v>
      </c>
      <c r="B62" s="76" t="s">
        <v>52</v>
      </c>
      <c r="C62" s="77">
        <v>0.38192500000000001</v>
      </c>
      <c r="D62" s="77">
        <v>0.38353599999999999</v>
      </c>
      <c r="E62" s="77">
        <v>0.32749</v>
      </c>
      <c r="F62" s="77">
        <v>0.323264</v>
      </c>
      <c r="G62" s="77">
        <v>0.31815500000000002</v>
      </c>
      <c r="H62" s="77">
        <v>0.31265199999999999</v>
      </c>
      <c r="I62" s="77">
        <v>0.30687900000000001</v>
      </c>
      <c r="J62" s="77">
        <v>0.300867</v>
      </c>
      <c r="K62" s="77">
        <v>0.29493999999999998</v>
      </c>
      <c r="L62" s="77">
        <v>0.289076</v>
      </c>
      <c r="M62" s="77">
        <v>0.28336600000000001</v>
      </c>
      <c r="N62" s="77">
        <v>0.27821800000000002</v>
      </c>
      <c r="O62" s="77">
        <v>0.273003</v>
      </c>
      <c r="P62" s="77">
        <v>0.26784599999999997</v>
      </c>
      <c r="Q62" s="77">
        <v>0.26289899999999999</v>
      </c>
      <c r="R62" s="77">
        <v>0.25812299999999999</v>
      </c>
      <c r="S62" s="77">
        <v>0.25350699999999998</v>
      </c>
      <c r="T62" s="77">
        <v>0.24901699999999999</v>
      </c>
      <c r="U62" s="77">
        <v>0.24471499999999999</v>
      </c>
      <c r="V62" s="77">
        <v>0.240453</v>
      </c>
      <c r="W62" s="77">
        <v>0.236259</v>
      </c>
      <c r="X62" s="77">
        <v>0.232016</v>
      </c>
      <c r="Y62" s="77">
        <v>0.22792000000000001</v>
      </c>
      <c r="Z62" s="77">
        <v>0.223829</v>
      </c>
      <c r="AA62" s="77">
        <v>0.219666</v>
      </c>
      <c r="AB62" s="77">
        <v>0.21551799999999999</v>
      </c>
      <c r="AC62" s="77">
        <v>0.21145800000000001</v>
      </c>
      <c r="AD62" s="77">
        <v>0.20741999999999999</v>
      </c>
      <c r="AE62" s="77">
        <v>0.203485</v>
      </c>
      <c r="AF62" s="78">
        <v>-2.2235999999999999E-2</v>
      </c>
      <c r="AG62" s="48"/>
    </row>
    <row r="63" spans="1:33" s="61" customFormat="1" ht="15" customHeight="1">
      <c r="A63" s="51" t="s">
        <v>301</v>
      </c>
      <c r="B63" s="76" t="s">
        <v>54</v>
      </c>
      <c r="C63" s="77">
        <v>4.3041000000000003E-2</v>
      </c>
      <c r="D63" s="77">
        <v>4.0314999999999997E-2</v>
      </c>
      <c r="E63" s="77">
        <v>3.8573000000000003E-2</v>
      </c>
      <c r="F63" s="77">
        <v>3.7465999999999999E-2</v>
      </c>
      <c r="G63" s="77">
        <v>3.6442000000000002E-2</v>
      </c>
      <c r="H63" s="77">
        <v>3.5552E-2</v>
      </c>
      <c r="I63" s="77">
        <v>3.4810000000000001E-2</v>
      </c>
      <c r="J63" s="77">
        <v>3.4218999999999999E-2</v>
      </c>
      <c r="K63" s="77">
        <v>3.3803E-2</v>
      </c>
      <c r="L63" s="77">
        <v>3.3316999999999999E-2</v>
      </c>
      <c r="M63" s="77">
        <v>3.2805000000000001E-2</v>
      </c>
      <c r="N63" s="77">
        <v>3.227E-2</v>
      </c>
      <c r="O63" s="77">
        <v>3.1734999999999999E-2</v>
      </c>
      <c r="P63" s="77">
        <v>3.1182000000000001E-2</v>
      </c>
      <c r="Q63" s="77">
        <v>3.0637000000000001E-2</v>
      </c>
      <c r="R63" s="77">
        <v>3.0092000000000001E-2</v>
      </c>
      <c r="S63" s="77">
        <v>2.9555999999999999E-2</v>
      </c>
      <c r="T63" s="77">
        <v>2.9034000000000001E-2</v>
      </c>
      <c r="U63" s="77">
        <v>2.8531000000000001E-2</v>
      </c>
      <c r="V63" s="77">
        <v>2.8038E-2</v>
      </c>
      <c r="W63" s="77">
        <v>2.7574000000000001E-2</v>
      </c>
      <c r="X63" s="77">
        <v>2.7129E-2</v>
      </c>
      <c r="Y63" s="77">
        <v>2.6714999999999999E-2</v>
      </c>
      <c r="Z63" s="77">
        <v>2.6321000000000001E-2</v>
      </c>
      <c r="AA63" s="77">
        <v>2.5933000000000001E-2</v>
      </c>
      <c r="AB63" s="77">
        <v>2.5562999999999999E-2</v>
      </c>
      <c r="AC63" s="77">
        <v>2.5212999999999999E-2</v>
      </c>
      <c r="AD63" s="77">
        <v>2.4871000000000001E-2</v>
      </c>
      <c r="AE63" s="77">
        <v>2.4542000000000001E-2</v>
      </c>
      <c r="AF63" s="78">
        <v>-1.9862999999999999E-2</v>
      </c>
      <c r="AG63" s="48"/>
    </row>
    <row r="64" spans="1:33" s="61" customFormat="1" ht="15" customHeight="1">
      <c r="A64" s="51" t="s">
        <v>302</v>
      </c>
      <c r="B64" s="76" t="s">
        <v>249</v>
      </c>
      <c r="C64" s="77">
        <v>7.5310000000000004E-3</v>
      </c>
      <c r="D64" s="77">
        <v>7.3670000000000003E-3</v>
      </c>
      <c r="E64" s="77">
        <v>7.3299999999999997E-3</v>
      </c>
      <c r="F64" s="77">
        <v>7.3689999999999997E-3</v>
      </c>
      <c r="G64" s="77">
        <v>7.3889999999999997E-3</v>
      </c>
      <c r="H64" s="77">
        <v>7.3969999999999999E-3</v>
      </c>
      <c r="I64" s="77">
        <v>7.3959999999999998E-3</v>
      </c>
      <c r="J64" s="77">
        <v>7.3850000000000001E-3</v>
      </c>
      <c r="K64" s="77">
        <v>7.3699999999999998E-3</v>
      </c>
      <c r="L64" s="77">
        <v>7.3499999999999998E-3</v>
      </c>
      <c r="M64" s="77">
        <v>7.3309999999999998E-3</v>
      </c>
      <c r="N64" s="77">
        <v>7.3119999999999999E-3</v>
      </c>
      <c r="O64" s="77">
        <v>7.293E-3</v>
      </c>
      <c r="P64" s="77">
        <v>7.2750000000000002E-3</v>
      </c>
      <c r="Q64" s="77">
        <v>7.2570000000000004E-3</v>
      </c>
      <c r="R64" s="77">
        <v>7.2389999999999998E-3</v>
      </c>
      <c r="S64" s="77">
        <v>7.2220000000000001E-3</v>
      </c>
      <c r="T64" s="77">
        <v>7.2049999999999996E-3</v>
      </c>
      <c r="U64" s="77">
        <v>7.1890000000000001E-3</v>
      </c>
      <c r="V64" s="77">
        <v>7.1710000000000003E-3</v>
      </c>
      <c r="W64" s="77">
        <v>7.1549999999999999E-3</v>
      </c>
      <c r="X64" s="77">
        <v>7.1390000000000004E-3</v>
      </c>
      <c r="Y64" s="77">
        <v>7.1250000000000003E-3</v>
      </c>
      <c r="Z64" s="77">
        <v>7.1110000000000001E-3</v>
      </c>
      <c r="AA64" s="77">
        <v>7.0930000000000003E-3</v>
      </c>
      <c r="AB64" s="77">
        <v>7.0759999999999998E-3</v>
      </c>
      <c r="AC64" s="77">
        <v>7.0609999999999996E-3</v>
      </c>
      <c r="AD64" s="77">
        <v>7.0470000000000003E-3</v>
      </c>
      <c r="AE64" s="77">
        <v>7.0330000000000002E-3</v>
      </c>
      <c r="AF64" s="78">
        <v>-2.4420000000000002E-3</v>
      </c>
      <c r="AG64" s="48"/>
    </row>
    <row r="65" spans="1:33" s="61" customFormat="1" ht="15" customHeight="1">
      <c r="A65" s="51" t="s">
        <v>303</v>
      </c>
      <c r="B65" s="75" t="s">
        <v>17</v>
      </c>
      <c r="C65" s="79">
        <v>0.43249700000000002</v>
      </c>
      <c r="D65" s="79">
        <v>0.43121700000000002</v>
      </c>
      <c r="E65" s="79">
        <v>0.37339299999999997</v>
      </c>
      <c r="F65" s="79">
        <v>0.36809900000000001</v>
      </c>
      <c r="G65" s="79">
        <v>0.36198599999999997</v>
      </c>
      <c r="H65" s="79">
        <v>0.355601</v>
      </c>
      <c r="I65" s="79">
        <v>0.34908499999999998</v>
      </c>
      <c r="J65" s="79">
        <v>0.34247100000000003</v>
      </c>
      <c r="K65" s="79">
        <v>0.336113</v>
      </c>
      <c r="L65" s="79">
        <v>0.32974399999999998</v>
      </c>
      <c r="M65" s="79">
        <v>0.32350200000000001</v>
      </c>
      <c r="N65" s="79">
        <v>0.317799</v>
      </c>
      <c r="O65" s="79">
        <v>0.31203199999999998</v>
      </c>
      <c r="P65" s="79">
        <v>0.30630299999999999</v>
      </c>
      <c r="Q65" s="79">
        <v>0.30079400000000001</v>
      </c>
      <c r="R65" s="79">
        <v>0.29545399999999999</v>
      </c>
      <c r="S65" s="79">
        <v>0.29028399999999999</v>
      </c>
      <c r="T65" s="79">
        <v>0.28525600000000001</v>
      </c>
      <c r="U65" s="79">
        <v>0.28043400000000002</v>
      </c>
      <c r="V65" s="79">
        <v>0.27566299999999999</v>
      </c>
      <c r="W65" s="79">
        <v>0.27098800000000001</v>
      </c>
      <c r="X65" s="79">
        <v>0.26628299999999999</v>
      </c>
      <c r="Y65" s="79">
        <v>0.26175999999999999</v>
      </c>
      <c r="Z65" s="79">
        <v>0.25726100000000002</v>
      </c>
      <c r="AA65" s="79">
        <v>0.25269200000000003</v>
      </c>
      <c r="AB65" s="79">
        <v>0.24818499999999999</v>
      </c>
      <c r="AC65" s="79">
        <v>0.24379000000000001</v>
      </c>
      <c r="AD65" s="79">
        <v>0.239424</v>
      </c>
      <c r="AE65" s="79">
        <v>0.23517399999999999</v>
      </c>
      <c r="AF65" s="80">
        <v>-2.1524000000000001E-2</v>
      </c>
      <c r="AG65" s="48"/>
    </row>
    <row r="66" spans="1:33" s="61" customFormat="1" ht="12">
      <c r="A66" s="47"/>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row>
    <row r="67" spans="1:33" s="61" customFormat="1" ht="15" customHeight="1">
      <c r="A67" s="47"/>
      <c r="B67" s="75" t="s">
        <v>59</v>
      </c>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row>
    <row r="68" spans="1:33" s="61" customFormat="1" ht="15" customHeight="1">
      <c r="A68" s="51" t="s">
        <v>304</v>
      </c>
      <c r="B68" s="76" t="s">
        <v>52</v>
      </c>
      <c r="C68" s="77">
        <v>0.340393</v>
      </c>
      <c r="D68" s="77">
        <v>0.32860299999999998</v>
      </c>
      <c r="E68" s="77">
        <v>0.298348</v>
      </c>
      <c r="F68" s="77">
        <v>0.29450799999999999</v>
      </c>
      <c r="G68" s="77">
        <v>0.29172100000000001</v>
      </c>
      <c r="H68" s="77">
        <v>0.28928799999999999</v>
      </c>
      <c r="I68" s="77">
        <v>0.28668399999999999</v>
      </c>
      <c r="J68" s="77">
        <v>0.283808</v>
      </c>
      <c r="K68" s="77">
        <v>0.28064499999999998</v>
      </c>
      <c r="L68" s="77">
        <v>0.27730500000000002</v>
      </c>
      <c r="M68" s="77">
        <v>0.27384999999999998</v>
      </c>
      <c r="N68" s="77">
        <v>0.27067099999999999</v>
      </c>
      <c r="O68" s="77">
        <v>0.26741599999999999</v>
      </c>
      <c r="P68" s="77">
        <v>0.26435500000000001</v>
      </c>
      <c r="Q68" s="77">
        <v>0.26152700000000001</v>
      </c>
      <c r="R68" s="77">
        <v>0.25891500000000001</v>
      </c>
      <c r="S68" s="77">
        <v>0.25636999999999999</v>
      </c>
      <c r="T68" s="77">
        <v>0.25396800000000003</v>
      </c>
      <c r="U68" s="77">
        <v>0.25170300000000001</v>
      </c>
      <c r="V68" s="77">
        <v>0.24954599999999999</v>
      </c>
      <c r="W68" s="77">
        <v>0.247417</v>
      </c>
      <c r="X68" s="77">
        <v>0.24538499999999999</v>
      </c>
      <c r="Y68" s="77">
        <v>0.24345900000000001</v>
      </c>
      <c r="Z68" s="77">
        <v>0.241594</v>
      </c>
      <c r="AA68" s="77">
        <v>0.239707</v>
      </c>
      <c r="AB68" s="77">
        <v>0.23788400000000001</v>
      </c>
      <c r="AC68" s="77">
        <v>0.23608100000000001</v>
      </c>
      <c r="AD68" s="77">
        <v>0.23432800000000001</v>
      </c>
      <c r="AE68" s="77">
        <v>0.23263400000000001</v>
      </c>
      <c r="AF68" s="78">
        <v>-1.3502E-2</v>
      </c>
      <c r="AG68" s="48"/>
    </row>
    <row r="69" spans="1:33" s="61" customFormat="1" ht="15" customHeight="1">
      <c r="A69" s="51" t="s">
        <v>305</v>
      </c>
      <c r="B69" s="76" t="s">
        <v>54</v>
      </c>
      <c r="C69" s="77">
        <v>6.0220999999999997E-2</v>
      </c>
      <c r="D69" s="77">
        <v>5.7038999999999999E-2</v>
      </c>
      <c r="E69" s="77">
        <v>5.4758000000000001E-2</v>
      </c>
      <c r="F69" s="77">
        <v>5.3261999999999997E-2</v>
      </c>
      <c r="G69" s="77">
        <v>5.2171000000000002E-2</v>
      </c>
      <c r="H69" s="77">
        <v>5.1295E-2</v>
      </c>
      <c r="I69" s="77">
        <v>5.0535999999999998E-2</v>
      </c>
      <c r="J69" s="77">
        <v>4.9869999999999998E-2</v>
      </c>
      <c r="K69" s="77">
        <v>4.9292999999999997E-2</v>
      </c>
      <c r="L69" s="77">
        <v>4.8556000000000002E-2</v>
      </c>
      <c r="M69" s="77">
        <v>4.7706999999999999E-2</v>
      </c>
      <c r="N69" s="77">
        <v>4.6803999999999998E-2</v>
      </c>
      <c r="O69" s="77">
        <v>4.5865999999999997E-2</v>
      </c>
      <c r="P69" s="77">
        <v>4.4928000000000003E-2</v>
      </c>
      <c r="Q69" s="77">
        <v>4.4021999999999999E-2</v>
      </c>
      <c r="R69" s="77">
        <v>4.3145000000000003E-2</v>
      </c>
      <c r="S69" s="77">
        <v>4.2285999999999997E-2</v>
      </c>
      <c r="T69" s="77">
        <v>4.1473000000000003E-2</v>
      </c>
      <c r="U69" s="77">
        <v>4.0703999999999997E-2</v>
      </c>
      <c r="V69" s="77">
        <v>3.9976999999999999E-2</v>
      </c>
      <c r="W69" s="77">
        <v>3.9300000000000002E-2</v>
      </c>
      <c r="X69" s="77">
        <v>3.8684999999999997E-2</v>
      </c>
      <c r="Y69" s="77">
        <v>3.8130999999999998E-2</v>
      </c>
      <c r="Z69" s="77">
        <v>3.7622999999999997E-2</v>
      </c>
      <c r="AA69" s="77">
        <v>3.7130000000000003E-2</v>
      </c>
      <c r="AB69" s="77">
        <v>3.6677000000000001E-2</v>
      </c>
      <c r="AC69" s="77">
        <v>3.6255999999999997E-2</v>
      </c>
      <c r="AD69" s="77">
        <v>3.5862999999999999E-2</v>
      </c>
      <c r="AE69" s="77">
        <v>3.5496E-2</v>
      </c>
      <c r="AF69" s="78">
        <v>-1.8702E-2</v>
      </c>
      <c r="AG69" s="48"/>
    </row>
    <row r="70" spans="1:33" s="61" customFormat="1" ht="15" customHeight="1">
      <c r="A70" s="51" t="s">
        <v>306</v>
      </c>
      <c r="B70" s="76" t="s">
        <v>14</v>
      </c>
      <c r="C70" s="77">
        <v>1.6931000000000002E-2</v>
      </c>
      <c r="D70" s="77">
        <v>1.6749E-2</v>
      </c>
      <c r="E70" s="77">
        <v>1.6560999999999999E-2</v>
      </c>
      <c r="F70" s="77">
        <v>1.6368000000000001E-2</v>
      </c>
      <c r="G70" s="77">
        <v>1.6164999999999999E-2</v>
      </c>
      <c r="H70" s="77">
        <v>1.5948E-2</v>
      </c>
      <c r="I70" s="77">
        <v>1.5723000000000001E-2</v>
      </c>
      <c r="J70" s="77">
        <v>1.5488999999999999E-2</v>
      </c>
      <c r="K70" s="77">
        <v>1.5245E-2</v>
      </c>
      <c r="L70" s="77">
        <v>1.4994E-2</v>
      </c>
      <c r="M70" s="77">
        <v>1.4737E-2</v>
      </c>
      <c r="N70" s="77">
        <v>1.4520999999999999E-2</v>
      </c>
      <c r="O70" s="77">
        <v>1.4345E-2</v>
      </c>
      <c r="P70" s="77">
        <v>1.421E-2</v>
      </c>
      <c r="Q70" s="77">
        <v>1.4119E-2</v>
      </c>
      <c r="R70" s="77">
        <v>1.4071E-2</v>
      </c>
      <c r="S70" s="77">
        <v>1.4016000000000001E-2</v>
      </c>
      <c r="T70" s="77">
        <v>1.3956E-2</v>
      </c>
      <c r="U70" s="77">
        <v>1.389E-2</v>
      </c>
      <c r="V70" s="77">
        <v>1.3818E-2</v>
      </c>
      <c r="W70" s="77">
        <v>1.3741E-2</v>
      </c>
      <c r="X70" s="77">
        <v>1.3661E-2</v>
      </c>
      <c r="Y70" s="77">
        <v>1.3580999999999999E-2</v>
      </c>
      <c r="Z70" s="77">
        <v>1.3502E-2</v>
      </c>
      <c r="AA70" s="77">
        <v>1.3427E-2</v>
      </c>
      <c r="AB70" s="77">
        <v>1.3357000000000001E-2</v>
      </c>
      <c r="AC70" s="77">
        <v>1.3292999999999999E-2</v>
      </c>
      <c r="AD70" s="77">
        <v>1.3233E-2</v>
      </c>
      <c r="AE70" s="77">
        <v>1.3174999999999999E-2</v>
      </c>
      <c r="AF70" s="78">
        <v>-8.9169999999999996E-3</v>
      </c>
      <c r="AG70" s="48"/>
    </row>
    <row r="71" spans="1:33" s="61" customFormat="1" ht="15" customHeight="1">
      <c r="A71" s="51" t="s">
        <v>307</v>
      </c>
      <c r="B71" s="76" t="s">
        <v>462</v>
      </c>
      <c r="C71" s="77">
        <v>7.3539999999999994E-2</v>
      </c>
      <c r="D71" s="77">
        <v>7.3881000000000002E-2</v>
      </c>
      <c r="E71" s="77">
        <v>7.5037999999999994E-2</v>
      </c>
      <c r="F71" s="77">
        <v>7.6966999999999994E-2</v>
      </c>
      <c r="G71" s="77">
        <v>7.9217999999999997E-2</v>
      </c>
      <c r="H71" s="77">
        <v>8.1564999999999999E-2</v>
      </c>
      <c r="I71" s="77">
        <v>8.3859000000000003E-2</v>
      </c>
      <c r="J71" s="77">
        <v>8.6046999999999998E-2</v>
      </c>
      <c r="K71" s="77">
        <v>8.8106000000000004E-2</v>
      </c>
      <c r="L71" s="77">
        <v>9.0053999999999995E-2</v>
      </c>
      <c r="M71" s="77">
        <v>9.1918E-2</v>
      </c>
      <c r="N71" s="77">
        <v>9.3709000000000001E-2</v>
      </c>
      <c r="O71" s="77">
        <v>9.5459000000000002E-2</v>
      </c>
      <c r="P71" s="77">
        <v>9.7230999999999998E-2</v>
      </c>
      <c r="Q71" s="77">
        <v>9.9066000000000001E-2</v>
      </c>
      <c r="R71" s="77">
        <v>0.10094500000000001</v>
      </c>
      <c r="S71" s="77">
        <v>0.102823</v>
      </c>
      <c r="T71" s="77">
        <v>0.104744</v>
      </c>
      <c r="U71" s="77">
        <v>0.10668800000000001</v>
      </c>
      <c r="V71" s="77">
        <v>0.10864500000000001</v>
      </c>
      <c r="W71" s="77">
        <v>0.110621</v>
      </c>
      <c r="X71" s="77">
        <v>0.112653</v>
      </c>
      <c r="Y71" s="77">
        <v>0.114748</v>
      </c>
      <c r="Z71" s="77">
        <v>0.116869</v>
      </c>
      <c r="AA71" s="77">
        <v>0.118934</v>
      </c>
      <c r="AB71" s="77">
        <v>0.121035</v>
      </c>
      <c r="AC71" s="77">
        <v>0.12316199999999999</v>
      </c>
      <c r="AD71" s="77">
        <v>0.12532199999999999</v>
      </c>
      <c r="AE71" s="77">
        <v>0.12750900000000001</v>
      </c>
      <c r="AF71" s="78">
        <v>1.985E-2</v>
      </c>
      <c r="AG71" s="48"/>
    </row>
    <row r="72" spans="1:33" s="61" customFormat="1" ht="15" customHeight="1">
      <c r="A72" s="51" t="s">
        <v>308</v>
      </c>
      <c r="B72" s="75" t="s">
        <v>17</v>
      </c>
      <c r="C72" s="79">
        <v>0.49108499999999999</v>
      </c>
      <c r="D72" s="79">
        <v>0.47627199999999997</v>
      </c>
      <c r="E72" s="79">
        <v>0.44470500000000002</v>
      </c>
      <c r="F72" s="79">
        <v>0.44110500000000002</v>
      </c>
      <c r="G72" s="79">
        <v>0.43927500000000003</v>
      </c>
      <c r="H72" s="79">
        <v>0.43809599999999999</v>
      </c>
      <c r="I72" s="79">
        <v>0.43680099999999999</v>
      </c>
      <c r="J72" s="79">
        <v>0.43521399999999999</v>
      </c>
      <c r="K72" s="79">
        <v>0.43328899999999998</v>
      </c>
      <c r="L72" s="79">
        <v>0.43090899999999999</v>
      </c>
      <c r="M72" s="79">
        <v>0.42821300000000001</v>
      </c>
      <c r="N72" s="79">
        <v>0.425705</v>
      </c>
      <c r="O72" s="79">
        <v>0.42308499999999999</v>
      </c>
      <c r="P72" s="79">
        <v>0.42072399999999999</v>
      </c>
      <c r="Q72" s="79">
        <v>0.418734</v>
      </c>
      <c r="R72" s="79">
        <v>0.417076</v>
      </c>
      <c r="S72" s="79">
        <v>0.415495</v>
      </c>
      <c r="T72" s="79">
        <v>0.41414200000000001</v>
      </c>
      <c r="U72" s="79">
        <v>0.41298400000000002</v>
      </c>
      <c r="V72" s="79">
        <v>0.41198600000000002</v>
      </c>
      <c r="W72" s="79">
        <v>0.41108</v>
      </c>
      <c r="X72" s="79">
        <v>0.410385</v>
      </c>
      <c r="Y72" s="79">
        <v>0.40991899999999998</v>
      </c>
      <c r="Z72" s="79">
        <v>0.40958800000000001</v>
      </c>
      <c r="AA72" s="79">
        <v>0.40919800000000001</v>
      </c>
      <c r="AB72" s="79">
        <v>0.40895199999999998</v>
      </c>
      <c r="AC72" s="79">
        <v>0.40879199999999999</v>
      </c>
      <c r="AD72" s="79">
        <v>0.408746</v>
      </c>
      <c r="AE72" s="79">
        <v>0.40881400000000001</v>
      </c>
      <c r="AF72" s="80">
        <v>-6.5269999999999998E-3</v>
      </c>
      <c r="AG72" s="48"/>
    </row>
    <row r="73" spans="1:33" s="61" customFormat="1" ht="12">
      <c r="A73" s="47"/>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row>
    <row r="74" spans="1:33" s="61" customFormat="1" ht="15" customHeight="1">
      <c r="A74" s="51" t="s">
        <v>309</v>
      </c>
      <c r="B74" s="76" t="s">
        <v>463</v>
      </c>
      <c r="C74" s="77">
        <v>0.53893199999999997</v>
      </c>
      <c r="D74" s="77">
        <v>0.57440999999999998</v>
      </c>
      <c r="E74" s="77">
        <v>0.51306799999999997</v>
      </c>
      <c r="F74" s="77">
        <v>0.48986400000000002</v>
      </c>
      <c r="G74" s="77">
        <v>0.47216399999999997</v>
      </c>
      <c r="H74" s="77">
        <v>0.45763999999999999</v>
      </c>
      <c r="I74" s="77">
        <v>0.44519999999999998</v>
      </c>
      <c r="J74" s="77">
        <v>0.435137</v>
      </c>
      <c r="K74" s="77">
        <v>0.42601699999999998</v>
      </c>
      <c r="L74" s="77">
        <v>0.41790899999999997</v>
      </c>
      <c r="M74" s="77">
        <v>0.409804</v>
      </c>
      <c r="N74" s="77">
        <v>0.40263100000000002</v>
      </c>
      <c r="O74" s="77">
        <v>0.39503899999999997</v>
      </c>
      <c r="P74" s="77">
        <v>0.38751400000000003</v>
      </c>
      <c r="Q74" s="77">
        <v>0.37993500000000002</v>
      </c>
      <c r="R74" s="77">
        <v>0.37285699999999999</v>
      </c>
      <c r="S74" s="77">
        <v>0.36608299999999999</v>
      </c>
      <c r="T74" s="77">
        <v>0.35957499999999998</v>
      </c>
      <c r="U74" s="77">
        <v>0.35324100000000003</v>
      </c>
      <c r="V74" s="77">
        <v>0.34762199999999999</v>
      </c>
      <c r="W74" s="77">
        <v>0.34207100000000001</v>
      </c>
      <c r="X74" s="77">
        <v>0.33705400000000002</v>
      </c>
      <c r="Y74" s="77">
        <v>0.332011</v>
      </c>
      <c r="Z74" s="77">
        <v>0.327538</v>
      </c>
      <c r="AA74" s="77">
        <v>0.32387199999999999</v>
      </c>
      <c r="AB74" s="77">
        <v>0.32008300000000001</v>
      </c>
      <c r="AC74" s="77">
        <v>0.31608900000000001</v>
      </c>
      <c r="AD74" s="77">
        <v>0.31211100000000003</v>
      </c>
      <c r="AE74" s="77">
        <v>0.30802400000000002</v>
      </c>
      <c r="AF74" s="78">
        <v>-1.9781E-2</v>
      </c>
      <c r="AG74" s="48"/>
    </row>
    <row r="75" spans="1:33" ht="15" customHeight="1">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row>
    <row r="76" spans="1:33" ht="15" customHeight="1">
      <c r="B76" s="75" t="s">
        <v>464</v>
      </c>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row>
    <row r="77" spans="1:33" ht="15" customHeight="1">
      <c r="A77" s="51" t="s">
        <v>310</v>
      </c>
      <c r="B77" s="76" t="s">
        <v>60</v>
      </c>
      <c r="C77" s="77">
        <v>5.7437990000000001</v>
      </c>
      <c r="D77" s="77">
        <v>5.8167090000000004</v>
      </c>
      <c r="E77" s="77">
        <v>5.3206829999999998</v>
      </c>
      <c r="F77" s="77">
        <v>5.2993560000000004</v>
      </c>
      <c r="G77" s="77">
        <v>5.2785640000000003</v>
      </c>
      <c r="H77" s="77">
        <v>5.2510760000000003</v>
      </c>
      <c r="I77" s="77">
        <v>5.2174740000000002</v>
      </c>
      <c r="J77" s="77">
        <v>5.1750949999999998</v>
      </c>
      <c r="K77" s="77">
        <v>5.127351</v>
      </c>
      <c r="L77" s="77">
        <v>5.0770179999999998</v>
      </c>
      <c r="M77" s="77">
        <v>5.02658</v>
      </c>
      <c r="N77" s="77">
        <v>4.9858409999999997</v>
      </c>
      <c r="O77" s="77">
        <v>4.9413200000000002</v>
      </c>
      <c r="P77" s="77">
        <v>4.8989659999999997</v>
      </c>
      <c r="Q77" s="77">
        <v>4.8595360000000003</v>
      </c>
      <c r="R77" s="77">
        <v>4.8225550000000004</v>
      </c>
      <c r="S77" s="77">
        <v>4.784821</v>
      </c>
      <c r="T77" s="77">
        <v>4.7496340000000004</v>
      </c>
      <c r="U77" s="77">
        <v>4.7167779999999997</v>
      </c>
      <c r="V77" s="77">
        <v>4.6856280000000003</v>
      </c>
      <c r="W77" s="77">
        <v>4.6557829999999996</v>
      </c>
      <c r="X77" s="77">
        <v>4.628654</v>
      </c>
      <c r="Y77" s="77">
        <v>4.6032520000000003</v>
      </c>
      <c r="Z77" s="77">
        <v>4.5774530000000002</v>
      </c>
      <c r="AA77" s="77">
        <v>4.5492520000000001</v>
      </c>
      <c r="AB77" s="77">
        <v>4.522653</v>
      </c>
      <c r="AC77" s="77">
        <v>4.4976979999999998</v>
      </c>
      <c r="AD77" s="77">
        <v>4.4730980000000002</v>
      </c>
      <c r="AE77" s="77">
        <v>4.4476490000000002</v>
      </c>
      <c r="AF77" s="78">
        <v>-9.0919999999999994E-3</v>
      </c>
      <c r="AG77" s="48"/>
    </row>
    <row r="78" spans="1:33" ht="15" customHeight="1">
      <c r="A78" s="51" t="s">
        <v>311</v>
      </c>
      <c r="B78" s="76" t="s">
        <v>61</v>
      </c>
      <c r="C78" s="77">
        <v>0.91247500000000004</v>
      </c>
      <c r="D78" s="77">
        <v>0.78572200000000003</v>
      </c>
      <c r="E78" s="77">
        <v>0.95037000000000005</v>
      </c>
      <c r="F78" s="77">
        <v>0.97087400000000001</v>
      </c>
      <c r="G78" s="77">
        <v>0.99026800000000004</v>
      </c>
      <c r="H78" s="77">
        <v>1.0103789999999999</v>
      </c>
      <c r="I78" s="77">
        <v>1.029992</v>
      </c>
      <c r="J78" s="77">
        <v>1.048459</v>
      </c>
      <c r="K78" s="77">
        <v>1.0645690000000001</v>
      </c>
      <c r="L78" s="77">
        <v>1.079664</v>
      </c>
      <c r="M78" s="77">
        <v>1.0958680000000001</v>
      </c>
      <c r="N78" s="77">
        <v>1.1120030000000001</v>
      </c>
      <c r="O78" s="77">
        <v>1.1285069999999999</v>
      </c>
      <c r="P78" s="77">
        <v>1.147432</v>
      </c>
      <c r="Q78" s="77">
        <v>1.1682380000000001</v>
      </c>
      <c r="R78" s="77">
        <v>1.1901900000000001</v>
      </c>
      <c r="S78" s="77">
        <v>1.2119450000000001</v>
      </c>
      <c r="T78" s="77">
        <v>1.2341850000000001</v>
      </c>
      <c r="U78" s="77">
        <v>1.2567489999999999</v>
      </c>
      <c r="V78" s="77">
        <v>1.279439</v>
      </c>
      <c r="W78" s="77">
        <v>1.302789</v>
      </c>
      <c r="X78" s="77">
        <v>1.326819</v>
      </c>
      <c r="Y78" s="77">
        <v>1.351826</v>
      </c>
      <c r="Z78" s="77">
        <v>1.3777349999999999</v>
      </c>
      <c r="AA78" s="77">
        <v>1.405762</v>
      </c>
      <c r="AB78" s="77">
        <v>1.434909</v>
      </c>
      <c r="AC78" s="77">
        <v>1.4646790000000001</v>
      </c>
      <c r="AD78" s="77">
        <v>1.494399</v>
      </c>
      <c r="AE78" s="77">
        <v>1.5252699999999999</v>
      </c>
      <c r="AF78" s="78">
        <v>1.8518E-2</v>
      </c>
      <c r="AG78" s="48"/>
    </row>
    <row r="79" spans="1:33" ht="12">
      <c r="A79" s="51" t="s">
        <v>312</v>
      </c>
      <c r="B79" s="76" t="s">
        <v>62</v>
      </c>
      <c r="C79" s="77">
        <v>1.6860470000000001</v>
      </c>
      <c r="D79" s="77">
        <v>1.6764079999999999</v>
      </c>
      <c r="E79" s="77">
        <v>1.681888</v>
      </c>
      <c r="F79" s="77">
        <v>1.6958260000000001</v>
      </c>
      <c r="G79" s="77">
        <v>1.710388</v>
      </c>
      <c r="H79" s="77">
        <v>1.7242150000000001</v>
      </c>
      <c r="I79" s="77">
        <v>1.737117</v>
      </c>
      <c r="J79" s="77">
        <v>1.746907</v>
      </c>
      <c r="K79" s="77">
        <v>1.75451</v>
      </c>
      <c r="L79" s="77">
        <v>1.759377</v>
      </c>
      <c r="M79" s="77">
        <v>1.763657</v>
      </c>
      <c r="N79" s="77">
        <v>1.7701150000000001</v>
      </c>
      <c r="O79" s="77">
        <v>1.776848</v>
      </c>
      <c r="P79" s="77">
        <v>1.7859210000000001</v>
      </c>
      <c r="Q79" s="77">
        <v>1.7956160000000001</v>
      </c>
      <c r="R79" s="77">
        <v>1.8048709999999999</v>
      </c>
      <c r="S79" s="77">
        <v>1.8128249999999999</v>
      </c>
      <c r="T79" s="77">
        <v>1.820973</v>
      </c>
      <c r="U79" s="77">
        <v>1.8290569999999999</v>
      </c>
      <c r="V79" s="77">
        <v>1.8370709999999999</v>
      </c>
      <c r="W79" s="77">
        <v>1.8455630000000001</v>
      </c>
      <c r="X79" s="77">
        <v>1.8550660000000001</v>
      </c>
      <c r="Y79" s="77">
        <v>1.865388</v>
      </c>
      <c r="Z79" s="77">
        <v>1.8753299999999999</v>
      </c>
      <c r="AA79" s="77">
        <v>1.8827719999999999</v>
      </c>
      <c r="AB79" s="77">
        <v>1.891669</v>
      </c>
      <c r="AC79" s="77">
        <v>1.9022250000000001</v>
      </c>
      <c r="AD79" s="77">
        <v>1.9136150000000001</v>
      </c>
      <c r="AE79" s="77">
        <v>1.9250860000000001</v>
      </c>
      <c r="AF79" s="78">
        <v>4.7460000000000002E-3</v>
      </c>
      <c r="AG79" s="48"/>
    </row>
    <row r="80" spans="1:33" ht="15" customHeight="1">
      <c r="A80" s="51" t="s">
        <v>313</v>
      </c>
      <c r="B80" s="76" t="s">
        <v>63</v>
      </c>
      <c r="C80" s="77">
        <v>0.29555799999999999</v>
      </c>
      <c r="D80" s="77">
        <v>0.293987</v>
      </c>
      <c r="E80" s="77">
        <v>0.29266799999999998</v>
      </c>
      <c r="F80" s="77">
        <v>0.29163</v>
      </c>
      <c r="G80" s="77">
        <v>0.29078300000000001</v>
      </c>
      <c r="H80" s="77">
        <v>0.29015800000000003</v>
      </c>
      <c r="I80" s="77">
        <v>0.28977799999999998</v>
      </c>
      <c r="J80" s="77">
        <v>0.28961500000000001</v>
      </c>
      <c r="K80" s="77">
        <v>0.289659</v>
      </c>
      <c r="L80" s="77">
        <v>0.28998600000000002</v>
      </c>
      <c r="M80" s="77">
        <v>0.29063</v>
      </c>
      <c r="N80" s="77">
        <v>0.29157</v>
      </c>
      <c r="O80" s="77">
        <v>0.29279500000000003</v>
      </c>
      <c r="P80" s="77">
        <v>0.29434300000000002</v>
      </c>
      <c r="Q80" s="77">
        <v>0.29624200000000001</v>
      </c>
      <c r="R80" s="77">
        <v>0.29844700000000002</v>
      </c>
      <c r="S80" s="77">
        <v>0.30096000000000001</v>
      </c>
      <c r="T80" s="77">
        <v>0.30374499999999999</v>
      </c>
      <c r="U80" s="77">
        <v>0.30684800000000001</v>
      </c>
      <c r="V80" s="77">
        <v>0.310249</v>
      </c>
      <c r="W80" s="77">
        <v>0.313888</v>
      </c>
      <c r="X80" s="77">
        <v>0.31748199999999999</v>
      </c>
      <c r="Y80" s="77">
        <v>0.32102399999999998</v>
      </c>
      <c r="Z80" s="77">
        <v>0.32450699999999999</v>
      </c>
      <c r="AA80" s="77">
        <v>0.32791500000000001</v>
      </c>
      <c r="AB80" s="77">
        <v>0.33124999999999999</v>
      </c>
      <c r="AC80" s="77">
        <v>0.33449600000000002</v>
      </c>
      <c r="AD80" s="77">
        <v>0.33764499999999997</v>
      </c>
      <c r="AE80" s="77">
        <v>0.340702</v>
      </c>
      <c r="AF80" s="78">
        <v>5.0899999999999999E-3</v>
      </c>
      <c r="AG80" s="48"/>
    </row>
    <row r="81" spans="1:33" ht="12">
      <c r="A81" s="51" t="s">
        <v>314</v>
      </c>
      <c r="B81" s="76" t="s">
        <v>64</v>
      </c>
      <c r="C81" s="77">
        <v>0.17633199999999999</v>
      </c>
      <c r="D81" s="77">
        <v>0.176672</v>
      </c>
      <c r="E81" s="77">
        <v>0.17702799999999999</v>
      </c>
      <c r="F81" s="77">
        <v>0.17741699999999999</v>
      </c>
      <c r="G81" s="77">
        <v>0.177783</v>
      </c>
      <c r="H81" s="77">
        <v>0.17812800000000001</v>
      </c>
      <c r="I81" s="77">
        <v>0.17849000000000001</v>
      </c>
      <c r="J81" s="77">
        <v>0.178893</v>
      </c>
      <c r="K81" s="77">
        <v>0.179315</v>
      </c>
      <c r="L81" s="77">
        <v>0.17977399999999999</v>
      </c>
      <c r="M81" s="77">
        <v>0.18029100000000001</v>
      </c>
      <c r="N81" s="77">
        <v>0.18095600000000001</v>
      </c>
      <c r="O81" s="77">
        <v>0.181724</v>
      </c>
      <c r="P81" s="77">
        <v>0.182619</v>
      </c>
      <c r="Q81" s="77">
        <v>0.18365200000000001</v>
      </c>
      <c r="R81" s="77">
        <v>0.18481</v>
      </c>
      <c r="S81" s="77">
        <v>0.185975</v>
      </c>
      <c r="T81" s="77">
        <v>0.187144</v>
      </c>
      <c r="U81" s="77">
        <v>0.188336</v>
      </c>
      <c r="V81" s="77">
        <v>0.18954399999999999</v>
      </c>
      <c r="W81" s="77">
        <v>0.190752</v>
      </c>
      <c r="X81" s="77">
        <v>0.191971</v>
      </c>
      <c r="Y81" s="77">
        <v>0.19320100000000001</v>
      </c>
      <c r="Z81" s="77">
        <v>0.194441</v>
      </c>
      <c r="AA81" s="77">
        <v>0.19568199999999999</v>
      </c>
      <c r="AB81" s="77">
        <v>0.19692699999999999</v>
      </c>
      <c r="AC81" s="77">
        <v>0.19816400000000001</v>
      </c>
      <c r="AD81" s="77">
        <v>0.19938400000000001</v>
      </c>
      <c r="AE81" s="77">
        <v>0.20058400000000001</v>
      </c>
      <c r="AF81" s="78">
        <v>4.6129999999999999E-3</v>
      </c>
      <c r="AG81" s="48"/>
    </row>
    <row r="82" spans="1:33" ht="15" customHeight="1">
      <c r="A82" s="51" t="s">
        <v>315</v>
      </c>
      <c r="B82" s="76" t="s">
        <v>65</v>
      </c>
      <c r="C82" s="77">
        <v>0.262179</v>
      </c>
      <c r="D82" s="77">
        <v>0.26705499999999999</v>
      </c>
      <c r="E82" s="77">
        <v>0.27271800000000002</v>
      </c>
      <c r="F82" s="77">
        <v>0.27916600000000003</v>
      </c>
      <c r="G82" s="77">
        <v>0.28541299999999997</v>
      </c>
      <c r="H82" s="77">
        <v>0.29130800000000001</v>
      </c>
      <c r="I82" s="77">
        <v>0.29685299999999998</v>
      </c>
      <c r="J82" s="77">
        <v>0.30188700000000002</v>
      </c>
      <c r="K82" s="77">
        <v>0.306369</v>
      </c>
      <c r="L82" s="77">
        <v>0.31048399999999998</v>
      </c>
      <c r="M82" s="77">
        <v>0.314552</v>
      </c>
      <c r="N82" s="77">
        <v>0.31818200000000002</v>
      </c>
      <c r="O82" s="77">
        <v>0.32178600000000002</v>
      </c>
      <c r="P82" s="77">
        <v>0.32580300000000001</v>
      </c>
      <c r="Q82" s="77">
        <v>0.330063</v>
      </c>
      <c r="R82" s="77">
        <v>0.33418500000000001</v>
      </c>
      <c r="S82" s="77">
        <v>0.33801199999999998</v>
      </c>
      <c r="T82" s="77">
        <v>0.34182899999999999</v>
      </c>
      <c r="U82" s="77">
        <v>0.34568100000000002</v>
      </c>
      <c r="V82" s="77">
        <v>0.349609</v>
      </c>
      <c r="W82" s="77">
        <v>0.353661</v>
      </c>
      <c r="X82" s="77">
        <v>0.35787099999999999</v>
      </c>
      <c r="Y82" s="77">
        <v>0.362147</v>
      </c>
      <c r="Z82" s="77">
        <v>0.36639100000000002</v>
      </c>
      <c r="AA82" s="77">
        <v>0.37062499999999998</v>
      </c>
      <c r="AB82" s="77">
        <v>0.37506099999999998</v>
      </c>
      <c r="AC82" s="77">
        <v>0.379581</v>
      </c>
      <c r="AD82" s="77">
        <v>0.38419700000000001</v>
      </c>
      <c r="AE82" s="77">
        <v>0.38902799999999998</v>
      </c>
      <c r="AF82" s="78">
        <v>1.4194E-2</v>
      </c>
      <c r="AG82" s="48"/>
    </row>
    <row r="83" spans="1:33" ht="15" customHeight="1">
      <c r="A83" s="51" t="s">
        <v>316</v>
      </c>
      <c r="B83" s="76" t="s">
        <v>66</v>
      </c>
      <c r="C83" s="77">
        <v>6.9006999999999999E-2</v>
      </c>
      <c r="D83" s="77">
        <v>6.8849999999999995E-2</v>
      </c>
      <c r="E83" s="77">
        <v>6.8686999999999998E-2</v>
      </c>
      <c r="F83" s="77">
        <v>6.8515999999999994E-2</v>
      </c>
      <c r="G83" s="77">
        <v>6.8318000000000004E-2</v>
      </c>
      <c r="H83" s="77">
        <v>6.8104999999999999E-2</v>
      </c>
      <c r="I83" s="77">
        <v>6.7921999999999996E-2</v>
      </c>
      <c r="J83" s="77">
        <v>6.7761000000000002E-2</v>
      </c>
      <c r="K83" s="77">
        <v>6.7614999999999995E-2</v>
      </c>
      <c r="L83" s="77">
        <v>6.7486000000000004E-2</v>
      </c>
      <c r="M83" s="77">
        <v>6.7377000000000006E-2</v>
      </c>
      <c r="N83" s="77">
        <v>6.7287E-2</v>
      </c>
      <c r="O83" s="77">
        <v>6.7215999999999998E-2</v>
      </c>
      <c r="P83" s="77">
        <v>6.7169000000000006E-2</v>
      </c>
      <c r="Q83" s="77">
        <v>6.7158999999999996E-2</v>
      </c>
      <c r="R83" s="77">
        <v>6.7178000000000002E-2</v>
      </c>
      <c r="S83" s="77">
        <v>6.7228999999999997E-2</v>
      </c>
      <c r="T83" s="77">
        <v>6.7310999999999996E-2</v>
      </c>
      <c r="U83" s="77">
        <v>6.7431000000000005E-2</v>
      </c>
      <c r="V83" s="77">
        <v>6.7596000000000003E-2</v>
      </c>
      <c r="W83" s="77">
        <v>6.7793999999999993E-2</v>
      </c>
      <c r="X83" s="77">
        <v>6.8035999999999999E-2</v>
      </c>
      <c r="Y83" s="77">
        <v>6.8325999999999998E-2</v>
      </c>
      <c r="Z83" s="77">
        <v>6.8666000000000005E-2</v>
      </c>
      <c r="AA83" s="77">
        <v>6.9053000000000003E-2</v>
      </c>
      <c r="AB83" s="77">
        <v>6.9481000000000001E-2</v>
      </c>
      <c r="AC83" s="77">
        <v>6.9903999999999994E-2</v>
      </c>
      <c r="AD83" s="77">
        <v>7.0319000000000007E-2</v>
      </c>
      <c r="AE83" s="77">
        <v>7.0729E-2</v>
      </c>
      <c r="AF83" s="78">
        <v>8.8099999999999995E-4</v>
      </c>
      <c r="AG83" s="48"/>
    </row>
    <row r="84" spans="1:33" ht="15" customHeight="1">
      <c r="A84" s="51" t="s">
        <v>317</v>
      </c>
      <c r="B84" s="76" t="s">
        <v>67</v>
      </c>
      <c r="C84" s="77">
        <v>0.22927</v>
      </c>
      <c r="D84" s="77">
        <v>0.21315999999999999</v>
      </c>
      <c r="E84" s="77">
        <v>0.20679400000000001</v>
      </c>
      <c r="F84" s="77">
        <v>0.20512900000000001</v>
      </c>
      <c r="G84" s="77">
        <v>0.20519999999999999</v>
      </c>
      <c r="H84" s="77">
        <v>0.206404</v>
      </c>
      <c r="I84" s="77">
        <v>0.20832999999999999</v>
      </c>
      <c r="J84" s="77">
        <v>0.210226</v>
      </c>
      <c r="K84" s="77">
        <v>0.209704</v>
      </c>
      <c r="L84" s="77">
        <v>0.20916399999999999</v>
      </c>
      <c r="M84" s="77">
        <v>0.20885500000000001</v>
      </c>
      <c r="N84" s="77">
        <v>0.208568</v>
      </c>
      <c r="O84" s="77">
        <v>0.208536</v>
      </c>
      <c r="P84" s="77">
        <v>0.20901600000000001</v>
      </c>
      <c r="Q84" s="77">
        <v>0.20962700000000001</v>
      </c>
      <c r="R84" s="77">
        <v>0.210178</v>
      </c>
      <c r="S84" s="77">
        <v>0.210558</v>
      </c>
      <c r="T84" s="77">
        <v>0.210954</v>
      </c>
      <c r="U84" s="77">
        <v>0.207703</v>
      </c>
      <c r="V84" s="77">
        <v>0.205012</v>
      </c>
      <c r="W84" s="77">
        <v>0.20291100000000001</v>
      </c>
      <c r="X84" s="77">
        <v>0.20146700000000001</v>
      </c>
      <c r="Y84" s="77">
        <v>0.200848</v>
      </c>
      <c r="Z84" s="77">
        <v>0.20064000000000001</v>
      </c>
      <c r="AA84" s="77">
        <v>0.20059199999999999</v>
      </c>
      <c r="AB84" s="77">
        <v>0.20072999999999999</v>
      </c>
      <c r="AC84" s="77">
        <v>0.200991</v>
      </c>
      <c r="AD84" s="77">
        <v>0.20142299999999999</v>
      </c>
      <c r="AE84" s="77">
        <v>0.20205600000000001</v>
      </c>
      <c r="AF84" s="78">
        <v>-4.5030000000000001E-3</v>
      </c>
      <c r="AG84" s="48"/>
    </row>
    <row r="85" spans="1:33" ht="15" customHeight="1">
      <c r="A85" s="51" t="s">
        <v>318</v>
      </c>
      <c r="B85" s="76" t="s">
        <v>465</v>
      </c>
      <c r="C85" s="77">
        <v>3.7489000000000001E-2</v>
      </c>
      <c r="D85" s="77">
        <v>3.7812999999999999E-2</v>
      </c>
      <c r="E85" s="77">
        <v>3.8143999999999997E-2</v>
      </c>
      <c r="F85" s="77">
        <v>3.8485999999999999E-2</v>
      </c>
      <c r="G85" s="77">
        <v>3.8827E-2</v>
      </c>
      <c r="H85" s="77">
        <v>3.9168000000000001E-2</v>
      </c>
      <c r="I85" s="77">
        <v>3.9518999999999999E-2</v>
      </c>
      <c r="J85" s="77">
        <v>3.9875000000000001E-2</v>
      </c>
      <c r="K85" s="77">
        <v>4.0245999999999997E-2</v>
      </c>
      <c r="L85" s="77">
        <v>4.0617E-2</v>
      </c>
      <c r="M85" s="77">
        <v>4.0992000000000001E-2</v>
      </c>
      <c r="N85" s="77">
        <v>4.1364999999999999E-2</v>
      </c>
      <c r="O85" s="77">
        <v>4.1732999999999999E-2</v>
      </c>
      <c r="P85" s="77">
        <v>4.2098999999999998E-2</v>
      </c>
      <c r="Q85" s="77">
        <v>4.2465000000000003E-2</v>
      </c>
      <c r="R85" s="77">
        <v>4.2827999999999998E-2</v>
      </c>
      <c r="S85" s="77">
        <v>4.3187000000000003E-2</v>
      </c>
      <c r="T85" s="77">
        <v>4.3541999999999997E-2</v>
      </c>
      <c r="U85" s="77">
        <v>4.3898E-2</v>
      </c>
      <c r="V85" s="77">
        <v>4.4252E-2</v>
      </c>
      <c r="W85" s="77">
        <v>4.4599E-2</v>
      </c>
      <c r="X85" s="77">
        <v>4.4942000000000003E-2</v>
      </c>
      <c r="Y85" s="77">
        <v>4.5282000000000003E-2</v>
      </c>
      <c r="Z85" s="77">
        <v>4.5619E-2</v>
      </c>
      <c r="AA85" s="77">
        <v>4.5952E-2</v>
      </c>
      <c r="AB85" s="77">
        <v>4.6282999999999998E-2</v>
      </c>
      <c r="AC85" s="77">
        <v>4.6611E-2</v>
      </c>
      <c r="AD85" s="77">
        <v>4.6935999999999999E-2</v>
      </c>
      <c r="AE85" s="77">
        <v>4.7258000000000001E-2</v>
      </c>
      <c r="AF85" s="78">
        <v>8.3049999999999999E-3</v>
      </c>
      <c r="AG85" s="48"/>
    </row>
    <row r="86" spans="1:33" ht="15" customHeight="1">
      <c r="A86" s="51" t="s">
        <v>319</v>
      </c>
      <c r="B86" s="76" t="s">
        <v>466</v>
      </c>
      <c r="C86" s="77">
        <v>2.7618E-2</v>
      </c>
      <c r="D86" s="77">
        <v>2.8063999999999999E-2</v>
      </c>
      <c r="E86" s="77">
        <v>2.8506E-2</v>
      </c>
      <c r="F86" s="77">
        <v>2.8944999999999999E-2</v>
      </c>
      <c r="G86" s="77">
        <v>2.937E-2</v>
      </c>
      <c r="H86" s="77">
        <v>2.9781999999999999E-2</v>
      </c>
      <c r="I86" s="77">
        <v>3.0232999999999999E-2</v>
      </c>
      <c r="J86" s="77">
        <v>3.0721999999999999E-2</v>
      </c>
      <c r="K86" s="77">
        <v>3.1241999999999999E-2</v>
      </c>
      <c r="L86" s="77">
        <v>3.1796999999999999E-2</v>
      </c>
      <c r="M86" s="77">
        <v>3.2391999999999997E-2</v>
      </c>
      <c r="N86" s="77">
        <v>3.3027000000000001E-2</v>
      </c>
      <c r="O86" s="77">
        <v>3.3702000000000003E-2</v>
      </c>
      <c r="P86" s="77">
        <v>3.4373000000000001E-2</v>
      </c>
      <c r="Q86" s="77">
        <v>3.5042999999999998E-2</v>
      </c>
      <c r="R86" s="77">
        <v>3.5709999999999999E-2</v>
      </c>
      <c r="S86" s="77">
        <v>3.6374999999999998E-2</v>
      </c>
      <c r="T86" s="77">
        <v>3.7035999999999999E-2</v>
      </c>
      <c r="U86" s="77">
        <v>3.7698000000000002E-2</v>
      </c>
      <c r="V86" s="77">
        <v>3.8358999999999997E-2</v>
      </c>
      <c r="W86" s="77">
        <v>3.9015000000000001E-2</v>
      </c>
      <c r="X86" s="77">
        <v>3.9667000000000001E-2</v>
      </c>
      <c r="Y86" s="77">
        <v>4.0315999999999998E-2</v>
      </c>
      <c r="Z86" s="77">
        <v>4.0961999999999998E-2</v>
      </c>
      <c r="AA86" s="77">
        <v>4.1605000000000003E-2</v>
      </c>
      <c r="AB86" s="77">
        <v>4.2244999999999998E-2</v>
      </c>
      <c r="AC86" s="77">
        <v>4.2882000000000003E-2</v>
      </c>
      <c r="AD86" s="77">
        <v>4.3513999999999997E-2</v>
      </c>
      <c r="AE86" s="77">
        <v>4.4143000000000002E-2</v>
      </c>
      <c r="AF86" s="78">
        <v>1.6889999999999999E-2</v>
      </c>
      <c r="AG86" s="48"/>
    </row>
    <row r="87" spans="1:33" ht="15" customHeight="1">
      <c r="A87" s="51" t="s">
        <v>320</v>
      </c>
      <c r="B87" s="76" t="s">
        <v>467</v>
      </c>
      <c r="C87" s="77">
        <v>0.18509200000000001</v>
      </c>
      <c r="D87" s="77">
        <v>0.181559</v>
      </c>
      <c r="E87" s="77">
        <v>0.178365</v>
      </c>
      <c r="F87" s="77">
        <v>0.17569199999999999</v>
      </c>
      <c r="G87" s="77">
        <v>0.17295099999999999</v>
      </c>
      <c r="H87" s="77">
        <v>0.17014299999999999</v>
      </c>
      <c r="I87" s="77">
        <v>0.16719800000000001</v>
      </c>
      <c r="J87" s="77">
        <v>0.16413900000000001</v>
      </c>
      <c r="K87" s="77">
        <v>0.16098699999999999</v>
      </c>
      <c r="L87" s="77">
        <v>0.15786700000000001</v>
      </c>
      <c r="M87" s="77">
        <v>0.154866</v>
      </c>
      <c r="N87" s="77">
        <v>0.151867</v>
      </c>
      <c r="O87" s="77">
        <v>0.14899799999999999</v>
      </c>
      <c r="P87" s="77">
        <v>0.14658499999999999</v>
      </c>
      <c r="Q87" s="77">
        <v>0.14447299999999999</v>
      </c>
      <c r="R87" s="77">
        <v>0.142566</v>
      </c>
      <c r="S87" s="77">
        <v>0.14076</v>
      </c>
      <c r="T87" s="77">
        <v>0.13918900000000001</v>
      </c>
      <c r="U87" s="77">
        <v>0.13791</v>
      </c>
      <c r="V87" s="77">
        <v>0.136911</v>
      </c>
      <c r="W87" s="77">
        <v>0.13620699999999999</v>
      </c>
      <c r="X87" s="77">
        <v>0.13575499999999999</v>
      </c>
      <c r="Y87" s="77">
        <v>0.13553699999999999</v>
      </c>
      <c r="Z87" s="77">
        <v>0.13555200000000001</v>
      </c>
      <c r="AA87" s="77">
        <v>0.13580200000000001</v>
      </c>
      <c r="AB87" s="77">
        <v>0.136265</v>
      </c>
      <c r="AC87" s="77">
        <v>0.13685</v>
      </c>
      <c r="AD87" s="77">
        <v>0.13759299999999999</v>
      </c>
      <c r="AE87" s="77">
        <v>0.13852700000000001</v>
      </c>
      <c r="AF87" s="78">
        <v>-1.0296E-2</v>
      </c>
      <c r="AG87" s="48"/>
    </row>
    <row r="88" spans="1:33" ht="15" customHeight="1">
      <c r="A88" s="51" t="s">
        <v>321</v>
      </c>
      <c r="B88" s="76" t="s">
        <v>468</v>
      </c>
      <c r="C88" s="77">
        <v>0.120106</v>
      </c>
      <c r="D88" s="77">
        <v>0.118562</v>
      </c>
      <c r="E88" s="77">
        <v>0.11693099999999999</v>
      </c>
      <c r="F88" s="77">
        <v>0.11536299999999999</v>
      </c>
      <c r="G88" s="77">
        <v>0.113493</v>
      </c>
      <c r="H88" s="77">
        <v>0.111328</v>
      </c>
      <c r="I88" s="77">
        <v>0.108857</v>
      </c>
      <c r="J88" s="77">
        <v>0.106117</v>
      </c>
      <c r="K88" s="77">
        <v>0.103168</v>
      </c>
      <c r="L88" s="77">
        <v>0.100088</v>
      </c>
      <c r="M88" s="77">
        <v>9.6979999999999997E-2</v>
      </c>
      <c r="N88" s="77">
        <v>9.3785999999999994E-2</v>
      </c>
      <c r="O88" s="77">
        <v>9.0609999999999996E-2</v>
      </c>
      <c r="P88" s="77">
        <v>8.7647000000000003E-2</v>
      </c>
      <c r="Q88" s="77">
        <v>8.4848000000000007E-2</v>
      </c>
      <c r="R88" s="77">
        <v>8.2132999999999998E-2</v>
      </c>
      <c r="S88" s="77">
        <v>7.9492999999999994E-2</v>
      </c>
      <c r="T88" s="77">
        <v>7.7007999999999993E-2</v>
      </c>
      <c r="U88" s="77">
        <v>7.4726000000000001E-2</v>
      </c>
      <c r="V88" s="77">
        <v>7.2651999999999994E-2</v>
      </c>
      <c r="W88" s="77">
        <v>7.0824999999999999E-2</v>
      </c>
      <c r="X88" s="77">
        <v>6.9226999999999997E-2</v>
      </c>
      <c r="Y88" s="77">
        <v>6.7875000000000005E-2</v>
      </c>
      <c r="Z88" s="77">
        <v>6.6753000000000007E-2</v>
      </c>
      <c r="AA88" s="77">
        <v>6.5956000000000001E-2</v>
      </c>
      <c r="AB88" s="77">
        <v>6.5417000000000003E-2</v>
      </c>
      <c r="AC88" s="77">
        <v>6.5087000000000006E-2</v>
      </c>
      <c r="AD88" s="77">
        <v>6.4992999999999995E-2</v>
      </c>
      <c r="AE88" s="77">
        <v>6.5106999999999998E-2</v>
      </c>
      <c r="AF88" s="78">
        <v>-2.1631999999999998E-2</v>
      </c>
      <c r="AG88" s="48"/>
    </row>
    <row r="89" spans="1:33" ht="15" customHeight="1">
      <c r="A89" s="51" t="s">
        <v>322</v>
      </c>
      <c r="B89" s="76" t="s">
        <v>68</v>
      </c>
      <c r="C89" s="77">
        <v>8.9175000000000004E-2</v>
      </c>
      <c r="D89" s="77">
        <v>8.8249999999999995E-2</v>
      </c>
      <c r="E89" s="77">
        <v>7.9128000000000004E-2</v>
      </c>
      <c r="F89" s="77">
        <v>8.0093999999999999E-2</v>
      </c>
      <c r="G89" s="77">
        <v>8.0979999999999996E-2</v>
      </c>
      <c r="H89" s="77">
        <v>8.1729999999999997E-2</v>
      </c>
      <c r="I89" s="77">
        <v>8.2280000000000006E-2</v>
      </c>
      <c r="J89" s="77">
        <v>8.2540000000000002E-2</v>
      </c>
      <c r="K89" s="77">
        <v>8.2561999999999997E-2</v>
      </c>
      <c r="L89" s="77">
        <v>8.2343E-2</v>
      </c>
      <c r="M89" s="77">
        <v>8.1923999999999997E-2</v>
      </c>
      <c r="N89" s="77">
        <v>8.1309000000000006E-2</v>
      </c>
      <c r="O89" s="77">
        <v>8.0431000000000002E-2</v>
      </c>
      <c r="P89" s="77">
        <v>7.9390000000000002E-2</v>
      </c>
      <c r="Q89" s="77">
        <v>7.8254000000000004E-2</v>
      </c>
      <c r="R89" s="77">
        <v>7.7045000000000002E-2</v>
      </c>
      <c r="S89" s="77">
        <v>7.5693999999999997E-2</v>
      </c>
      <c r="T89" s="77">
        <v>7.4348999999999998E-2</v>
      </c>
      <c r="U89" s="77">
        <v>7.3050000000000004E-2</v>
      </c>
      <c r="V89" s="77">
        <v>7.1817000000000006E-2</v>
      </c>
      <c r="W89" s="77">
        <v>7.0639999999999994E-2</v>
      </c>
      <c r="X89" s="77">
        <v>6.9587999999999997E-2</v>
      </c>
      <c r="Y89" s="77">
        <v>6.8662000000000001E-2</v>
      </c>
      <c r="Z89" s="77">
        <v>6.7822999999999994E-2</v>
      </c>
      <c r="AA89" s="77">
        <v>6.7005999999999996E-2</v>
      </c>
      <c r="AB89" s="77">
        <v>6.6321000000000005E-2</v>
      </c>
      <c r="AC89" s="77">
        <v>6.5775E-2</v>
      </c>
      <c r="AD89" s="77">
        <v>6.5343999999999999E-2</v>
      </c>
      <c r="AE89" s="77">
        <v>6.4996999999999999E-2</v>
      </c>
      <c r="AF89" s="78">
        <v>-1.1231E-2</v>
      </c>
      <c r="AG89" s="48"/>
    </row>
    <row r="90" spans="1:33" ht="15" customHeight="1">
      <c r="A90" s="51" t="s">
        <v>323</v>
      </c>
      <c r="B90" s="76" t="s">
        <v>469</v>
      </c>
      <c r="C90" s="77">
        <v>2.037398</v>
      </c>
      <c r="D90" s="77">
        <v>2.0856680000000001</v>
      </c>
      <c r="E90" s="77">
        <v>2.1141719999999999</v>
      </c>
      <c r="F90" s="77">
        <v>2.15381</v>
      </c>
      <c r="G90" s="77">
        <v>2.1936559999999998</v>
      </c>
      <c r="H90" s="77">
        <v>2.237911</v>
      </c>
      <c r="I90" s="77">
        <v>2.2765520000000001</v>
      </c>
      <c r="J90" s="77">
        <v>2.3100990000000001</v>
      </c>
      <c r="K90" s="77">
        <v>2.3426849999999999</v>
      </c>
      <c r="L90" s="77">
        <v>2.3747950000000002</v>
      </c>
      <c r="M90" s="77">
        <v>2.4072800000000001</v>
      </c>
      <c r="N90" s="77">
        <v>2.4395030000000002</v>
      </c>
      <c r="O90" s="77">
        <v>2.4693230000000002</v>
      </c>
      <c r="P90" s="77">
        <v>2.5029680000000001</v>
      </c>
      <c r="Q90" s="77">
        <v>2.5391620000000001</v>
      </c>
      <c r="R90" s="77">
        <v>2.5777019999999999</v>
      </c>
      <c r="S90" s="77">
        <v>2.614976</v>
      </c>
      <c r="T90" s="77">
        <v>2.6532680000000002</v>
      </c>
      <c r="U90" s="77">
        <v>2.693851</v>
      </c>
      <c r="V90" s="77">
        <v>2.7352759999999998</v>
      </c>
      <c r="W90" s="77">
        <v>2.7794129999999999</v>
      </c>
      <c r="X90" s="77">
        <v>2.825256</v>
      </c>
      <c r="Y90" s="77">
        <v>2.8728530000000001</v>
      </c>
      <c r="Z90" s="77">
        <v>2.9220899999999999</v>
      </c>
      <c r="AA90" s="77">
        <v>2.9724970000000002</v>
      </c>
      <c r="AB90" s="77">
        <v>3.0254470000000002</v>
      </c>
      <c r="AC90" s="77">
        <v>3.079815</v>
      </c>
      <c r="AD90" s="77">
        <v>3.1361910000000002</v>
      </c>
      <c r="AE90" s="77">
        <v>3.196599</v>
      </c>
      <c r="AF90" s="78">
        <v>1.6216000000000001E-2</v>
      </c>
      <c r="AG90" s="48"/>
    </row>
    <row r="91" spans="1:33" ht="15" customHeight="1">
      <c r="A91" s="51" t="s">
        <v>470</v>
      </c>
      <c r="B91" s="75" t="s">
        <v>471</v>
      </c>
      <c r="C91" s="79">
        <v>11.871544999999999</v>
      </c>
      <c r="D91" s="79">
        <v>11.838481</v>
      </c>
      <c r="E91" s="79">
        <v>11.526081</v>
      </c>
      <c r="F91" s="79">
        <v>11.580304999999999</v>
      </c>
      <c r="G91" s="79">
        <v>11.635992999999999</v>
      </c>
      <c r="H91" s="79">
        <v>11.689837000000001</v>
      </c>
      <c r="I91" s="79">
        <v>11.730596</v>
      </c>
      <c r="J91" s="79">
        <v>11.752335</v>
      </c>
      <c r="K91" s="79">
        <v>11.759981</v>
      </c>
      <c r="L91" s="79">
        <v>11.76046</v>
      </c>
      <c r="M91" s="79">
        <v>11.762243</v>
      </c>
      <c r="N91" s="79">
        <v>11.775377000000001</v>
      </c>
      <c r="O91" s="79">
        <v>11.783529</v>
      </c>
      <c r="P91" s="79">
        <v>11.804330999999999</v>
      </c>
      <c r="Q91" s="79">
        <v>11.834376000000001</v>
      </c>
      <c r="R91" s="79">
        <v>11.870398</v>
      </c>
      <c r="S91" s="79">
        <v>11.902811</v>
      </c>
      <c r="T91" s="79">
        <v>11.940166</v>
      </c>
      <c r="U91" s="79">
        <v>11.979717000000001</v>
      </c>
      <c r="V91" s="79">
        <v>12.023415</v>
      </c>
      <c r="W91" s="79">
        <v>12.073841</v>
      </c>
      <c r="X91" s="79">
        <v>12.131802</v>
      </c>
      <c r="Y91" s="79">
        <v>12.196539</v>
      </c>
      <c r="Z91" s="79">
        <v>12.263961999999999</v>
      </c>
      <c r="AA91" s="79">
        <v>12.330469000000001</v>
      </c>
      <c r="AB91" s="79">
        <v>12.404661000000001</v>
      </c>
      <c r="AC91" s="79">
        <v>12.484757999999999</v>
      </c>
      <c r="AD91" s="79">
        <v>12.568652999999999</v>
      </c>
      <c r="AE91" s="79">
        <v>12.657738</v>
      </c>
      <c r="AF91" s="80">
        <v>2.2929999999999999E-3</v>
      </c>
      <c r="AG91" s="48"/>
    </row>
    <row r="92" spans="1:33" ht="12">
      <c r="A92" s="51" t="s">
        <v>472</v>
      </c>
      <c r="B92" s="76" t="s">
        <v>590</v>
      </c>
      <c r="C92" s="77">
        <v>0.112023</v>
      </c>
      <c r="D92" s="77">
        <v>0.123458</v>
      </c>
      <c r="E92" s="77">
        <v>0.13652900000000001</v>
      </c>
      <c r="F92" s="77">
        <v>0.14977699999999999</v>
      </c>
      <c r="G92" s="77">
        <v>0.16300899999999999</v>
      </c>
      <c r="H92" s="77">
        <v>0.17658499999999999</v>
      </c>
      <c r="I92" s="77">
        <v>0.19053</v>
      </c>
      <c r="J92" s="77">
        <v>0.20494499999999999</v>
      </c>
      <c r="K92" s="77">
        <v>0.21981999999999999</v>
      </c>
      <c r="L92" s="77">
        <v>0.23524600000000001</v>
      </c>
      <c r="M92" s="77">
        <v>0.25148999999999999</v>
      </c>
      <c r="N92" s="77">
        <v>0.26793699999999998</v>
      </c>
      <c r="O92" s="77">
        <v>0.28465000000000001</v>
      </c>
      <c r="P92" s="77">
        <v>0.29947400000000002</v>
      </c>
      <c r="Q92" s="77">
        <v>0.31491799999999998</v>
      </c>
      <c r="R92" s="77">
        <v>0.33096799999999998</v>
      </c>
      <c r="S92" s="77">
        <v>0.34801199999999999</v>
      </c>
      <c r="T92" s="77">
        <v>0.36618699999999998</v>
      </c>
      <c r="U92" s="77">
        <v>0.38540000000000002</v>
      </c>
      <c r="V92" s="77">
        <v>0.40570899999999999</v>
      </c>
      <c r="W92" s="77">
        <v>0.427124</v>
      </c>
      <c r="X92" s="77">
        <v>0.44966</v>
      </c>
      <c r="Y92" s="77">
        <v>0.47307100000000002</v>
      </c>
      <c r="Z92" s="77">
        <v>0.49757400000000002</v>
      </c>
      <c r="AA92" s="77">
        <v>0.52299700000000005</v>
      </c>
      <c r="AB92" s="77">
        <v>0.54935500000000004</v>
      </c>
      <c r="AC92" s="77">
        <v>0.57694599999999996</v>
      </c>
      <c r="AD92" s="77">
        <v>0.60526800000000003</v>
      </c>
      <c r="AE92" s="77">
        <v>0.63452399999999998</v>
      </c>
      <c r="AF92" s="78">
        <v>6.3893000000000005E-2</v>
      </c>
      <c r="AG92" s="48"/>
    </row>
    <row r="93" spans="1:33" ht="15" customHeight="1">
      <c r="A93" s="51" t="s">
        <v>324</v>
      </c>
      <c r="B93" s="75" t="s">
        <v>474</v>
      </c>
      <c r="C93" s="79">
        <v>11.759520999999999</v>
      </c>
      <c r="D93" s="79">
        <v>11.715023</v>
      </c>
      <c r="E93" s="79">
        <v>11.389552</v>
      </c>
      <c r="F93" s="79">
        <v>11.430529</v>
      </c>
      <c r="G93" s="79">
        <v>11.472984</v>
      </c>
      <c r="H93" s="79">
        <v>11.513251</v>
      </c>
      <c r="I93" s="79">
        <v>11.540065999999999</v>
      </c>
      <c r="J93" s="79">
        <v>11.547389000000001</v>
      </c>
      <c r="K93" s="79">
        <v>11.540160999999999</v>
      </c>
      <c r="L93" s="79">
        <v>11.525214</v>
      </c>
      <c r="M93" s="79">
        <v>11.510754</v>
      </c>
      <c r="N93" s="79">
        <v>11.507440000000001</v>
      </c>
      <c r="O93" s="79">
        <v>11.498879000000001</v>
      </c>
      <c r="P93" s="79">
        <v>11.504856</v>
      </c>
      <c r="Q93" s="79">
        <v>11.519458999999999</v>
      </c>
      <c r="R93" s="79">
        <v>11.539429</v>
      </c>
      <c r="S93" s="79">
        <v>11.554798999999999</v>
      </c>
      <c r="T93" s="79">
        <v>11.573979</v>
      </c>
      <c r="U93" s="79">
        <v>11.594315999999999</v>
      </c>
      <c r="V93" s="79">
        <v>11.617705000000001</v>
      </c>
      <c r="W93" s="79">
        <v>11.646717000000001</v>
      </c>
      <c r="X93" s="79">
        <v>11.682141</v>
      </c>
      <c r="Y93" s="79">
        <v>11.723468</v>
      </c>
      <c r="Z93" s="79">
        <v>11.766387999999999</v>
      </c>
      <c r="AA93" s="79">
        <v>11.807472000000001</v>
      </c>
      <c r="AB93" s="79">
        <v>11.855307</v>
      </c>
      <c r="AC93" s="79">
        <v>11.907812</v>
      </c>
      <c r="AD93" s="79">
        <v>11.963385000000001</v>
      </c>
      <c r="AE93" s="79">
        <v>12.023213</v>
      </c>
      <c r="AF93" s="80">
        <v>7.9199999999999995E-4</v>
      </c>
      <c r="AG93" s="48"/>
    </row>
    <row r="94" spans="1:33" ht="15" customHeight="1">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row>
    <row r="95" spans="1:33" ht="15" customHeight="1">
      <c r="A95" s="51" t="s">
        <v>325</v>
      </c>
      <c r="B95" s="75" t="s">
        <v>24</v>
      </c>
      <c r="C95" s="79">
        <v>9.4318840000000002</v>
      </c>
      <c r="D95" s="79">
        <v>9.0614460000000001</v>
      </c>
      <c r="E95" s="79">
        <v>9.2159829999999996</v>
      </c>
      <c r="F95" s="79">
        <v>9.2775800000000004</v>
      </c>
      <c r="G95" s="79">
        <v>9.2647940000000002</v>
      </c>
      <c r="H95" s="79">
        <v>9.2480410000000006</v>
      </c>
      <c r="I95" s="79">
        <v>9.2045560000000002</v>
      </c>
      <c r="J95" s="79">
        <v>9.1618700000000004</v>
      </c>
      <c r="K95" s="79">
        <v>9.1329999999999991</v>
      </c>
      <c r="L95" s="79">
        <v>9.1532210000000003</v>
      </c>
      <c r="M95" s="79">
        <v>9.2185980000000001</v>
      </c>
      <c r="N95" s="79">
        <v>9.2462999999999997</v>
      </c>
      <c r="O95" s="79">
        <v>9.3134979999999992</v>
      </c>
      <c r="P95" s="79">
        <v>9.3774160000000002</v>
      </c>
      <c r="Q95" s="79">
        <v>9.4475390000000008</v>
      </c>
      <c r="R95" s="79">
        <v>9.487012</v>
      </c>
      <c r="S95" s="79">
        <v>9.4913959999999999</v>
      </c>
      <c r="T95" s="79">
        <v>9.4915699999999994</v>
      </c>
      <c r="U95" s="79">
        <v>9.5147720000000007</v>
      </c>
      <c r="V95" s="79">
        <v>9.5577690000000004</v>
      </c>
      <c r="W95" s="79">
        <v>9.6436150000000005</v>
      </c>
      <c r="X95" s="79">
        <v>9.717905</v>
      </c>
      <c r="Y95" s="79">
        <v>9.8050350000000002</v>
      </c>
      <c r="Z95" s="79">
        <v>9.9067640000000008</v>
      </c>
      <c r="AA95" s="79">
        <v>9.9749020000000002</v>
      </c>
      <c r="AB95" s="79">
        <v>10.062101999999999</v>
      </c>
      <c r="AC95" s="79">
        <v>10.154728</v>
      </c>
      <c r="AD95" s="79">
        <v>10.235389</v>
      </c>
      <c r="AE95" s="79">
        <v>10.336385</v>
      </c>
      <c r="AF95" s="80">
        <v>3.2759999999999998E-3</v>
      </c>
      <c r="AG95" s="48"/>
    </row>
    <row r="96" spans="1:33" ht="15" customHeight="1">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row>
    <row r="97" spans="1:33" ht="15" customHeight="1">
      <c r="B97" s="75" t="s">
        <v>475</v>
      </c>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row>
    <row r="98" spans="1:33" ht="15" customHeight="1">
      <c r="A98" s="51" t="s">
        <v>326</v>
      </c>
      <c r="B98" s="76" t="s">
        <v>60</v>
      </c>
      <c r="C98" s="77">
        <v>7.1100149999999998</v>
      </c>
      <c r="D98" s="77">
        <v>7.1526610000000002</v>
      </c>
      <c r="E98" s="77">
        <v>6.5057520000000002</v>
      </c>
      <c r="F98" s="77">
        <v>6.4811459999999999</v>
      </c>
      <c r="G98" s="77">
        <v>6.4469950000000003</v>
      </c>
      <c r="H98" s="77">
        <v>6.4027279999999998</v>
      </c>
      <c r="I98" s="77">
        <v>6.3488069999999999</v>
      </c>
      <c r="J98" s="77">
        <v>6.2861770000000003</v>
      </c>
      <c r="K98" s="77">
        <v>6.2194839999999996</v>
      </c>
      <c r="L98" s="77">
        <v>6.1553719999999998</v>
      </c>
      <c r="M98" s="77">
        <v>6.0959630000000002</v>
      </c>
      <c r="N98" s="77">
        <v>6.0408600000000003</v>
      </c>
      <c r="O98" s="77">
        <v>5.9861310000000003</v>
      </c>
      <c r="P98" s="77">
        <v>5.9325229999999998</v>
      </c>
      <c r="Q98" s="77">
        <v>5.8820589999999999</v>
      </c>
      <c r="R98" s="77">
        <v>5.8304309999999999</v>
      </c>
      <c r="S98" s="77">
        <v>5.774178</v>
      </c>
      <c r="T98" s="77">
        <v>5.7201329999999997</v>
      </c>
      <c r="U98" s="77">
        <v>5.6719030000000004</v>
      </c>
      <c r="V98" s="77">
        <v>5.6277799999999996</v>
      </c>
      <c r="W98" s="77">
        <v>5.5891190000000002</v>
      </c>
      <c r="X98" s="77">
        <v>5.5521039999999999</v>
      </c>
      <c r="Y98" s="77">
        <v>5.5174979999999998</v>
      </c>
      <c r="Z98" s="77">
        <v>5.4835640000000003</v>
      </c>
      <c r="AA98" s="77">
        <v>5.4438909999999998</v>
      </c>
      <c r="AB98" s="77">
        <v>5.4075309999999996</v>
      </c>
      <c r="AC98" s="77">
        <v>5.3732379999999997</v>
      </c>
      <c r="AD98" s="77">
        <v>5.3384010000000002</v>
      </c>
      <c r="AE98" s="77">
        <v>5.3043849999999999</v>
      </c>
      <c r="AF98" s="78">
        <v>-1.0409E-2</v>
      </c>
      <c r="AG98" s="48"/>
    </row>
    <row r="99" spans="1:33" ht="15" customHeight="1">
      <c r="A99" s="51" t="s">
        <v>327</v>
      </c>
      <c r="B99" s="76" t="s">
        <v>61</v>
      </c>
      <c r="C99" s="77">
        <v>2.4765199999999998</v>
      </c>
      <c r="D99" s="77">
        <v>2.1058129999999999</v>
      </c>
      <c r="E99" s="77">
        <v>2.555955</v>
      </c>
      <c r="F99" s="77">
        <v>2.6097670000000002</v>
      </c>
      <c r="G99" s="77">
        <v>2.647732</v>
      </c>
      <c r="H99" s="77">
        <v>2.6855289999999998</v>
      </c>
      <c r="I99" s="77">
        <v>2.7193200000000002</v>
      </c>
      <c r="J99" s="77">
        <v>2.7525309999999998</v>
      </c>
      <c r="K99" s="77">
        <v>2.7844319999999998</v>
      </c>
      <c r="L99" s="77">
        <v>2.8238189999999999</v>
      </c>
      <c r="M99" s="77">
        <v>2.8744489999999998</v>
      </c>
      <c r="N99" s="77">
        <v>2.9172989999999999</v>
      </c>
      <c r="O99" s="77">
        <v>2.9693239999999999</v>
      </c>
      <c r="P99" s="77">
        <v>3.0226950000000001</v>
      </c>
      <c r="Q99" s="77">
        <v>3.0803289999999999</v>
      </c>
      <c r="R99" s="77">
        <v>3.1334810000000002</v>
      </c>
      <c r="S99" s="77">
        <v>3.1798470000000001</v>
      </c>
      <c r="T99" s="77">
        <v>3.226057</v>
      </c>
      <c r="U99" s="77">
        <v>3.2779180000000001</v>
      </c>
      <c r="V99" s="77">
        <v>3.3334779999999999</v>
      </c>
      <c r="W99" s="77">
        <v>3.3983690000000002</v>
      </c>
      <c r="X99" s="77">
        <v>3.461468</v>
      </c>
      <c r="Y99" s="77">
        <v>3.5288270000000002</v>
      </c>
      <c r="Z99" s="77">
        <v>3.6009890000000002</v>
      </c>
      <c r="AA99" s="77">
        <v>3.6695880000000001</v>
      </c>
      <c r="AB99" s="77">
        <v>3.7439070000000001</v>
      </c>
      <c r="AC99" s="77">
        <v>3.820605</v>
      </c>
      <c r="AD99" s="77">
        <v>3.8934709999999999</v>
      </c>
      <c r="AE99" s="77">
        <v>3.9717359999999999</v>
      </c>
      <c r="AF99" s="78">
        <v>1.7013E-2</v>
      </c>
      <c r="AG99" s="48"/>
    </row>
    <row r="100" spans="1:33" ht="15" customHeight="1">
      <c r="A100" s="51" t="s">
        <v>328</v>
      </c>
      <c r="B100" s="76" t="s">
        <v>62</v>
      </c>
      <c r="C100" s="77">
        <v>2.785069</v>
      </c>
      <c r="D100" s="77">
        <v>2.7516790000000002</v>
      </c>
      <c r="E100" s="77">
        <v>2.7610139999999999</v>
      </c>
      <c r="F100" s="77">
        <v>2.7744179999999998</v>
      </c>
      <c r="G100" s="77">
        <v>2.778686</v>
      </c>
      <c r="H100" s="77">
        <v>2.7805049999999998</v>
      </c>
      <c r="I100" s="77">
        <v>2.7789269999999999</v>
      </c>
      <c r="J100" s="77">
        <v>2.7748309999999998</v>
      </c>
      <c r="K100" s="77">
        <v>2.7702309999999999</v>
      </c>
      <c r="L100" s="77">
        <v>2.7683219999999999</v>
      </c>
      <c r="M100" s="77">
        <v>2.770947</v>
      </c>
      <c r="N100" s="77">
        <v>2.7753830000000002</v>
      </c>
      <c r="O100" s="77">
        <v>2.7859159999999998</v>
      </c>
      <c r="P100" s="77">
        <v>2.8000310000000002</v>
      </c>
      <c r="Q100" s="77">
        <v>2.8152810000000001</v>
      </c>
      <c r="R100" s="77">
        <v>2.8261799999999999</v>
      </c>
      <c r="S100" s="77">
        <v>2.832077</v>
      </c>
      <c r="T100" s="77">
        <v>2.8373390000000001</v>
      </c>
      <c r="U100" s="77">
        <v>2.8452839999999999</v>
      </c>
      <c r="V100" s="77">
        <v>2.8552569999999999</v>
      </c>
      <c r="W100" s="77">
        <v>2.8699539999999999</v>
      </c>
      <c r="X100" s="77">
        <v>2.884296</v>
      </c>
      <c r="Y100" s="77">
        <v>2.9002319999999999</v>
      </c>
      <c r="Z100" s="77">
        <v>2.9167800000000002</v>
      </c>
      <c r="AA100" s="77">
        <v>2.9270330000000002</v>
      </c>
      <c r="AB100" s="77">
        <v>2.9404949999999999</v>
      </c>
      <c r="AC100" s="77">
        <v>2.9561459999999999</v>
      </c>
      <c r="AD100" s="77">
        <v>2.971393</v>
      </c>
      <c r="AE100" s="77">
        <v>2.988648</v>
      </c>
      <c r="AF100" s="78">
        <v>2.5230000000000001E-3</v>
      </c>
      <c r="AG100" s="48"/>
    </row>
    <row r="101" spans="1:33" ht="12">
      <c r="A101" s="51" t="s">
        <v>329</v>
      </c>
      <c r="B101" s="76" t="s">
        <v>63</v>
      </c>
      <c r="C101" s="77">
        <v>0.83711599999999997</v>
      </c>
      <c r="D101" s="77">
        <v>0.82186300000000001</v>
      </c>
      <c r="E101" s="77">
        <v>0.82011000000000001</v>
      </c>
      <c r="F101" s="77">
        <v>0.81624399999999997</v>
      </c>
      <c r="G101" s="77">
        <v>0.80891999999999997</v>
      </c>
      <c r="H101" s="77">
        <v>0.80172299999999996</v>
      </c>
      <c r="I101" s="77">
        <v>0.79459900000000006</v>
      </c>
      <c r="J101" s="77">
        <v>0.78902099999999997</v>
      </c>
      <c r="K101" s="77">
        <v>0.78561499999999995</v>
      </c>
      <c r="L101" s="77">
        <v>0.78595899999999996</v>
      </c>
      <c r="M101" s="77">
        <v>0.78947999999999996</v>
      </c>
      <c r="N101" s="77">
        <v>0.79164599999999996</v>
      </c>
      <c r="O101" s="77">
        <v>0.79685099999999998</v>
      </c>
      <c r="P101" s="77">
        <v>0.80151399999999995</v>
      </c>
      <c r="Q101" s="77">
        <v>0.80695399999999995</v>
      </c>
      <c r="R101" s="77">
        <v>0.81127400000000005</v>
      </c>
      <c r="S101" s="77">
        <v>0.81484500000000004</v>
      </c>
      <c r="T101" s="77">
        <v>0.818855</v>
      </c>
      <c r="U101" s="77">
        <v>0.82500899999999999</v>
      </c>
      <c r="V101" s="77">
        <v>0.83284599999999998</v>
      </c>
      <c r="W101" s="77">
        <v>0.84326100000000004</v>
      </c>
      <c r="X101" s="77">
        <v>0.85264499999999999</v>
      </c>
      <c r="Y101" s="77">
        <v>0.862313</v>
      </c>
      <c r="Z101" s="77">
        <v>0.87239699999999998</v>
      </c>
      <c r="AA101" s="77">
        <v>0.879996</v>
      </c>
      <c r="AB101" s="77">
        <v>0.88808900000000002</v>
      </c>
      <c r="AC101" s="77">
        <v>0.89615100000000003</v>
      </c>
      <c r="AD101" s="77">
        <v>0.90310299999999999</v>
      </c>
      <c r="AE101" s="77">
        <v>0.91037599999999996</v>
      </c>
      <c r="AF101" s="78">
        <v>3.0010000000000002E-3</v>
      </c>
      <c r="AG101" s="48"/>
    </row>
    <row r="102" spans="1:33" ht="12">
      <c r="A102" s="51" t="s">
        <v>330</v>
      </c>
      <c r="B102" s="76" t="s">
        <v>64</v>
      </c>
      <c r="C102" s="77">
        <v>0.27869100000000002</v>
      </c>
      <c r="D102" s="77">
        <v>0.277586</v>
      </c>
      <c r="E102" s="77">
        <v>0.278916</v>
      </c>
      <c r="F102" s="77">
        <v>0.27972900000000001</v>
      </c>
      <c r="G102" s="77">
        <v>0.27971499999999999</v>
      </c>
      <c r="H102" s="77">
        <v>0.27955600000000003</v>
      </c>
      <c r="I102" s="77">
        <v>0.27926699999999999</v>
      </c>
      <c r="J102" s="77">
        <v>0.27914499999999998</v>
      </c>
      <c r="K102" s="77">
        <v>0.27929199999999998</v>
      </c>
      <c r="L102" s="77">
        <v>0.28000700000000001</v>
      </c>
      <c r="M102" s="77">
        <v>0.28118500000000002</v>
      </c>
      <c r="N102" s="77">
        <v>0.28208899999999998</v>
      </c>
      <c r="O102" s="77">
        <v>0.28358800000000001</v>
      </c>
      <c r="P102" s="77">
        <v>0.28497600000000001</v>
      </c>
      <c r="Q102" s="77">
        <v>0.28653800000000001</v>
      </c>
      <c r="R102" s="77">
        <v>0.28790199999999999</v>
      </c>
      <c r="S102" s="77">
        <v>0.28894199999999998</v>
      </c>
      <c r="T102" s="77">
        <v>0.28991400000000001</v>
      </c>
      <c r="U102" s="77">
        <v>0.29116700000000001</v>
      </c>
      <c r="V102" s="77">
        <v>0.292601</v>
      </c>
      <c r="W102" s="77">
        <v>0.29439500000000002</v>
      </c>
      <c r="X102" s="77">
        <v>0.29599999999999999</v>
      </c>
      <c r="Y102" s="77">
        <v>0.29768</v>
      </c>
      <c r="Z102" s="77">
        <v>0.29946400000000001</v>
      </c>
      <c r="AA102" s="77">
        <v>0.30079600000000001</v>
      </c>
      <c r="AB102" s="77">
        <v>0.30225800000000003</v>
      </c>
      <c r="AC102" s="77">
        <v>0.30374600000000002</v>
      </c>
      <c r="AD102" s="77">
        <v>0.30505599999999999</v>
      </c>
      <c r="AE102" s="77">
        <v>0.30645699999999998</v>
      </c>
      <c r="AF102" s="78">
        <v>3.398E-3</v>
      </c>
      <c r="AG102" s="48"/>
    </row>
    <row r="103" spans="1:33" ht="15" customHeight="1">
      <c r="A103" s="51" t="s">
        <v>331</v>
      </c>
      <c r="B103" s="76" t="s">
        <v>65</v>
      </c>
      <c r="C103" s="77">
        <v>0.66981000000000002</v>
      </c>
      <c r="D103" s="77">
        <v>0.67469400000000002</v>
      </c>
      <c r="E103" s="77">
        <v>0.69062800000000002</v>
      </c>
      <c r="F103" s="77">
        <v>0.70603700000000003</v>
      </c>
      <c r="G103" s="77">
        <v>0.71742399999999995</v>
      </c>
      <c r="H103" s="77">
        <v>0.72725099999999998</v>
      </c>
      <c r="I103" s="77">
        <v>0.73550199999999999</v>
      </c>
      <c r="J103" s="77">
        <v>0.743259</v>
      </c>
      <c r="K103" s="77">
        <v>0.75097999999999998</v>
      </c>
      <c r="L103" s="77">
        <v>0.76042200000000004</v>
      </c>
      <c r="M103" s="77">
        <v>0.77187300000000003</v>
      </c>
      <c r="N103" s="77">
        <v>0.780219</v>
      </c>
      <c r="O103" s="77">
        <v>0.79063000000000005</v>
      </c>
      <c r="P103" s="77">
        <v>0.80088999999999999</v>
      </c>
      <c r="Q103" s="77">
        <v>0.811639</v>
      </c>
      <c r="R103" s="77">
        <v>0.82012600000000002</v>
      </c>
      <c r="S103" s="77">
        <v>0.82628999999999997</v>
      </c>
      <c r="T103" s="77">
        <v>0.83206000000000002</v>
      </c>
      <c r="U103" s="77">
        <v>0.839117</v>
      </c>
      <c r="V103" s="77">
        <v>0.84721199999999997</v>
      </c>
      <c r="W103" s="77">
        <v>0.85745899999999997</v>
      </c>
      <c r="X103" s="77">
        <v>0.86720699999999995</v>
      </c>
      <c r="Y103" s="77">
        <v>0.87748899999999996</v>
      </c>
      <c r="Z103" s="77">
        <v>0.88828300000000004</v>
      </c>
      <c r="AA103" s="77">
        <v>0.89714099999999997</v>
      </c>
      <c r="AB103" s="77">
        <v>0.90712099999999996</v>
      </c>
      <c r="AC103" s="77">
        <v>0.91741099999999998</v>
      </c>
      <c r="AD103" s="77">
        <v>0.927091</v>
      </c>
      <c r="AE103" s="77">
        <v>0.93792699999999996</v>
      </c>
      <c r="AF103" s="78">
        <v>1.2097E-2</v>
      </c>
      <c r="AG103" s="48"/>
    </row>
    <row r="104" spans="1:33" ht="15" customHeight="1">
      <c r="A104" s="51" t="s">
        <v>332</v>
      </c>
      <c r="B104" s="76" t="s">
        <v>66</v>
      </c>
      <c r="C104" s="77">
        <v>0.19544900000000001</v>
      </c>
      <c r="D104" s="77">
        <v>0.19247400000000001</v>
      </c>
      <c r="E104" s="77">
        <v>0.19247300000000001</v>
      </c>
      <c r="F104" s="77">
        <v>0.191769</v>
      </c>
      <c r="G104" s="77">
        <v>0.190053</v>
      </c>
      <c r="H104" s="77">
        <v>0.18817800000000001</v>
      </c>
      <c r="I104" s="77">
        <v>0.186248</v>
      </c>
      <c r="J104" s="77">
        <v>0.18460599999999999</v>
      </c>
      <c r="K104" s="77">
        <v>0.18338699999999999</v>
      </c>
      <c r="L104" s="77">
        <v>0.18290899999999999</v>
      </c>
      <c r="M104" s="77">
        <v>0.18302499999999999</v>
      </c>
      <c r="N104" s="77">
        <v>0.18269299999999999</v>
      </c>
      <c r="O104" s="77">
        <v>0.18293100000000001</v>
      </c>
      <c r="P104" s="77">
        <v>0.18290400000000001</v>
      </c>
      <c r="Q104" s="77">
        <v>0.18293799999999999</v>
      </c>
      <c r="R104" s="77">
        <v>0.18260999999999999</v>
      </c>
      <c r="S104" s="77">
        <v>0.18202199999999999</v>
      </c>
      <c r="T104" s="77">
        <v>0.18146000000000001</v>
      </c>
      <c r="U104" s="77">
        <v>0.18129899999999999</v>
      </c>
      <c r="V104" s="77">
        <v>0.18145800000000001</v>
      </c>
      <c r="W104" s="77">
        <v>0.18212900000000001</v>
      </c>
      <c r="X104" s="77">
        <v>0.18271999999999999</v>
      </c>
      <c r="Y104" s="77">
        <v>0.183532</v>
      </c>
      <c r="Z104" s="77">
        <v>0.18459900000000001</v>
      </c>
      <c r="AA104" s="77">
        <v>0.185312</v>
      </c>
      <c r="AB104" s="77">
        <v>0.186281</v>
      </c>
      <c r="AC104" s="77">
        <v>0.18728</v>
      </c>
      <c r="AD104" s="77">
        <v>0.188084</v>
      </c>
      <c r="AE104" s="77">
        <v>0.18899299999999999</v>
      </c>
      <c r="AF104" s="78">
        <v>-1.199E-3</v>
      </c>
      <c r="AG104" s="48"/>
    </row>
    <row r="105" spans="1:33" ht="15" customHeight="1">
      <c r="A105" s="51" t="s">
        <v>333</v>
      </c>
      <c r="B105" s="76" t="s">
        <v>67</v>
      </c>
      <c r="C105" s="77">
        <v>0.64936700000000003</v>
      </c>
      <c r="D105" s="77">
        <v>0.59590500000000002</v>
      </c>
      <c r="E105" s="77">
        <v>0.57947400000000004</v>
      </c>
      <c r="F105" s="77">
        <v>0.57413700000000001</v>
      </c>
      <c r="G105" s="77">
        <v>0.57083899999999999</v>
      </c>
      <c r="H105" s="77">
        <v>0.57030599999999998</v>
      </c>
      <c r="I105" s="77">
        <v>0.57125999999999999</v>
      </c>
      <c r="J105" s="77">
        <v>0.57273600000000002</v>
      </c>
      <c r="K105" s="77">
        <v>0.56876000000000004</v>
      </c>
      <c r="L105" s="77">
        <v>0.56690600000000002</v>
      </c>
      <c r="M105" s="77">
        <v>0.56734200000000001</v>
      </c>
      <c r="N105" s="77">
        <v>0.56628500000000004</v>
      </c>
      <c r="O105" s="77">
        <v>0.56753699999999996</v>
      </c>
      <c r="P105" s="77">
        <v>0.56916199999999995</v>
      </c>
      <c r="Q105" s="77">
        <v>0.57101800000000003</v>
      </c>
      <c r="R105" s="77">
        <v>0.57133199999999995</v>
      </c>
      <c r="S105" s="77">
        <v>0.57008400000000004</v>
      </c>
      <c r="T105" s="77">
        <v>0.56870299999999996</v>
      </c>
      <c r="U105" s="77">
        <v>0.55844300000000002</v>
      </c>
      <c r="V105" s="77">
        <v>0.550342</v>
      </c>
      <c r="W105" s="77">
        <v>0.545122</v>
      </c>
      <c r="X105" s="77">
        <v>0.54107000000000005</v>
      </c>
      <c r="Y105" s="77">
        <v>0.53950600000000004</v>
      </c>
      <c r="Z105" s="77">
        <v>0.53939599999999999</v>
      </c>
      <c r="AA105" s="77">
        <v>0.53831099999999998</v>
      </c>
      <c r="AB105" s="77">
        <v>0.53816200000000003</v>
      </c>
      <c r="AC105" s="77">
        <v>0.53847599999999995</v>
      </c>
      <c r="AD105" s="77">
        <v>0.53874900000000003</v>
      </c>
      <c r="AE105" s="77">
        <v>0.539906</v>
      </c>
      <c r="AF105" s="78">
        <v>-6.5709999999999996E-3</v>
      </c>
      <c r="AG105" s="48"/>
    </row>
    <row r="106" spans="1:33" ht="15" customHeight="1">
      <c r="A106" s="51" t="s">
        <v>334</v>
      </c>
      <c r="B106" s="76" t="s">
        <v>465</v>
      </c>
      <c r="C106" s="77">
        <v>0.106182</v>
      </c>
      <c r="D106" s="77">
        <v>0.105708</v>
      </c>
      <c r="E106" s="77">
        <v>0.10688499999999999</v>
      </c>
      <c r="F106" s="77">
        <v>0.107719</v>
      </c>
      <c r="G106" s="77">
        <v>0.108011</v>
      </c>
      <c r="H106" s="77">
        <v>0.108223</v>
      </c>
      <c r="I106" s="77">
        <v>0.108365</v>
      </c>
      <c r="J106" s="77">
        <v>0.10863399999999999</v>
      </c>
      <c r="K106" s="77">
        <v>0.109156</v>
      </c>
      <c r="L106" s="77">
        <v>0.110086</v>
      </c>
      <c r="M106" s="77">
        <v>0.11135200000000001</v>
      </c>
      <c r="N106" s="77">
        <v>0.11230999999999999</v>
      </c>
      <c r="O106" s="77">
        <v>0.113578</v>
      </c>
      <c r="P106" s="77">
        <v>0.114638</v>
      </c>
      <c r="Q106" s="77">
        <v>0.115674</v>
      </c>
      <c r="R106" s="77">
        <v>0.11642</v>
      </c>
      <c r="S106" s="77">
        <v>0.11692900000000001</v>
      </c>
      <c r="T106" s="77">
        <v>0.117383</v>
      </c>
      <c r="U106" s="77">
        <v>0.11802600000000001</v>
      </c>
      <c r="V106" s="77">
        <v>0.11879199999999999</v>
      </c>
      <c r="W106" s="77">
        <v>0.11981600000000001</v>
      </c>
      <c r="X106" s="77">
        <v>0.1207</v>
      </c>
      <c r="Y106" s="77">
        <v>0.12163400000000001</v>
      </c>
      <c r="Z106" s="77">
        <v>0.12264</v>
      </c>
      <c r="AA106" s="77">
        <v>0.123317</v>
      </c>
      <c r="AB106" s="77">
        <v>0.124087</v>
      </c>
      <c r="AC106" s="77">
        <v>0.124877</v>
      </c>
      <c r="AD106" s="77">
        <v>0.12554000000000001</v>
      </c>
      <c r="AE106" s="77">
        <v>0.126277</v>
      </c>
      <c r="AF106" s="78">
        <v>6.2090000000000001E-3</v>
      </c>
      <c r="AG106" s="48"/>
    </row>
    <row r="107" spans="1:33" ht="15" customHeight="1">
      <c r="A107" s="51" t="s">
        <v>335</v>
      </c>
      <c r="B107" s="76" t="s">
        <v>466</v>
      </c>
      <c r="C107" s="77">
        <v>7.8223000000000001E-2</v>
      </c>
      <c r="D107" s="77">
        <v>7.8455999999999998E-2</v>
      </c>
      <c r="E107" s="77">
        <v>7.9879000000000006E-2</v>
      </c>
      <c r="F107" s="77">
        <v>8.1015000000000004E-2</v>
      </c>
      <c r="G107" s="77">
        <v>8.1703999999999999E-2</v>
      </c>
      <c r="H107" s="77">
        <v>8.2288E-2</v>
      </c>
      <c r="I107" s="77">
        <v>8.2902000000000003E-2</v>
      </c>
      <c r="J107" s="77">
        <v>8.3697999999999995E-2</v>
      </c>
      <c r="K107" s="77">
        <v>8.4734000000000004E-2</v>
      </c>
      <c r="L107" s="77">
        <v>8.6179000000000006E-2</v>
      </c>
      <c r="M107" s="77">
        <v>8.7991E-2</v>
      </c>
      <c r="N107" s="77">
        <v>8.9672000000000002E-2</v>
      </c>
      <c r="O107" s="77">
        <v>9.1721999999999998E-2</v>
      </c>
      <c r="P107" s="77">
        <v>9.3600000000000003E-2</v>
      </c>
      <c r="Q107" s="77">
        <v>9.5455999999999999E-2</v>
      </c>
      <c r="R107" s="77">
        <v>9.7072000000000006E-2</v>
      </c>
      <c r="S107" s="77">
        <v>9.8484000000000002E-2</v>
      </c>
      <c r="T107" s="77">
        <v>9.9843000000000001E-2</v>
      </c>
      <c r="U107" s="77">
        <v>0.101357</v>
      </c>
      <c r="V107" s="77">
        <v>0.102973</v>
      </c>
      <c r="W107" s="77">
        <v>0.104813</v>
      </c>
      <c r="X107" s="77">
        <v>0.106531</v>
      </c>
      <c r="Y107" s="77">
        <v>0.108293</v>
      </c>
      <c r="Z107" s="77">
        <v>0.110121</v>
      </c>
      <c r="AA107" s="77">
        <v>0.111651</v>
      </c>
      <c r="AB107" s="77">
        <v>0.11326</v>
      </c>
      <c r="AC107" s="77">
        <v>0.114884</v>
      </c>
      <c r="AD107" s="77">
        <v>0.116387</v>
      </c>
      <c r="AE107" s="77">
        <v>0.117952</v>
      </c>
      <c r="AF107" s="78">
        <v>1.4777E-2</v>
      </c>
      <c r="AG107" s="48"/>
    </row>
    <row r="108" spans="1:33" ht="15" customHeight="1">
      <c r="A108" s="51" t="s">
        <v>336</v>
      </c>
      <c r="B108" s="76" t="s">
        <v>467</v>
      </c>
      <c r="C108" s="77">
        <v>0.52424099999999996</v>
      </c>
      <c r="D108" s="77">
        <v>0.50756000000000001</v>
      </c>
      <c r="E108" s="77">
        <v>0.49981199999999998</v>
      </c>
      <c r="F108" s="77">
        <v>0.49174499999999999</v>
      </c>
      <c r="G108" s="77">
        <v>0.48112700000000003</v>
      </c>
      <c r="H108" s="77">
        <v>0.47011500000000001</v>
      </c>
      <c r="I108" s="77">
        <v>0.45847399999999999</v>
      </c>
      <c r="J108" s="77">
        <v>0.44717800000000002</v>
      </c>
      <c r="K108" s="77">
        <v>0.43663000000000002</v>
      </c>
      <c r="L108" s="77">
        <v>0.42787199999999997</v>
      </c>
      <c r="M108" s="77">
        <v>0.42068299999999997</v>
      </c>
      <c r="N108" s="77">
        <v>0.41233599999999998</v>
      </c>
      <c r="O108" s="77">
        <v>0.40550199999999997</v>
      </c>
      <c r="P108" s="77">
        <v>0.39916000000000001</v>
      </c>
      <c r="Q108" s="77">
        <v>0.39354099999999997</v>
      </c>
      <c r="R108" s="77">
        <v>0.38753900000000002</v>
      </c>
      <c r="S108" s="77">
        <v>0.381106</v>
      </c>
      <c r="T108" s="77">
        <v>0.37523499999999999</v>
      </c>
      <c r="U108" s="77">
        <v>0.37079299999999998</v>
      </c>
      <c r="V108" s="77">
        <v>0.36753000000000002</v>
      </c>
      <c r="W108" s="77">
        <v>0.36592000000000002</v>
      </c>
      <c r="X108" s="77">
        <v>0.36459000000000003</v>
      </c>
      <c r="Y108" s="77">
        <v>0.36407099999999998</v>
      </c>
      <c r="Z108" s="77">
        <v>0.36441600000000002</v>
      </c>
      <c r="AA108" s="77">
        <v>0.36443900000000001</v>
      </c>
      <c r="AB108" s="77">
        <v>0.36532999999999999</v>
      </c>
      <c r="AC108" s="77">
        <v>0.36663499999999999</v>
      </c>
      <c r="AD108" s="77">
        <v>0.36802099999999999</v>
      </c>
      <c r="AE108" s="77">
        <v>0.37015199999999998</v>
      </c>
      <c r="AF108" s="78">
        <v>-1.2352999999999999E-2</v>
      </c>
      <c r="AG108" s="48"/>
    </row>
    <row r="109" spans="1:33" ht="15" customHeight="1">
      <c r="A109" s="51" t="s">
        <v>337</v>
      </c>
      <c r="B109" s="76" t="s">
        <v>468</v>
      </c>
      <c r="C109" s="77">
        <v>0.34017799999999998</v>
      </c>
      <c r="D109" s="77">
        <v>0.33145000000000002</v>
      </c>
      <c r="E109" s="77">
        <v>0.32766200000000001</v>
      </c>
      <c r="F109" s="77">
        <v>0.32289099999999998</v>
      </c>
      <c r="G109" s="77">
        <v>0.31572299999999998</v>
      </c>
      <c r="H109" s="77">
        <v>0.30760500000000002</v>
      </c>
      <c r="I109" s="77">
        <v>0.29849799999999999</v>
      </c>
      <c r="J109" s="77">
        <v>0.28910400000000003</v>
      </c>
      <c r="K109" s="77">
        <v>0.27981200000000001</v>
      </c>
      <c r="L109" s="77">
        <v>0.27127299999999999</v>
      </c>
      <c r="M109" s="77">
        <v>0.26343899999999998</v>
      </c>
      <c r="N109" s="77">
        <v>0.25463999999999998</v>
      </c>
      <c r="O109" s="77">
        <v>0.24659700000000001</v>
      </c>
      <c r="P109" s="77">
        <v>0.23866799999999999</v>
      </c>
      <c r="Q109" s="77">
        <v>0.23112199999999999</v>
      </c>
      <c r="R109" s="77">
        <v>0.22326399999999999</v>
      </c>
      <c r="S109" s="77">
        <v>0.215225</v>
      </c>
      <c r="T109" s="77">
        <v>0.20760400000000001</v>
      </c>
      <c r="U109" s="77">
        <v>0.20091200000000001</v>
      </c>
      <c r="V109" s="77">
        <v>0.19502900000000001</v>
      </c>
      <c r="W109" s="77">
        <v>0.190272</v>
      </c>
      <c r="X109" s="77">
        <v>0.18592</v>
      </c>
      <c r="Y109" s="77">
        <v>0.18232200000000001</v>
      </c>
      <c r="Z109" s="77">
        <v>0.17945700000000001</v>
      </c>
      <c r="AA109" s="77">
        <v>0.17699999999999999</v>
      </c>
      <c r="AB109" s="77">
        <v>0.17538599999999999</v>
      </c>
      <c r="AC109" s="77">
        <v>0.174376</v>
      </c>
      <c r="AD109" s="77">
        <v>0.17383799999999999</v>
      </c>
      <c r="AE109" s="77">
        <v>0.17397000000000001</v>
      </c>
      <c r="AF109" s="78">
        <v>-2.3664999999999999E-2</v>
      </c>
      <c r="AG109" s="48"/>
    </row>
    <row r="110" spans="1:33" ht="15" customHeight="1">
      <c r="A110" s="51" t="s">
        <v>338</v>
      </c>
      <c r="B110" s="76" t="s">
        <v>68</v>
      </c>
      <c r="C110" s="77">
        <v>0.25257299999999999</v>
      </c>
      <c r="D110" s="77">
        <v>0.24671000000000001</v>
      </c>
      <c r="E110" s="77">
        <v>0.22173100000000001</v>
      </c>
      <c r="F110" s="77">
        <v>0.22417599999999999</v>
      </c>
      <c r="G110" s="77">
        <v>0.225276</v>
      </c>
      <c r="H110" s="77">
        <v>0.225825</v>
      </c>
      <c r="I110" s="77">
        <v>0.22562099999999999</v>
      </c>
      <c r="J110" s="77">
        <v>0.22486900000000001</v>
      </c>
      <c r="K110" s="77">
        <v>0.22392599999999999</v>
      </c>
      <c r="L110" s="77">
        <v>0.22317799999999999</v>
      </c>
      <c r="M110" s="77">
        <v>0.22254199999999999</v>
      </c>
      <c r="N110" s="77">
        <v>0.22076200000000001</v>
      </c>
      <c r="O110" s="77">
        <v>0.21889700000000001</v>
      </c>
      <c r="P110" s="77">
        <v>0.21618299999999999</v>
      </c>
      <c r="Q110" s="77">
        <v>0.21316199999999999</v>
      </c>
      <c r="R110" s="77">
        <v>0.20943300000000001</v>
      </c>
      <c r="S110" s="77">
        <v>0.20494000000000001</v>
      </c>
      <c r="T110" s="77">
        <v>0.200434</v>
      </c>
      <c r="U110" s="77">
        <v>0.196406</v>
      </c>
      <c r="V110" s="77">
        <v>0.19278899999999999</v>
      </c>
      <c r="W110" s="77">
        <v>0.189775</v>
      </c>
      <c r="X110" s="77">
        <v>0.18689</v>
      </c>
      <c r="Y110" s="77">
        <v>0.18443599999999999</v>
      </c>
      <c r="Z110" s="77">
        <v>0.182334</v>
      </c>
      <c r="AA110" s="77">
        <v>0.17981900000000001</v>
      </c>
      <c r="AB110" s="77">
        <v>0.17780699999999999</v>
      </c>
      <c r="AC110" s="77">
        <v>0.17621899999999999</v>
      </c>
      <c r="AD110" s="77">
        <v>0.17477599999999999</v>
      </c>
      <c r="AE110" s="77">
        <v>0.173677</v>
      </c>
      <c r="AF110" s="78">
        <v>-1.3285999999999999E-2</v>
      </c>
      <c r="AG110" s="48"/>
    </row>
    <row r="111" spans="1:33" ht="15" customHeight="1">
      <c r="A111" s="51" t="s">
        <v>339</v>
      </c>
      <c r="B111" s="76" t="s">
        <v>469</v>
      </c>
      <c r="C111" s="77">
        <v>5.2054660000000004</v>
      </c>
      <c r="D111" s="77">
        <v>5.2792649999999997</v>
      </c>
      <c r="E111" s="77">
        <v>5.3680680000000001</v>
      </c>
      <c r="F111" s="77">
        <v>5.4667950000000003</v>
      </c>
      <c r="G111" s="77">
        <v>5.5393330000000001</v>
      </c>
      <c r="H111" s="77">
        <v>5.6196859999999997</v>
      </c>
      <c r="I111" s="77">
        <v>5.6796139999999999</v>
      </c>
      <c r="J111" s="77">
        <v>5.7321720000000003</v>
      </c>
      <c r="K111" s="77">
        <v>5.7932949999999996</v>
      </c>
      <c r="L111" s="77">
        <v>5.8741300000000001</v>
      </c>
      <c r="M111" s="77">
        <v>5.9726720000000002</v>
      </c>
      <c r="N111" s="77">
        <v>6.0554870000000003</v>
      </c>
      <c r="O111" s="77">
        <v>6.1483489999999996</v>
      </c>
      <c r="P111" s="77">
        <v>6.2413259999999999</v>
      </c>
      <c r="Q111" s="77">
        <v>6.3396559999999997</v>
      </c>
      <c r="R111" s="77">
        <v>6.4296220000000002</v>
      </c>
      <c r="S111" s="77">
        <v>6.5040570000000004</v>
      </c>
      <c r="T111" s="77">
        <v>6.5783399999999999</v>
      </c>
      <c r="U111" s="77">
        <v>6.6683149999999998</v>
      </c>
      <c r="V111" s="77">
        <v>6.7671700000000001</v>
      </c>
      <c r="W111" s="77">
        <v>6.8881180000000004</v>
      </c>
      <c r="X111" s="77">
        <v>7.0062930000000003</v>
      </c>
      <c r="Y111" s="77">
        <v>7.1321969999999997</v>
      </c>
      <c r="Z111" s="77">
        <v>7.2672169999999996</v>
      </c>
      <c r="AA111" s="77">
        <v>7.3884829999999999</v>
      </c>
      <c r="AB111" s="77">
        <v>7.5214470000000002</v>
      </c>
      <c r="AC111" s="77">
        <v>7.6591680000000002</v>
      </c>
      <c r="AD111" s="77">
        <v>7.7947930000000003</v>
      </c>
      <c r="AE111" s="77">
        <v>7.9456879999999996</v>
      </c>
      <c r="AF111" s="78">
        <v>1.5219E-2</v>
      </c>
      <c r="AG111" s="48"/>
    </row>
    <row r="112" spans="1:33" ht="15" customHeight="1">
      <c r="A112" s="51" t="s">
        <v>340</v>
      </c>
      <c r="B112" s="75" t="s">
        <v>476</v>
      </c>
      <c r="C112" s="87">
        <v>21.508896</v>
      </c>
      <c r="D112" s="87">
        <v>21.121822000000002</v>
      </c>
      <c r="E112" s="87">
        <v>20.988358000000002</v>
      </c>
      <c r="F112" s="87">
        <v>21.127586000000001</v>
      </c>
      <c r="G112" s="87">
        <v>21.191535999999999</v>
      </c>
      <c r="H112" s="87">
        <v>21.249516</v>
      </c>
      <c r="I112" s="87">
        <v>21.267403000000002</v>
      </c>
      <c r="J112" s="87">
        <v>21.267963000000002</v>
      </c>
      <c r="K112" s="87">
        <v>21.269732999999999</v>
      </c>
      <c r="L112" s="87">
        <v>21.316433</v>
      </c>
      <c r="M112" s="87">
        <v>21.412941</v>
      </c>
      <c r="N112" s="87">
        <v>21.481677999999999</v>
      </c>
      <c r="O112" s="87">
        <v>21.587553</v>
      </c>
      <c r="P112" s="87">
        <v>21.698273</v>
      </c>
      <c r="Q112" s="87">
        <v>21.825367</v>
      </c>
      <c r="R112" s="87">
        <v>21.926689</v>
      </c>
      <c r="S112" s="87">
        <v>21.989027</v>
      </c>
      <c r="T112" s="87">
        <v>22.053360000000001</v>
      </c>
      <c r="U112" s="87">
        <v>22.145949999999999</v>
      </c>
      <c r="V112" s="87">
        <v>22.265259</v>
      </c>
      <c r="W112" s="87">
        <v>22.438521999999999</v>
      </c>
      <c r="X112" s="87">
        <v>22.608433000000002</v>
      </c>
      <c r="Y112" s="87">
        <v>22.800034</v>
      </c>
      <c r="Z112" s="87">
        <v>23.011658000000001</v>
      </c>
      <c r="AA112" s="87">
        <v>23.186775000000001</v>
      </c>
      <c r="AB112" s="87">
        <v>23.391161</v>
      </c>
      <c r="AC112" s="87">
        <v>23.609210999999998</v>
      </c>
      <c r="AD112" s="87">
        <v>23.818702999999999</v>
      </c>
      <c r="AE112" s="87">
        <v>24.056145000000001</v>
      </c>
      <c r="AF112" s="88">
        <v>4.0049999999999999E-3</v>
      </c>
      <c r="AG112" s="48"/>
    </row>
    <row r="113" spans="1:33" ht="15" customHeight="1">
      <c r="A113" s="51" t="s">
        <v>477</v>
      </c>
      <c r="B113" s="76" t="s">
        <v>478</v>
      </c>
      <c r="C113" s="77">
        <v>0.112023</v>
      </c>
      <c r="D113" s="77">
        <v>0.123458</v>
      </c>
      <c r="E113" s="77">
        <v>0.13652900000000001</v>
      </c>
      <c r="F113" s="77">
        <v>0.14977699999999999</v>
      </c>
      <c r="G113" s="77">
        <v>0.16300899999999999</v>
      </c>
      <c r="H113" s="77">
        <v>0.17658499999999999</v>
      </c>
      <c r="I113" s="77">
        <v>0.19053</v>
      </c>
      <c r="J113" s="77">
        <v>0.20494499999999999</v>
      </c>
      <c r="K113" s="77">
        <v>0.21981999999999999</v>
      </c>
      <c r="L113" s="77">
        <v>0.23524600000000001</v>
      </c>
      <c r="M113" s="77">
        <v>0.25148999999999999</v>
      </c>
      <c r="N113" s="77">
        <v>0.26793699999999998</v>
      </c>
      <c r="O113" s="77">
        <v>0.28465000000000001</v>
      </c>
      <c r="P113" s="77">
        <v>0.29947400000000002</v>
      </c>
      <c r="Q113" s="77">
        <v>0.31491799999999998</v>
      </c>
      <c r="R113" s="77">
        <v>0.33096799999999998</v>
      </c>
      <c r="S113" s="77">
        <v>0.34801199999999999</v>
      </c>
      <c r="T113" s="77">
        <v>0.36618699999999998</v>
      </c>
      <c r="U113" s="77">
        <v>0.38540000000000002</v>
      </c>
      <c r="V113" s="77">
        <v>0.40570899999999999</v>
      </c>
      <c r="W113" s="77">
        <v>0.427124</v>
      </c>
      <c r="X113" s="77">
        <v>0.44966</v>
      </c>
      <c r="Y113" s="77">
        <v>0.47307100000000002</v>
      </c>
      <c r="Z113" s="77">
        <v>0.49757400000000002</v>
      </c>
      <c r="AA113" s="77">
        <v>0.52299700000000005</v>
      </c>
      <c r="AB113" s="77">
        <v>0.54935500000000004</v>
      </c>
      <c r="AC113" s="77">
        <v>0.57694599999999996</v>
      </c>
      <c r="AD113" s="77">
        <v>0.60526800000000003</v>
      </c>
      <c r="AE113" s="77">
        <v>0.63452399999999998</v>
      </c>
      <c r="AF113" s="78">
        <v>6.3893000000000005E-2</v>
      </c>
      <c r="AG113" s="48"/>
    </row>
    <row r="114" spans="1:33" ht="15" customHeight="1">
      <c r="A114" s="51" t="s">
        <v>479</v>
      </c>
      <c r="B114" s="75" t="s">
        <v>480</v>
      </c>
      <c r="C114" s="79">
        <v>21.396872999999999</v>
      </c>
      <c r="D114" s="79">
        <v>20.998363000000001</v>
      </c>
      <c r="E114" s="79">
        <v>20.851828000000001</v>
      </c>
      <c r="F114" s="79">
        <v>20.977810000000002</v>
      </c>
      <c r="G114" s="79">
        <v>21.028528000000001</v>
      </c>
      <c r="H114" s="79">
        <v>21.072931000000001</v>
      </c>
      <c r="I114" s="79">
        <v>21.076872000000002</v>
      </c>
      <c r="J114" s="79">
        <v>21.063019000000001</v>
      </c>
      <c r="K114" s="79">
        <v>21.049913</v>
      </c>
      <c r="L114" s="79">
        <v>21.081185999999999</v>
      </c>
      <c r="M114" s="79">
        <v>21.161451</v>
      </c>
      <c r="N114" s="79">
        <v>21.213740999999999</v>
      </c>
      <c r="O114" s="79">
        <v>21.302902</v>
      </c>
      <c r="P114" s="79">
        <v>21.398797999999999</v>
      </c>
      <c r="Q114" s="79">
        <v>21.510448</v>
      </c>
      <c r="R114" s="79">
        <v>21.59572</v>
      </c>
      <c r="S114" s="79">
        <v>21.641013999999998</v>
      </c>
      <c r="T114" s="79">
        <v>21.687172</v>
      </c>
      <c r="U114" s="79">
        <v>21.760549999999999</v>
      </c>
      <c r="V114" s="79">
        <v>21.859549000000001</v>
      </c>
      <c r="W114" s="79">
        <v>22.011398</v>
      </c>
      <c r="X114" s="79">
        <v>22.158773</v>
      </c>
      <c r="Y114" s="79">
        <v>22.326962999999999</v>
      </c>
      <c r="Z114" s="79">
        <v>22.514084</v>
      </c>
      <c r="AA114" s="79">
        <v>22.663778000000001</v>
      </c>
      <c r="AB114" s="79">
        <v>22.841805999999998</v>
      </c>
      <c r="AC114" s="79">
        <v>23.032264999999999</v>
      </c>
      <c r="AD114" s="79">
        <v>23.213433999999999</v>
      </c>
      <c r="AE114" s="79">
        <v>23.421619</v>
      </c>
      <c r="AF114" s="80">
        <v>3.2339999999999999E-3</v>
      </c>
      <c r="AG114" s="48"/>
    </row>
    <row r="115" spans="1:33" ht="15" customHeight="1">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row>
    <row r="116" spans="1:33" ht="15" customHeight="1">
      <c r="B116" s="75" t="s">
        <v>481</v>
      </c>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row>
    <row r="117" spans="1:33" ht="15" customHeight="1">
      <c r="A117" s="51" t="s">
        <v>341</v>
      </c>
      <c r="B117" s="76" t="s">
        <v>69</v>
      </c>
      <c r="C117" s="77">
        <v>1.4845000000000001E-2</v>
      </c>
      <c r="D117" s="77">
        <v>1.5337E-2</v>
      </c>
      <c r="E117" s="77">
        <v>1.7392999999999999E-2</v>
      </c>
      <c r="F117" s="77">
        <v>1.9101E-2</v>
      </c>
      <c r="G117" s="77">
        <v>2.0705000000000001E-2</v>
      </c>
      <c r="H117" s="77">
        <v>2.2252999999999998E-2</v>
      </c>
      <c r="I117" s="77">
        <v>2.3747000000000001E-2</v>
      </c>
      <c r="J117" s="77">
        <v>2.5304E-2</v>
      </c>
      <c r="K117" s="77">
        <v>2.6698E-2</v>
      </c>
      <c r="L117" s="77">
        <v>2.8160000000000001E-2</v>
      </c>
      <c r="M117" s="77">
        <v>2.9547E-2</v>
      </c>
      <c r="N117" s="77">
        <v>3.0886E-2</v>
      </c>
      <c r="O117" s="77">
        <v>3.2044999999999997E-2</v>
      </c>
      <c r="P117" s="77">
        <v>3.2747999999999999E-2</v>
      </c>
      <c r="Q117" s="77">
        <v>3.3270000000000001E-2</v>
      </c>
      <c r="R117" s="77">
        <v>3.3674000000000003E-2</v>
      </c>
      <c r="S117" s="77">
        <v>3.3866E-2</v>
      </c>
      <c r="T117" s="77">
        <v>3.424E-2</v>
      </c>
      <c r="U117" s="77">
        <v>3.4597999999999997E-2</v>
      </c>
      <c r="V117" s="77">
        <v>3.5140999999999999E-2</v>
      </c>
      <c r="W117" s="77">
        <v>3.5660999999999998E-2</v>
      </c>
      <c r="X117" s="77">
        <v>3.6152999999999998E-2</v>
      </c>
      <c r="Y117" s="77">
        <v>3.6614000000000001E-2</v>
      </c>
      <c r="Z117" s="77">
        <v>3.7157999999999997E-2</v>
      </c>
      <c r="AA117" s="77">
        <v>3.7769999999999998E-2</v>
      </c>
      <c r="AB117" s="77">
        <v>3.8505999999999999E-2</v>
      </c>
      <c r="AC117" s="77">
        <v>3.9142999999999997E-2</v>
      </c>
      <c r="AD117" s="77">
        <v>3.9898999999999997E-2</v>
      </c>
      <c r="AE117" s="77">
        <v>4.0578000000000003E-2</v>
      </c>
      <c r="AF117" s="78">
        <v>3.6565E-2</v>
      </c>
      <c r="AG117" s="48"/>
    </row>
    <row r="118" spans="1:33" ht="15" customHeight="1">
      <c r="A118" s="51" t="s">
        <v>342</v>
      </c>
      <c r="B118" s="76" t="s">
        <v>70</v>
      </c>
      <c r="C118" s="77">
        <v>5.7070999999999997E-2</v>
      </c>
      <c r="D118" s="77">
        <v>6.5246999999999999E-2</v>
      </c>
      <c r="E118" s="77">
        <v>7.4490000000000001E-2</v>
      </c>
      <c r="F118" s="77">
        <v>8.2332000000000002E-2</v>
      </c>
      <c r="G118" s="77">
        <v>8.9647000000000004E-2</v>
      </c>
      <c r="H118" s="77">
        <v>9.6698999999999993E-2</v>
      </c>
      <c r="I118" s="77">
        <v>0.103424</v>
      </c>
      <c r="J118" s="77">
        <v>0.110056</v>
      </c>
      <c r="K118" s="77">
        <v>0.11708300000000001</v>
      </c>
      <c r="L118" s="77">
        <v>0.1244</v>
      </c>
      <c r="M118" s="77">
        <v>0.13175400000000001</v>
      </c>
      <c r="N118" s="77">
        <v>0.136737</v>
      </c>
      <c r="O118" s="77">
        <v>0.13999400000000001</v>
      </c>
      <c r="P118" s="77">
        <v>0.13961699999999999</v>
      </c>
      <c r="Q118" s="77">
        <v>0.13946500000000001</v>
      </c>
      <c r="R118" s="77">
        <v>0.13922100000000001</v>
      </c>
      <c r="S118" s="77">
        <v>0.13922000000000001</v>
      </c>
      <c r="T118" s="77">
        <v>0.139213</v>
      </c>
      <c r="U118" s="77">
        <v>0.139127</v>
      </c>
      <c r="V118" s="77">
        <v>0.139539</v>
      </c>
      <c r="W118" s="77">
        <v>0.13955999999999999</v>
      </c>
      <c r="X118" s="77">
        <v>0.13979800000000001</v>
      </c>
      <c r="Y118" s="77">
        <v>0.139983</v>
      </c>
      <c r="Z118" s="77">
        <v>0.14035800000000001</v>
      </c>
      <c r="AA118" s="77">
        <v>0.140489</v>
      </c>
      <c r="AB118" s="77">
        <v>0.140678</v>
      </c>
      <c r="AC118" s="77">
        <v>0.140518</v>
      </c>
      <c r="AD118" s="77">
        <v>0.14077500000000001</v>
      </c>
      <c r="AE118" s="77">
        <v>0.140678</v>
      </c>
      <c r="AF118" s="78">
        <v>3.2745000000000003E-2</v>
      </c>
      <c r="AG118" s="48"/>
    </row>
    <row r="119" spans="1:33" ht="15" customHeight="1">
      <c r="A119" s="51" t="s">
        <v>343</v>
      </c>
      <c r="B119" s="76" t="s">
        <v>27</v>
      </c>
      <c r="C119" s="77">
        <v>0.32074200000000003</v>
      </c>
      <c r="D119" s="77">
        <v>0.35317799999999999</v>
      </c>
      <c r="E119" s="77">
        <v>0.39725199999999999</v>
      </c>
      <c r="F119" s="77">
        <v>0.43442599999999998</v>
      </c>
      <c r="G119" s="77">
        <v>0.47073300000000001</v>
      </c>
      <c r="H119" s="77">
        <v>0.50977799999999995</v>
      </c>
      <c r="I119" s="77">
        <v>0.54817300000000002</v>
      </c>
      <c r="J119" s="77">
        <v>0.58955800000000003</v>
      </c>
      <c r="K119" s="77">
        <v>0.63500900000000005</v>
      </c>
      <c r="L119" s="77">
        <v>0.682952</v>
      </c>
      <c r="M119" s="77">
        <v>0.73329999999999995</v>
      </c>
      <c r="N119" s="77">
        <v>0.78193000000000001</v>
      </c>
      <c r="O119" s="77">
        <v>0.83591400000000005</v>
      </c>
      <c r="P119" s="77">
        <v>0.88302199999999997</v>
      </c>
      <c r="Q119" s="77">
        <v>0.92925899999999995</v>
      </c>
      <c r="R119" s="77">
        <v>0.97457099999999997</v>
      </c>
      <c r="S119" s="77">
        <v>1.022575</v>
      </c>
      <c r="T119" s="77">
        <v>1.0770759999999999</v>
      </c>
      <c r="U119" s="77">
        <v>1.132468</v>
      </c>
      <c r="V119" s="77">
        <v>1.1976089999999999</v>
      </c>
      <c r="W119" s="77">
        <v>1.2617700000000001</v>
      </c>
      <c r="X119" s="77">
        <v>1.3309089999999999</v>
      </c>
      <c r="Y119" s="77">
        <v>1.4054310000000001</v>
      </c>
      <c r="Z119" s="77">
        <v>1.4835309999999999</v>
      </c>
      <c r="AA119" s="77">
        <v>1.559299</v>
      </c>
      <c r="AB119" s="77">
        <v>1.639516</v>
      </c>
      <c r="AC119" s="77">
        <v>1.7206680000000001</v>
      </c>
      <c r="AD119" s="77">
        <v>1.8081609999999999</v>
      </c>
      <c r="AE119" s="77">
        <v>1.890247</v>
      </c>
      <c r="AF119" s="78">
        <v>6.5401000000000001E-2</v>
      </c>
      <c r="AG119" s="48"/>
    </row>
    <row r="120" spans="1:33" ht="15" customHeight="1">
      <c r="A120" s="51" t="s">
        <v>344</v>
      </c>
      <c r="B120" s="76" t="s">
        <v>28</v>
      </c>
      <c r="C120" s="77">
        <v>5.6099999999999998E-4</v>
      </c>
      <c r="D120" s="77">
        <v>6.0300000000000002E-4</v>
      </c>
      <c r="E120" s="77">
        <v>6.5899999999999997E-4</v>
      </c>
      <c r="F120" s="77">
        <v>7.0500000000000001E-4</v>
      </c>
      <c r="G120" s="77">
        <v>7.4799999999999997E-4</v>
      </c>
      <c r="H120" s="77">
        <v>8.0099999999999995E-4</v>
      </c>
      <c r="I120" s="77">
        <v>8.5400000000000005E-4</v>
      </c>
      <c r="J120" s="77">
        <v>9.0700000000000004E-4</v>
      </c>
      <c r="K120" s="77">
        <v>9.6000000000000002E-4</v>
      </c>
      <c r="L120" s="77">
        <v>1.0169999999999999E-3</v>
      </c>
      <c r="M120" s="77">
        <v>1.072E-3</v>
      </c>
      <c r="N120" s="77">
        <v>1.122E-3</v>
      </c>
      <c r="O120" s="77">
        <v>1.122E-3</v>
      </c>
      <c r="P120" s="77">
        <v>1.127E-3</v>
      </c>
      <c r="Q120" s="77">
        <v>1.126E-3</v>
      </c>
      <c r="R120" s="77">
        <v>1.1280000000000001E-3</v>
      </c>
      <c r="S120" s="77">
        <v>1.1280000000000001E-3</v>
      </c>
      <c r="T120" s="77">
        <v>1.1299999999999999E-3</v>
      </c>
      <c r="U120" s="77">
        <v>1.1349999999999999E-3</v>
      </c>
      <c r="V120" s="77">
        <v>1.1440000000000001E-3</v>
      </c>
      <c r="W120" s="77">
        <v>1.1460000000000001E-3</v>
      </c>
      <c r="X120" s="77">
        <v>1.1540000000000001E-3</v>
      </c>
      <c r="Y120" s="77">
        <v>1.1620000000000001E-3</v>
      </c>
      <c r="Z120" s="77">
        <v>1.17E-3</v>
      </c>
      <c r="AA120" s="77">
        <v>1.1770000000000001E-3</v>
      </c>
      <c r="AB120" s="77">
        <v>1.183E-3</v>
      </c>
      <c r="AC120" s="77">
        <v>1.1869999999999999E-3</v>
      </c>
      <c r="AD120" s="77">
        <v>1.194E-3</v>
      </c>
      <c r="AE120" s="77">
        <v>1.1919999999999999E-3</v>
      </c>
      <c r="AF120" s="78">
        <v>2.7265000000000001E-2</v>
      </c>
      <c r="AG120" s="48"/>
    </row>
    <row r="121" spans="1:33" ht="15" customHeight="1">
      <c r="A121" s="51" t="s">
        <v>345</v>
      </c>
      <c r="B121" s="75" t="s">
        <v>29</v>
      </c>
      <c r="C121" s="79">
        <v>0.39321899999999999</v>
      </c>
      <c r="D121" s="79">
        <v>0.43436599999999997</v>
      </c>
      <c r="E121" s="79">
        <v>0.48979299999999998</v>
      </c>
      <c r="F121" s="79">
        <v>0.53656400000000004</v>
      </c>
      <c r="G121" s="79">
        <v>0.58183300000000004</v>
      </c>
      <c r="H121" s="79">
        <v>0.62953099999999995</v>
      </c>
      <c r="I121" s="79">
        <v>0.67619799999999997</v>
      </c>
      <c r="J121" s="79">
        <v>0.72582400000000002</v>
      </c>
      <c r="K121" s="79">
        <v>0.77975099999999997</v>
      </c>
      <c r="L121" s="79">
        <v>0.83652899999999997</v>
      </c>
      <c r="M121" s="79">
        <v>0.89567300000000005</v>
      </c>
      <c r="N121" s="79">
        <v>0.95067500000000005</v>
      </c>
      <c r="O121" s="79">
        <v>1.0090749999999999</v>
      </c>
      <c r="P121" s="79">
        <v>1.056513</v>
      </c>
      <c r="Q121" s="79">
        <v>1.103119</v>
      </c>
      <c r="R121" s="79">
        <v>1.148593</v>
      </c>
      <c r="S121" s="79">
        <v>1.1967890000000001</v>
      </c>
      <c r="T121" s="79">
        <v>1.2516590000000001</v>
      </c>
      <c r="U121" s="79">
        <v>1.307328</v>
      </c>
      <c r="V121" s="79">
        <v>1.3734329999999999</v>
      </c>
      <c r="W121" s="79">
        <v>1.438137</v>
      </c>
      <c r="X121" s="79">
        <v>1.508014</v>
      </c>
      <c r="Y121" s="79">
        <v>1.5831900000000001</v>
      </c>
      <c r="Z121" s="79">
        <v>1.662218</v>
      </c>
      <c r="AA121" s="79">
        <v>1.7387349999999999</v>
      </c>
      <c r="AB121" s="79">
        <v>1.8198840000000001</v>
      </c>
      <c r="AC121" s="79">
        <v>1.9015150000000001</v>
      </c>
      <c r="AD121" s="79">
        <v>1.990029</v>
      </c>
      <c r="AE121" s="79">
        <v>2.072695</v>
      </c>
      <c r="AF121" s="80">
        <v>6.1163000000000002E-2</v>
      </c>
      <c r="AG121" s="48"/>
    </row>
    <row r="122" spans="1:33" ht="15" customHeight="1">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row>
    <row r="123" spans="1:33" ht="15" customHeight="1">
      <c r="B123" s="75" t="s">
        <v>30</v>
      </c>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row>
    <row r="124" spans="1:33" ht="15" customHeight="1">
      <c r="A124" s="51" t="s">
        <v>346</v>
      </c>
      <c r="B124" s="76" t="s">
        <v>31</v>
      </c>
      <c r="C124" s="81">
        <v>6198</v>
      </c>
      <c r="D124" s="81">
        <v>6420</v>
      </c>
      <c r="E124" s="81">
        <v>5972</v>
      </c>
      <c r="F124" s="81">
        <v>5949</v>
      </c>
      <c r="G124" s="81">
        <v>5925</v>
      </c>
      <c r="H124" s="81">
        <v>5902</v>
      </c>
      <c r="I124" s="81">
        <v>5878</v>
      </c>
      <c r="J124" s="81">
        <v>5854</v>
      </c>
      <c r="K124" s="81">
        <v>5830</v>
      </c>
      <c r="L124" s="81">
        <v>5807</v>
      </c>
      <c r="M124" s="81">
        <v>5783</v>
      </c>
      <c r="N124" s="81">
        <v>5759</v>
      </c>
      <c r="O124" s="81">
        <v>5735</v>
      </c>
      <c r="P124" s="81">
        <v>5711</v>
      </c>
      <c r="Q124" s="81">
        <v>5687</v>
      </c>
      <c r="R124" s="81">
        <v>5663</v>
      </c>
      <c r="S124" s="81">
        <v>5639</v>
      </c>
      <c r="T124" s="81">
        <v>5615</v>
      </c>
      <c r="U124" s="81">
        <v>5591</v>
      </c>
      <c r="V124" s="81">
        <v>5567</v>
      </c>
      <c r="W124" s="81">
        <v>5543</v>
      </c>
      <c r="X124" s="81">
        <v>5519</v>
      </c>
      <c r="Y124" s="81">
        <v>5495</v>
      </c>
      <c r="Z124" s="81">
        <v>5471</v>
      </c>
      <c r="AA124" s="81">
        <v>5447</v>
      </c>
      <c r="AB124" s="81">
        <v>5423</v>
      </c>
      <c r="AC124" s="81">
        <v>5399</v>
      </c>
      <c r="AD124" s="81">
        <v>5374</v>
      </c>
      <c r="AE124" s="81">
        <v>5350</v>
      </c>
      <c r="AF124" s="78">
        <v>-5.241E-3</v>
      </c>
      <c r="AG124" s="48"/>
    </row>
    <row r="125" spans="1:33" ht="15" customHeight="1">
      <c r="A125" s="51" t="s">
        <v>347</v>
      </c>
      <c r="B125" s="76" t="s">
        <v>32</v>
      </c>
      <c r="C125" s="81">
        <v>5742</v>
      </c>
      <c r="D125" s="81">
        <v>5779</v>
      </c>
      <c r="E125" s="81">
        <v>5348</v>
      </c>
      <c r="F125" s="81">
        <v>5325</v>
      </c>
      <c r="G125" s="81">
        <v>5303</v>
      </c>
      <c r="H125" s="81">
        <v>5281</v>
      </c>
      <c r="I125" s="81">
        <v>5259</v>
      </c>
      <c r="J125" s="81">
        <v>5236</v>
      </c>
      <c r="K125" s="81">
        <v>5214</v>
      </c>
      <c r="L125" s="81">
        <v>5192</v>
      </c>
      <c r="M125" s="81">
        <v>5169</v>
      </c>
      <c r="N125" s="81">
        <v>5147</v>
      </c>
      <c r="O125" s="81">
        <v>5125</v>
      </c>
      <c r="P125" s="81">
        <v>5102</v>
      </c>
      <c r="Q125" s="81">
        <v>5080</v>
      </c>
      <c r="R125" s="81">
        <v>5058</v>
      </c>
      <c r="S125" s="81">
        <v>5036</v>
      </c>
      <c r="T125" s="81">
        <v>5013</v>
      </c>
      <c r="U125" s="81">
        <v>4991</v>
      </c>
      <c r="V125" s="81">
        <v>4969</v>
      </c>
      <c r="W125" s="81">
        <v>4947</v>
      </c>
      <c r="X125" s="81">
        <v>4924</v>
      </c>
      <c r="Y125" s="81">
        <v>4902</v>
      </c>
      <c r="Z125" s="81">
        <v>4880</v>
      </c>
      <c r="AA125" s="81">
        <v>4858</v>
      </c>
      <c r="AB125" s="81">
        <v>4835</v>
      </c>
      <c r="AC125" s="81">
        <v>4813</v>
      </c>
      <c r="AD125" s="81">
        <v>4791</v>
      </c>
      <c r="AE125" s="81">
        <v>4769</v>
      </c>
      <c r="AF125" s="78">
        <v>-6.6090000000000003E-3</v>
      </c>
      <c r="AG125" s="48"/>
    </row>
    <row r="126" spans="1:33" ht="15" customHeight="1">
      <c r="A126" s="51" t="s">
        <v>348</v>
      </c>
      <c r="B126" s="76" t="s">
        <v>33</v>
      </c>
      <c r="C126" s="81">
        <v>6427</v>
      </c>
      <c r="D126" s="81">
        <v>6306</v>
      </c>
      <c r="E126" s="81">
        <v>5982</v>
      </c>
      <c r="F126" s="81">
        <v>5967</v>
      </c>
      <c r="G126" s="81">
        <v>5953</v>
      </c>
      <c r="H126" s="81">
        <v>5938</v>
      </c>
      <c r="I126" s="81">
        <v>5923</v>
      </c>
      <c r="J126" s="81">
        <v>5908</v>
      </c>
      <c r="K126" s="81">
        <v>5893</v>
      </c>
      <c r="L126" s="81">
        <v>5879</v>
      </c>
      <c r="M126" s="81">
        <v>5864</v>
      </c>
      <c r="N126" s="81">
        <v>5849</v>
      </c>
      <c r="O126" s="81">
        <v>5834</v>
      </c>
      <c r="P126" s="81">
        <v>5819</v>
      </c>
      <c r="Q126" s="81">
        <v>5804</v>
      </c>
      <c r="R126" s="81">
        <v>5790</v>
      </c>
      <c r="S126" s="81">
        <v>5775</v>
      </c>
      <c r="T126" s="81">
        <v>5760</v>
      </c>
      <c r="U126" s="81">
        <v>5745</v>
      </c>
      <c r="V126" s="81">
        <v>5730</v>
      </c>
      <c r="W126" s="81">
        <v>5715</v>
      </c>
      <c r="X126" s="81">
        <v>5701</v>
      </c>
      <c r="Y126" s="81">
        <v>5686</v>
      </c>
      <c r="Z126" s="81">
        <v>5671</v>
      </c>
      <c r="AA126" s="81">
        <v>5656</v>
      </c>
      <c r="AB126" s="81">
        <v>5641</v>
      </c>
      <c r="AC126" s="81">
        <v>5626</v>
      </c>
      <c r="AD126" s="81">
        <v>5611</v>
      </c>
      <c r="AE126" s="81">
        <v>5597</v>
      </c>
      <c r="AF126" s="78">
        <v>-4.9259999999999998E-3</v>
      </c>
      <c r="AG126" s="48"/>
    </row>
    <row r="127" spans="1:33" ht="15" customHeight="1">
      <c r="A127" s="51" t="s">
        <v>349</v>
      </c>
      <c r="B127" s="76" t="s">
        <v>34</v>
      </c>
      <c r="C127" s="81">
        <v>6845</v>
      </c>
      <c r="D127" s="81">
        <v>6601</v>
      </c>
      <c r="E127" s="81">
        <v>6349</v>
      </c>
      <c r="F127" s="81">
        <v>6340</v>
      </c>
      <c r="G127" s="81">
        <v>6330</v>
      </c>
      <c r="H127" s="81">
        <v>6321</v>
      </c>
      <c r="I127" s="81">
        <v>6311</v>
      </c>
      <c r="J127" s="81">
        <v>6301</v>
      </c>
      <c r="K127" s="81">
        <v>6291</v>
      </c>
      <c r="L127" s="81">
        <v>6281</v>
      </c>
      <c r="M127" s="81">
        <v>6271</v>
      </c>
      <c r="N127" s="81">
        <v>6261</v>
      </c>
      <c r="O127" s="81">
        <v>6250</v>
      </c>
      <c r="P127" s="81">
        <v>6240</v>
      </c>
      <c r="Q127" s="81">
        <v>6230</v>
      </c>
      <c r="R127" s="81">
        <v>6219</v>
      </c>
      <c r="S127" s="81">
        <v>6209</v>
      </c>
      <c r="T127" s="81">
        <v>6198</v>
      </c>
      <c r="U127" s="81">
        <v>6188</v>
      </c>
      <c r="V127" s="81">
        <v>6177</v>
      </c>
      <c r="W127" s="81">
        <v>6167</v>
      </c>
      <c r="X127" s="81">
        <v>6156</v>
      </c>
      <c r="Y127" s="81">
        <v>6145</v>
      </c>
      <c r="Z127" s="81">
        <v>6135</v>
      </c>
      <c r="AA127" s="81">
        <v>6124</v>
      </c>
      <c r="AB127" s="81">
        <v>6113</v>
      </c>
      <c r="AC127" s="81">
        <v>6103</v>
      </c>
      <c r="AD127" s="81">
        <v>6092</v>
      </c>
      <c r="AE127" s="81">
        <v>6081</v>
      </c>
      <c r="AF127" s="78">
        <v>-4.2180000000000004E-3</v>
      </c>
      <c r="AG127" s="48"/>
    </row>
    <row r="128" spans="1:33" ht="15" customHeight="1">
      <c r="A128" s="51" t="s">
        <v>350</v>
      </c>
      <c r="B128" s="76" t="s">
        <v>35</v>
      </c>
      <c r="C128" s="81">
        <v>2566</v>
      </c>
      <c r="D128" s="81">
        <v>2600</v>
      </c>
      <c r="E128" s="81">
        <v>2375</v>
      </c>
      <c r="F128" s="81">
        <v>2358</v>
      </c>
      <c r="G128" s="81">
        <v>2342</v>
      </c>
      <c r="H128" s="81">
        <v>2326</v>
      </c>
      <c r="I128" s="81">
        <v>2310</v>
      </c>
      <c r="J128" s="81">
        <v>2294</v>
      </c>
      <c r="K128" s="81">
        <v>2277</v>
      </c>
      <c r="L128" s="81">
        <v>2261</v>
      </c>
      <c r="M128" s="81">
        <v>2245</v>
      </c>
      <c r="N128" s="81">
        <v>2229</v>
      </c>
      <c r="O128" s="81">
        <v>2213</v>
      </c>
      <c r="P128" s="81">
        <v>2197</v>
      </c>
      <c r="Q128" s="81">
        <v>2180</v>
      </c>
      <c r="R128" s="81">
        <v>2164</v>
      </c>
      <c r="S128" s="81">
        <v>2148</v>
      </c>
      <c r="T128" s="81">
        <v>2132</v>
      </c>
      <c r="U128" s="81">
        <v>2116</v>
      </c>
      <c r="V128" s="81">
        <v>2100</v>
      </c>
      <c r="W128" s="81">
        <v>2084</v>
      </c>
      <c r="X128" s="81">
        <v>2068</v>
      </c>
      <c r="Y128" s="81">
        <v>2052</v>
      </c>
      <c r="Z128" s="81">
        <v>2036</v>
      </c>
      <c r="AA128" s="81">
        <v>2020</v>
      </c>
      <c r="AB128" s="81">
        <v>2005</v>
      </c>
      <c r="AC128" s="81">
        <v>1989</v>
      </c>
      <c r="AD128" s="81">
        <v>1973</v>
      </c>
      <c r="AE128" s="81">
        <v>1957</v>
      </c>
      <c r="AF128" s="78">
        <v>-9.6299999999999997E-3</v>
      </c>
      <c r="AG128" s="48"/>
    </row>
    <row r="129" spans="1:33" ht="15" customHeight="1">
      <c r="A129" s="51" t="s">
        <v>351</v>
      </c>
      <c r="B129" s="76" t="s">
        <v>36</v>
      </c>
      <c r="C129" s="81">
        <v>3487</v>
      </c>
      <c r="D129" s="81">
        <v>3442</v>
      </c>
      <c r="E129" s="81">
        <v>3180</v>
      </c>
      <c r="F129" s="81">
        <v>3168</v>
      </c>
      <c r="G129" s="81">
        <v>3156</v>
      </c>
      <c r="H129" s="81">
        <v>3144</v>
      </c>
      <c r="I129" s="81">
        <v>3131</v>
      </c>
      <c r="J129" s="81">
        <v>3119</v>
      </c>
      <c r="K129" s="81">
        <v>3106</v>
      </c>
      <c r="L129" s="81">
        <v>3094</v>
      </c>
      <c r="M129" s="81">
        <v>3081</v>
      </c>
      <c r="N129" s="81">
        <v>3069</v>
      </c>
      <c r="O129" s="81">
        <v>3056</v>
      </c>
      <c r="P129" s="81">
        <v>3043</v>
      </c>
      <c r="Q129" s="81">
        <v>3031</v>
      </c>
      <c r="R129" s="81">
        <v>3018</v>
      </c>
      <c r="S129" s="81">
        <v>3005</v>
      </c>
      <c r="T129" s="81">
        <v>2992</v>
      </c>
      <c r="U129" s="81">
        <v>2980</v>
      </c>
      <c r="V129" s="81">
        <v>2967</v>
      </c>
      <c r="W129" s="81">
        <v>2954</v>
      </c>
      <c r="X129" s="81">
        <v>2941</v>
      </c>
      <c r="Y129" s="81">
        <v>2929</v>
      </c>
      <c r="Z129" s="81">
        <v>2916</v>
      </c>
      <c r="AA129" s="81">
        <v>2903</v>
      </c>
      <c r="AB129" s="81">
        <v>2890</v>
      </c>
      <c r="AC129" s="81">
        <v>2877</v>
      </c>
      <c r="AD129" s="81">
        <v>2865</v>
      </c>
      <c r="AE129" s="81">
        <v>2852</v>
      </c>
      <c r="AF129" s="78">
        <v>-7.1539999999999998E-3</v>
      </c>
      <c r="AG129" s="48"/>
    </row>
    <row r="130" spans="1:33" ht="15" customHeight="1">
      <c r="A130" s="51" t="s">
        <v>352</v>
      </c>
      <c r="B130" s="76" t="s">
        <v>37</v>
      </c>
      <c r="C130" s="81">
        <v>2195</v>
      </c>
      <c r="D130" s="81">
        <v>2056</v>
      </c>
      <c r="E130" s="81">
        <v>1942</v>
      </c>
      <c r="F130" s="81">
        <v>1934</v>
      </c>
      <c r="G130" s="81">
        <v>1925</v>
      </c>
      <c r="H130" s="81">
        <v>1916</v>
      </c>
      <c r="I130" s="81">
        <v>1908</v>
      </c>
      <c r="J130" s="81">
        <v>1899</v>
      </c>
      <c r="K130" s="81">
        <v>1891</v>
      </c>
      <c r="L130" s="81">
        <v>1882</v>
      </c>
      <c r="M130" s="81">
        <v>1874</v>
      </c>
      <c r="N130" s="81">
        <v>1865</v>
      </c>
      <c r="O130" s="81">
        <v>1857</v>
      </c>
      <c r="P130" s="81">
        <v>1849</v>
      </c>
      <c r="Q130" s="81">
        <v>1840</v>
      </c>
      <c r="R130" s="81">
        <v>1832</v>
      </c>
      <c r="S130" s="81">
        <v>1824</v>
      </c>
      <c r="T130" s="81">
        <v>1815</v>
      </c>
      <c r="U130" s="81">
        <v>1807</v>
      </c>
      <c r="V130" s="81">
        <v>1799</v>
      </c>
      <c r="W130" s="81">
        <v>1791</v>
      </c>
      <c r="X130" s="81">
        <v>1783</v>
      </c>
      <c r="Y130" s="81">
        <v>1774</v>
      </c>
      <c r="Z130" s="81">
        <v>1766</v>
      </c>
      <c r="AA130" s="81">
        <v>1758</v>
      </c>
      <c r="AB130" s="81">
        <v>1750</v>
      </c>
      <c r="AC130" s="81">
        <v>1742</v>
      </c>
      <c r="AD130" s="81">
        <v>1734</v>
      </c>
      <c r="AE130" s="81">
        <v>1726</v>
      </c>
      <c r="AF130" s="78">
        <v>-8.548E-3</v>
      </c>
      <c r="AG130" s="48"/>
    </row>
    <row r="131" spans="1:33" ht="15" customHeight="1">
      <c r="A131" s="51" t="s">
        <v>353</v>
      </c>
      <c r="B131" s="76" t="s">
        <v>38</v>
      </c>
      <c r="C131" s="81">
        <v>4970</v>
      </c>
      <c r="D131" s="81">
        <v>4978</v>
      </c>
      <c r="E131" s="81">
        <v>4789</v>
      </c>
      <c r="F131" s="81">
        <v>4776</v>
      </c>
      <c r="G131" s="81">
        <v>4763</v>
      </c>
      <c r="H131" s="81">
        <v>4751</v>
      </c>
      <c r="I131" s="81">
        <v>4738</v>
      </c>
      <c r="J131" s="81">
        <v>4725</v>
      </c>
      <c r="K131" s="81">
        <v>4712</v>
      </c>
      <c r="L131" s="81">
        <v>4698</v>
      </c>
      <c r="M131" s="81">
        <v>4685</v>
      </c>
      <c r="N131" s="81">
        <v>4672</v>
      </c>
      <c r="O131" s="81">
        <v>4658</v>
      </c>
      <c r="P131" s="81">
        <v>4645</v>
      </c>
      <c r="Q131" s="81">
        <v>4632</v>
      </c>
      <c r="R131" s="81">
        <v>4619</v>
      </c>
      <c r="S131" s="81">
        <v>4606</v>
      </c>
      <c r="T131" s="81">
        <v>4593</v>
      </c>
      <c r="U131" s="81">
        <v>4580</v>
      </c>
      <c r="V131" s="81">
        <v>4568</v>
      </c>
      <c r="W131" s="81">
        <v>4555</v>
      </c>
      <c r="X131" s="81">
        <v>4542</v>
      </c>
      <c r="Y131" s="81">
        <v>4530</v>
      </c>
      <c r="Z131" s="81">
        <v>4517</v>
      </c>
      <c r="AA131" s="81">
        <v>4504</v>
      </c>
      <c r="AB131" s="81">
        <v>4492</v>
      </c>
      <c r="AC131" s="81">
        <v>4479</v>
      </c>
      <c r="AD131" s="81">
        <v>4467</v>
      </c>
      <c r="AE131" s="81">
        <v>4454</v>
      </c>
      <c r="AF131" s="78">
        <v>-3.9069999999999999E-3</v>
      </c>
      <c r="AG131" s="48"/>
    </row>
    <row r="132" spans="1:33" ht="15" customHeight="1">
      <c r="A132" s="51" t="s">
        <v>354</v>
      </c>
      <c r="B132" s="76" t="s">
        <v>39</v>
      </c>
      <c r="C132" s="81">
        <v>3212</v>
      </c>
      <c r="D132" s="81">
        <v>3503</v>
      </c>
      <c r="E132" s="81">
        <v>3250</v>
      </c>
      <c r="F132" s="81">
        <v>3241</v>
      </c>
      <c r="G132" s="81">
        <v>3232</v>
      </c>
      <c r="H132" s="81">
        <v>3223</v>
      </c>
      <c r="I132" s="81">
        <v>3213</v>
      </c>
      <c r="J132" s="81">
        <v>3204</v>
      </c>
      <c r="K132" s="81">
        <v>3195</v>
      </c>
      <c r="L132" s="81">
        <v>3185</v>
      </c>
      <c r="M132" s="81">
        <v>3176</v>
      </c>
      <c r="N132" s="81">
        <v>3166</v>
      </c>
      <c r="O132" s="81">
        <v>3157</v>
      </c>
      <c r="P132" s="81">
        <v>3147</v>
      </c>
      <c r="Q132" s="81">
        <v>3137</v>
      </c>
      <c r="R132" s="81">
        <v>3128</v>
      </c>
      <c r="S132" s="81">
        <v>3118</v>
      </c>
      <c r="T132" s="81">
        <v>3108</v>
      </c>
      <c r="U132" s="81">
        <v>3098</v>
      </c>
      <c r="V132" s="81">
        <v>3089</v>
      </c>
      <c r="W132" s="81">
        <v>3079</v>
      </c>
      <c r="X132" s="81">
        <v>3069</v>
      </c>
      <c r="Y132" s="81">
        <v>3059</v>
      </c>
      <c r="Z132" s="81">
        <v>3049</v>
      </c>
      <c r="AA132" s="81">
        <v>3040</v>
      </c>
      <c r="AB132" s="81">
        <v>3030</v>
      </c>
      <c r="AC132" s="81">
        <v>3020</v>
      </c>
      <c r="AD132" s="81">
        <v>3010</v>
      </c>
      <c r="AE132" s="81">
        <v>3000</v>
      </c>
      <c r="AF132" s="78">
        <v>-2.4359999999999998E-3</v>
      </c>
      <c r="AG132" s="48"/>
    </row>
    <row r="133" spans="1:33" ht="15" customHeight="1">
      <c r="A133" s="51" t="s">
        <v>355</v>
      </c>
      <c r="B133" s="75" t="s">
        <v>40</v>
      </c>
      <c r="C133" s="83">
        <v>4234.6137699999999</v>
      </c>
      <c r="D133" s="83">
        <v>4246.6186520000001</v>
      </c>
      <c r="E133" s="83">
        <v>3976.1059570000002</v>
      </c>
      <c r="F133" s="83">
        <v>3957.180664</v>
      </c>
      <c r="G133" s="83">
        <v>3938.5415039999998</v>
      </c>
      <c r="H133" s="83">
        <v>3920.0117190000001</v>
      </c>
      <c r="I133" s="83">
        <v>3901.2561040000001</v>
      </c>
      <c r="J133" s="83">
        <v>3882.5219729999999</v>
      </c>
      <c r="K133" s="83">
        <v>3863.8103030000002</v>
      </c>
      <c r="L133" s="83">
        <v>3845.1889649999998</v>
      </c>
      <c r="M133" s="83">
        <v>3826.626221</v>
      </c>
      <c r="N133" s="83">
        <v>3807.9733890000002</v>
      </c>
      <c r="O133" s="83">
        <v>3789.4521479999999</v>
      </c>
      <c r="P133" s="83">
        <v>3770.821289</v>
      </c>
      <c r="Q133" s="83">
        <v>3752.0329590000001</v>
      </c>
      <c r="R133" s="83">
        <v>3733.780029</v>
      </c>
      <c r="S133" s="83">
        <v>3715.305664</v>
      </c>
      <c r="T133" s="83">
        <v>3696.5273440000001</v>
      </c>
      <c r="U133" s="83">
        <v>3678.117432</v>
      </c>
      <c r="V133" s="83">
        <v>3659.850586</v>
      </c>
      <c r="W133" s="83">
        <v>3641.3955080000001</v>
      </c>
      <c r="X133" s="83">
        <v>3622.8991700000001</v>
      </c>
      <c r="Y133" s="83">
        <v>3604.398682</v>
      </c>
      <c r="Z133" s="83">
        <v>3585.969482</v>
      </c>
      <c r="AA133" s="83">
        <v>3567.7004390000002</v>
      </c>
      <c r="AB133" s="83">
        <v>3549.5581050000001</v>
      </c>
      <c r="AC133" s="83">
        <v>3531.4091800000001</v>
      </c>
      <c r="AD133" s="83">
        <v>3513.482422</v>
      </c>
      <c r="AE133" s="83">
        <v>3495.6748050000001</v>
      </c>
      <c r="AF133" s="80">
        <v>-6.8250000000000003E-3</v>
      </c>
      <c r="AG133" s="48"/>
    </row>
    <row r="134" spans="1:33" ht="15" customHeight="1">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row>
    <row r="135" spans="1:33" ht="15" customHeight="1">
      <c r="B135" s="75" t="s">
        <v>41</v>
      </c>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row>
    <row r="136" spans="1:33" ht="15" customHeight="1">
      <c r="A136" s="51" t="s">
        <v>356</v>
      </c>
      <c r="B136" s="76" t="s">
        <v>31</v>
      </c>
      <c r="C136" s="81">
        <v>639</v>
      </c>
      <c r="D136" s="81">
        <v>500</v>
      </c>
      <c r="E136" s="81">
        <v>614</v>
      </c>
      <c r="F136" s="81">
        <v>621</v>
      </c>
      <c r="G136" s="81">
        <v>629</v>
      </c>
      <c r="H136" s="81">
        <v>636</v>
      </c>
      <c r="I136" s="81">
        <v>643</v>
      </c>
      <c r="J136" s="81">
        <v>651</v>
      </c>
      <c r="K136" s="81">
        <v>658</v>
      </c>
      <c r="L136" s="81">
        <v>665</v>
      </c>
      <c r="M136" s="81">
        <v>673</v>
      </c>
      <c r="N136" s="81">
        <v>680</v>
      </c>
      <c r="O136" s="81">
        <v>687</v>
      </c>
      <c r="P136" s="81">
        <v>695</v>
      </c>
      <c r="Q136" s="81">
        <v>702</v>
      </c>
      <c r="R136" s="81">
        <v>710</v>
      </c>
      <c r="S136" s="81">
        <v>717</v>
      </c>
      <c r="T136" s="81">
        <v>724</v>
      </c>
      <c r="U136" s="81">
        <v>732</v>
      </c>
      <c r="V136" s="81">
        <v>739</v>
      </c>
      <c r="W136" s="81">
        <v>747</v>
      </c>
      <c r="X136" s="81">
        <v>754</v>
      </c>
      <c r="Y136" s="81">
        <v>761</v>
      </c>
      <c r="Z136" s="81">
        <v>769</v>
      </c>
      <c r="AA136" s="81">
        <v>776</v>
      </c>
      <c r="AB136" s="81">
        <v>784</v>
      </c>
      <c r="AC136" s="81">
        <v>791</v>
      </c>
      <c r="AD136" s="81">
        <v>799</v>
      </c>
      <c r="AE136" s="81">
        <v>806</v>
      </c>
      <c r="AF136" s="78">
        <v>8.3269999999999993E-3</v>
      </c>
      <c r="AG136" s="48"/>
    </row>
    <row r="137" spans="1:33" ht="15" customHeight="1">
      <c r="A137" s="51" t="s">
        <v>357</v>
      </c>
      <c r="B137" s="76" t="s">
        <v>32</v>
      </c>
      <c r="C137" s="81">
        <v>835</v>
      </c>
      <c r="D137" s="81">
        <v>692</v>
      </c>
      <c r="E137" s="81">
        <v>864</v>
      </c>
      <c r="F137" s="81">
        <v>874</v>
      </c>
      <c r="G137" s="81">
        <v>883</v>
      </c>
      <c r="H137" s="81">
        <v>893</v>
      </c>
      <c r="I137" s="81">
        <v>902</v>
      </c>
      <c r="J137" s="81">
        <v>912</v>
      </c>
      <c r="K137" s="81">
        <v>922</v>
      </c>
      <c r="L137" s="81">
        <v>931</v>
      </c>
      <c r="M137" s="81">
        <v>941</v>
      </c>
      <c r="N137" s="81">
        <v>950</v>
      </c>
      <c r="O137" s="81">
        <v>960</v>
      </c>
      <c r="P137" s="81">
        <v>970</v>
      </c>
      <c r="Q137" s="81">
        <v>979</v>
      </c>
      <c r="R137" s="81">
        <v>989</v>
      </c>
      <c r="S137" s="81">
        <v>999</v>
      </c>
      <c r="T137" s="81">
        <v>1008</v>
      </c>
      <c r="U137" s="81">
        <v>1018</v>
      </c>
      <c r="V137" s="81">
        <v>1027</v>
      </c>
      <c r="W137" s="81">
        <v>1037</v>
      </c>
      <c r="X137" s="81">
        <v>1047</v>
      </c>
      <c r="Y137" s="81">
        <v>1056</v>
      </c>
      <c r="Z137" s="81">
        <v>1066</v>
      </c>
      <c r="AA137" s="81">
        <v>1076</v>
      </c>
      <c r="AB137" s="81">
        <v>1085</v>
      </c>
      <c r="AC137" s="81">
        <v>1095</v>
      </c>
      <c r="AD137" s="81">
        <v>1104</v>
      </c>
      <c r="AE137" s="81">
        <v>1114</v>
      </c>
      <c r="AF137" s="78">
        <v>1.0349000000000001E-2</v>
      </c>
      <c r="AG137" s="48"/>
    </row>
    <row r="138" spans="1:33" ht="15" customHeight="1">
      <c r="A138" s="51" t="s">
        <v>358</v>
      </c>
      <c r="B138" s="76" t="s">
        <v>33</v>
      </c>
      <c r="C138" s="81">
        <v>813</v>
      </c>
      <c r="D138" s="81">
        <v>752</v>
      </c>
      <c r="E138" s="81">
        <v>892</v>
      </c>
      <c r="F138" s="81">
        <v>900</v>
      </c>
      <c r="G138" s="81">
        <v>908</v>
      </c>
      <c r="H138" s="81">
        <v>916</v>
      </c>
      <c r="I138" s="81">
        <v>924</v>
      </c>
      <c r="J138" s="81">
        <v>932</v>
      </c>
      <c r="K138" s="81">
        <v>939</v>
      </c>
      <c r="L138" s="81">
        <v>947</v>
      </c>
      <c r="M138" s="81">
        <v>955</v>
      </c>
      <c r="N138" s="81">
        <v>963</v>
      </c>
      <c r="O138" s="81">
        <v>971</v>
      </c>
      <c r="P138" s="81">
        <v>979</v>
      </c>
      <c r="Q138" s="81">
        <v>987</v>
      </c>
      <c r="R138" s="81">
        <v>994</v>
      </c>
      <c r="S138" s="81">
        <v>1002</v>
      </c>
      <c r="T138" s="81">
        <v>1010</v>
      </c>
      <c r="U138" s="81">
        <v>1018</v>
      </c>
      <c r="V138" s="81">
        <v>1026</v>
      </c>
      <c r="W138" s="81">
        <v>1034</v>
      </c>
      <c r="X138" s="81">
        <v>1042</v>
      </c>
      <c r="Y138" s="81">
        <v>1050</v>
      </c>
      <c r="Z138" s="81">
        <v>1058</v>
      </c>
      <c r="AA138" s="81">
        <v>1066</v>
      </c>
      <c r="AB138" s="81">
        <v>1073</v>
      </c>
      <c r="AC138" s="81">
        <v>1081</v>
      </c>
      <c r="AD138" s="81">
        <v>1089</v>
      </c>
      <c r="AE138" s="81">
        <v>1097</v>
      </c>
      <c r="AF138" s="78">
        <v>1.0758E-2</v>
      </c>
      <c r="AG138" s="48"/>
    </row>
    <row r="139" spans="1:33" ht="15" customHeight="1">
      <c r="A139" s="51" t="s">
        <v>359</v>
      </c>
      <c r="B139" s="76" t="s">
        <v>34</v>
      </c>
      <c r="C139" s="81">
        <v>1050</v>
      </c>
      <c r="D139" s="81">
        <v>944</v>
      </c>
      <c r="E139" s="81">
        <v>1069</v>
      </c>
      <c r="F139" s="81">
        <v>1077</v>
      </c>
      <c r="G139" s="81">
        <v>1084</v>
      </c>
      <c r="H139" s="81">
        <v>1091</v>
      </c>
      <c r="I139" s="81">
        <v>1099</v>
      </c>
      <c r="J139" s="81">
        <v>1106</v>
      </c>
      <c r="K139" s="81">
        <v>1114</v>
      </c>
      <c r="L139" s="81">
        <v>1121</v>
      </c>
      <c r="M139" s="81">
        <v>1129</v>
      </c>
      <c r="N139" s="81">
        <v>1136</v>
      </c>
      <c r="O139" s="81">
        <v>1144</v>
      </c>
      <c r="P139" s="81">
        <v>1151</v>
      </c>
      <c r="Q139" s="81">
        <v>1159</v>
      </c>
      <c r="R139" s="81">
        <v>1166</v>
      </c>
      <c r="S139" s="81">
        <v>1174</v>
      </c>
      <c r="T139" s="81">
        <v>1182</v>
      </c>
      <c r="U139" s="81">
        <v>1189</v>
      </c>
      <c r="V139" s="81">
        <v>1197</v>
      </c>
      <c r="W139" s="81">
        <v>1204</v>
      </c>
      <c r="X139" s="81">
        <v>1212</v>
      </c>
      <c r="Y139" s="81">
        <v>1220</v>
      </c>
      <c r="Z139" s="81">
        <v>1227</v>
      </c>
      <c r="AA139" s="81">
        <v>1235</v>
      </c>
      <c r="AB139" s="81">
        <v>1243</v>
      </c>
      <c r="AC139" s="81">
        <v>1250</v>
      </c>
      <c r="AD139" s="81">
        <v>1258</v>
      </c>
      <c r="AE139" s="81">
        <v>1266</v>
      </c>
      <c r="AF139" s="78">
        <v>6.7029999999999998E-3</v>
      </c>
      <c r="AG139" s="48"/>
    </row>
    <row r="140" spans="1:33" ht="15" customHeight="1">
      <c r="A140" s="51" t="s">
        <v>360</v>
      </c>
      <c r="B140" s="76" t="s">
        <v>35</v>
      </c>
      <c r="C140" s="81">
        <v>2264</v>
      </c>
      <c r="D140" s="81">
        <v>2150</v>
      </c>
      <c r="E140" s="81">
        <v>2408</v>
      </c>
      <c r="F140" s="81">
        <v>2426</v>
      </c>
      <c r="G140" s="81">
        <v>2442</v>
      </c>
      <c r="H140" s="81">
        <v>2459</v>
      </c>
      <c r="I140" s="81">
        <v>2476</v>
      </c>
      <c r="J140" s="81">
        <v>2494</v>
      </c>
      <c r="K140" s="81">
        <v>2511</v>
      </c>
      <c r="L140" s="81">
        <v>2528</v>
      </c>
      <c r="M140" s="81">
        <v>2545</v>
      </c>
      <c r="N140" s="81">
        <v>2562</v>
      </c>
      <c r="O140" s="81">
        <v>2579</v>
      </c>
      <c r="P140" s="81">
        <v>2597</v>
      </c>
      <c r="Q140" s="81">
        <v>2614</v>
      </c>
      <c r="R140" s="81">
        <v>2632</v>
      </c>
      <c r="S140" s="81">
        <v>2649</v>
      </c>
      <c r="T140" s="81">
        <v>2666</v>
      </c>
      <c r="U140" s="81">
        <v>2684</v>
      </c>
      <c r="V140" s="81">
        <v>2701</v>
      </c>
      <c r="W140" s="81">
        <v>2719</v>
      </c>
      <c r="X140" s="81">
        <v>2736</v>
      </c>
      <c r="Y140" s="81">
        <v>2754</v>
      </c>
      <c r="Z140" s="81">
        <v>2771</v>
      </c>
      <c r="AA140" s="81">
        <v>2789</v>
      </c>
      <c r="AB140" s="81">
        <v>2806</v>
      </c>
      <c r="AC140" s="81">
        <v>2824</v>
      </c>
      <c r="AD140" s="81">
        <v>2842</v>
      </c>
      <c r="AE140" s="81">
        <v>2859</v>
      </c>
      <c r="AF140" s="78">
        <v>8.3680000000000004E-3</v>
      </c>
      <c r="AG140" s="48"/>
    </row>
    <row r="141" spans="1:33" ht="12">
      <c r="A141" s="51" t="s">
        <v>361</v>
      </c>
      <c r="B141" s="76" t="s">
        <v>36</v>
      </c>
      <c r="C141" s="81">
        <v>1730</v>
      </c>
      <c r="D141" s="81">
        <v>1637</v>
      </c>
      <c r="E141" s="81">
        <v>1805</v>
      </c>
      <c r="F141" s="81">
        <v>1814</v>
      </c>
      <c r="G141" s="81">
        <v>1824</v>
      </c>
      <c r="H141" s="81">
        <v>1834</v>
      </c>
      <c r="I141" s="81">
        <v>1844</v>
      </c>
      <c r="J141" s="81">
        <v>1854</v>
      </c>
      <c r="K141" s="81">
        <v>1864</v>
      </c>
      <c r="L141" s="81">
        <v>1874</v>
      </c>
      <c r="M141" s="81">
        <v>1884</v>
      </c>
      <c r="N141" s="81">
        <v>1894</v>
      </c>
      <c r="O141" s="81">
        <v>1904</v>
      </c>
      <c r="P141" s="81">
        <v>1914</v>
      </c>
      <c r="Q141" s="81">
        <v>1924</v>
      </c>
      <c r="R141" s="81">
        <v>1934</v>
      </c>
      <c r="S141" s="81">
        <v>1944</v>
      </c>
      <c r="T141" s="81">
        <v>1954</v>
      </c>
      <c r="U141" s="81">
        <v>1964</v>
      </c>
      <c r="V141" s="81">
        <v>1974</v>
      </c>
      <c r="W141" s="81">
        <v>1984</v>
      </c>
      <c r="X141" s="81">
        <v>1994</v>
      </c>
      <c r="Y141" s="81">
        <v>2004</v>
      </c>
      <c r="Z141" s="81">
        <v>2014</v>
      </c>
      <c r="AA141" s="81">
        <v>2024</v>
      </c>
      <c r="AB141" s="81">
        <v>2034</v>
      </c>
      <c r="AC141" s="81">
        <v>2044</v>
      </c>
      <c r="AD141" s="81">
        <v>2054</v>
      </c>
      <c r="AE141" s="81">
        <v>2064</v>
      </c>
      <c r="AF141" s="78">
        <v>6.3239999999999998E-3</v>
      </c>
      <c r="AG141" s="48"/>
    </row>
    <row r="142" spans="1:33" ht="12">
      <c r="A142" s="51" t="s">
        <v>362</v>
      </c>
      <c r="B142" s="76" t="s">
        <v>37</v>
      </c>
      <c r="C142" s="81">
        <v>3000</v>
      </c>
      <c r="D142" s="81">
        <v>2658</v>
      </c>
      <c r="E142" s="81">
        <v>2860</v>
      </c>
      <c r="F142" s="81">
        <v>2874</v>
      </c>
      <c r="G142" s="81">
        <v>2887</v>
      </c>
      <c r="H142" s="81">
        <v>2901</v>
      </c>
      <c r="I142" s="81">
        <v>2915</v>
      </c>
      <c r="J142" s="81">
        <v>2928</v>
      </c>
      <c r="K142" s="81">
        <v>2942</v>
      </c>
      <c r="L142" s="81">
        <v>2955</v>
      </c>
      <c r="M142" s="81">
        <v>2969</v>
      </c>
      <c r="N142" s="81">
        <v>2982</v>
      </c>
      <c r="O142" s="81">
        <v>2996</v>
      </c>
      <c r="P142" s="81">
        <v>3009</v>
      </c>
      <c r="Q142" s="81">
        <v>3023</v>
      </c>
      <c r="R142" s="81">
        <v>3036</v>
      </c>
      <c r="S142" s="81">
        <v>3050</v>
      </c>
      <c r="T142" s="81">
        <v>3063</v>
      </c>
      <c r="U142" s="81">
        <v>3076</v>
      </c>
      <c r="V142" s="81">
        <v>3090</v>
      </c>
      <c r="W142" s="81">
        <v>3103</v>
      </c>
      <c r="X142" s="81">
        <v>3117</v>
      </c>
      <c r="Y142" s="81">
        <v>3130</v>
      </c>
      <c r="Z142" s="81">
        <v>3144</v>
      </c>
      <c r="AA142" s="81">
        <v>3157</v>
      </c>
      <c r="AB142" s="81">
        <v>3170</v>
      </c>
      <c r="AC142" s="81">
        <v>3184</v>
      </c>
      <c r="AD142" s="81">
        <v>3197</v>
      </c>
      <c r="AE142" s="81">
        <v>3210</v>
      </c>
      <c r="AF142" s="78">
        <v>2.4190000000000001E-3</v>
      </c>
      <c r="AG142" s="48"/>
    </row>
    <row r="143" spans="1:33" ht="12">
      <c r="A143" s="51" t="s">
        <v>363</v>
      </c>
      <c r="B143" s="76" t="s">
        <v>38</v>
      </c>
      <c r="C143" s="81">
        <v>1578</v>
      </c>
      <c r="D143" s="81">
        <v>1415</v>
      </c>
      <c r="E143" s="81">
        <v>1580</v>
      </c>
      <c r="F143" s="81">
        <v>1589</v>
      </c>
      <c r="G143" s="81">
        <v>1599</v>
      </c>
      <c r="H143" s="81">
        <v>1608</v>
      </c>
      <c r="I143" s="81">
        <v>1618</v>
      </c>
      <c r="J143" s="81">
        <v>1628</v>
      </c>
      <c r="K143" s="81">
        <v>1638</v>
      </c>
      <c r="L143" s="81">
        <v>1647</v>
      </c>
      <c r="M143" s="81">
        <v>1657</v>
      </c>
      <c r="N143" s="81">
        <v>1667</v>
      </c>
      <c r="O143" s="81">
        <v>1677</v>
      </c>
      <c r="P143" s="81">
        <v>1687</v>
      </c>
      <c r="Q143" s="81">
        <v>1697</v>
      </c>
      <c r="R143" s="81">
        <v>1706</v>
      </c>
      <c r="S143" s="81">
        <v>1716</v>
      </c>
      <c r="T143" s="81">
        <v>1726</v>
      </c>
      <c r="U143" s="81">
        <v>1735</v>
      </c>
      <c r="V143" s="81">
        <v>1745</v>
      </c>
      <c r="W143" s="81">
        <v>1755</v>
      </c>
      <c r="X143" s="81">
        <v>1764</v>
      </c>
      <c r="Y143" s="81">
        <v>1774</v>
      </c>
      <c r="Z143" s="81">
        <v>1783</v>
      </c>
      <c r="AA143" s="81">
        <v>1793</v>
      </c>
      <c r="AB143" s="81">
        <v>1802</v>
      </c>
      <c r="AC143" s="81">
        <v>1812</v>
      </c>
      <c r="AD143" s="81">
        <v>1822</v>
      </c>
      <c r="AE143" s="81">
        <v>1831</v>
      </c>
      <c r="AF143" s="78">
        <v>5.3249999999999999E-3</v>
      </c>
      <c r="AG143" s="48"/>
    </row>
    <row r="144" spans="1:33" ht="12">
      <c r="A144" s="51" t="s">
        <v>364</v>
      </c>
      <c r="B144" s="76" t="s">
        <v>39</v>
      </c>
      <c r="C144" s="81">
        <v>1098</v>
      </c>
      <c r="D144" s="81">
        <v>825</v>
      </c>
      <c r="E144" s="81">
        <v>1006</v>
      </c>
      <c r="F144" s="81">
        <v>1013</v>
      </c>
      <c r="G144" s="81">
        <v>1020</v>
      </c>
      <c r="H144" s="81">
        <v>1028</v>
      </c>
      <c r="I144" s="81">
        <v>1035</v>
      </c>
      <c r="J144" s="81">
        <v>1043</v>
      </c>
      <c r="K144" s="81">
        <v>1050</v>
      </c>
      <c r="L144" s="81">
        <v>1058</v>
      </c>
      <c r="M144" s="81">
        <v>1066</v>
      </c>
      <c r="N144" s="81">
        <v>1073</v>
      </c>
      <c r="O144" s="81">
        <v>1081</v>
      </c>
      <c r="P144" s="81">
        <v>1088</v>
      </c>
      <c r="Q144" s="81">
        <v>1096</v>
      </c>
      <c r="R144" s="81">
        <v>1104</v>
      </c>
      <c r="S144" s="81">
        <v>1111</v>
      </c>
      <c r="T144" s="81">
        <v>1119</v>
      </c>
      <c r="U144" s="81">
        <v>1127</v>
      </c>
      <c r="V144" s="81">
        <v>1134</v>
      </c>
      <c r="W144" s="81">
        <v>1142</v>
      </c>
      <c r="X144" s="81">
        <v>1150</v>
      </c>
      <c r="Y144" s="81">
        <v>1157</v>
      </c>
      <c r="Z144" s="81">
        <v>1165</v>
      </c>
      <c r="AA144" s="81">
        <v>1173</v>
      </c>
      <c r="AB144" s="81">
        <v>1181</v>
      </c>
      <c r="AC144" s="81">
        <v>1188</v>
      </c>
      <c r="AD144" s="81">
        <v>1196</v>
      </c>
      <c r="AE144" s="81">
        <v>1204</v>
      </c>
      <c r="AF144" s="78">
        <v>3.297E-3</v>
      </c>
      <c r="AG144" s="48"/>
    </row>
    <row r="145" spans="1:34" ht="12">
      <c r="A145" s="51" t="s">
        <v>365</v>
      </c>
      <c r="B145" s="75" t="s">
        <v>40</v>
      </c>
      <c r="C145" s="83">
        <v>1549.955811</v>
      </c>
      <c r="D145" s="83">
        <v>1383.8479</v>
      </c>
      <c r="E145" s="83">
        <v>1570.0424800000001</v>
      </c>
      <c r="F145" s="83">
        <v>1583.3448490000001</v>
      </c>
      <c r="G145" s="83">
        <v>1596.1142580000001</v>
      </c>
      <c r="H145" s="83">
        <v>1609.38501</v>
      </c>
      <c r="I145" s="83">
        <v>1622.5207519999999</v>
      </c>
      <c r="J145" s="83">
        <v>1636.0070800000001</v>
      </c>
      <c r="K145" s="83">
        <v>1649.149048</v>
      </c>
      <c r="L145" s="83">
        <v>1662.2188719999999</v>
      </c>
      <c r="M145" s="83">
        <v>1675.7426760000001</v>
      </c>
      <c r="N145" s="83">
        <v>1688.762207</v>
      </c>
      <c r="O145" s="83">
        <v>1702.278198</v>
      </c>
      <c r="P145" s="83">
        <v>1715.7017820000001</v>
      </c>
      <c r="Q145" s="83">
        <v>1729.1450199999999</v>
      </c>
      <c r="R145" s="83">
        <v>1742.5604249999999</v>
      </c>
      <c r="S145" s="83">
        <v>1755.9835210000001</v>
      </c>
      <c r="T145" s="83">
        <v>1769.3446039999999</v>
      </c>
      <c r="U145" s="83">
        <v>1782.940063</v>
      </c>
      <c r="V145" s="83">
        <v>1796.302124</v>
      </c>
      <c r="W145" s="83">
        <v>1810.015259</v>
      </c>
      <c r="X145" s="83">
        <v>1823.60437</v>
      </c>
      <c r="Y145" s="83">
        <v>1837.094971</v>
      </c>
      <c r="Z145" s="83">
        <v>1850.6906739999999</v>
      </c>
      <c r="AA145" s="83">
        <v>1864.471436</v>
      </c>
      <c r="AB145" s="83">
        <v>1877.7441409999999</v>
      </c>
      <c r="AC145" s="83">
        <v>1891.3885499999999</v>
      </c>
      <c r="AD145" s="83">
        <v>1904.9642329999999</v>
      </c>
      <c r="AE145" s="83">
        <v>1918.225586</v>
      </c>
      <c r="AF145" s="80">
        <v>7.6420000000000004E-3</v>
      </c>
      <c r="AG145" s="48"/>
    </row>
    <row r="146" spans="1:34" ht="12.75" thickBot="1">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row>
    <row r="147" spans="1:34" ht="12">
      <c r="B147" s="86" t="s">
        <v>482</v>
      </c>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c r="AA147" s="85"/>
      <c r="AB147" s="85"/>
      <c r="AC147" s="85"/>
      <c r="AD147" s="85"/>
      <c r="AE147" s="85"/>
      <c r="AF147" s="85"/>
      <c r="AG147" s="85"/>
      <c r="AH147" s="85"/>
    </row>
    <row r="148" spans="1:34" ht="12">
      <c r="B148" s="48" t="s">
        <v>591</v>
      </c>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row>
    <row r="149" spans="1:34" ht="12">
      <c r="B149" s="48" t="s">
        <v>484</v>
      </c>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row>
    <row r="150" spans="1:34" ht="15" customHeight="1">
      <c r="B150" s="48" t="s">
        <v>566</v>
      </c>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row>
    <row r="151" spans="1:34" ht="15" customHeight="1">
      <c r="B151" s="48" t="s">
        <v>485</v>
      </c>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row>
    <row r="152" spans="1:34" ht="15" customHeight="1">
      <c r="B152" s="48" t="s">
        <v>592</v>
      </c>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row>
    <row r="153" spans="1:34" ht="15" customHeight="1">
      <c r="B153" s="48" t="s">
        <v>593</v>
      </c>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row>
    <row r="154" spans="1:34" ht="15" customHeight="1">
      <c r="B154" s="48" t="s">
        <v>594</v>
      </c>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row>
    <row r="155" spans="1:34" ht="15" customHeight="1">
      <c r="B155" s="48" t="s">
        <v>595</v>
      </c>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row>
    <row r="156" spans="1:34" ht="15" customHeight="1">
      <c r="B156" s="48" t="s">
        <v>487</v>
      </c>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row>
    <row r="157" spans="1:34" ht="15" customHeight="1">
      <c r="B157" s="48" t="s">
        <v>488</v>
      </c>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row>
    <row r="158" spans="1:34" ht="15" customHeight="1">
      <c r="B158" s="48" t="s">
        <v>489</v>
      </c>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row>
    <row r="159" spans="1:34" ht="15" customHeight="1">
      <c r="B159" s="48" t="s">
        <v>490</v>
      </c>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row>
    <row r="160" spans="1:34" ht="15" customHeight="1">
      <c r="B160" s="48" t="s">
        <v>491</v>
      </c>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row>
    <row r="161" spans="2:33" ht="15" customHeight="1">
      <c r="B161" s="48" t="s">
        <v>242</v>
      </c>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row>
    <row r="162" spans="2:33" ht="15" customHeight="1">
      <c r="B162" s="48" t="s">
        <v>596</v>
      </c>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row>
    <row r="163" spans="2:33" ht="15" customHeight="1">
      <c r="B163" s="48" t="s">
        <v>597</v>
      </c>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row>
    <row r="164" spans="2:33" ht="15" customHeight="1">
      <c r="B164" s="48" t="s">
        <v>598</v>
      </c>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row>
    <row r="165" spans="2:33" ht="12">
      <c r="B165" s="48" t="s">
        <v>599</v>
      </c>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row>
    <row r="166" spans="2:33" ht="15" customHeight="1">
      <c r="B166" s="48" t="s">
        <v>493</v>
      </c>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row>
    <row r="167" spans="2:33" ht="15" customHeight="1">
      <c r="B167" s="48" t="s">
        <v>494</v>
      </c>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row>
    <row r="168" spans="2:33" ht="15" customHeight="1">
      <c r="B168" s="48" t="s">
        <v>495</v>
      </c>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row>
    <row r="169" spans="2:33" ht="15" customHeight="1">
      <c r="B169" s="48" t="s">
        <v>496</v>
      </c>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row>
    <row r="170" spans="2:33" ht="15" customHeight="1">
      <c r="B170" s="48" t="s">
        <v>600</v>
      </c>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row>
    <row r="171" spans="2:33" ht="15" customHeight="1">
      <c r="B171" s="48" t="s">
        <v>601</v>
      </c>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row>
    <row r="172" spans="2:33" ht="15" customHeight="1">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row>
    <row r="173" spans="2:33" ht="15" customHeight="1">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row>
    <row r="174" spans="2:33" ht="15" customHeight="1">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row>
    <row r="175" spans="2:33" ht="15" customHeight="1">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row>
    <row r="176" spans="2:33" ht="15" customHeight="1">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row>
    <row r="177" spans="2:33" ht="15" customHeight="1">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row>
    <row r="178" spans="2:33" ht="15" customHeight="1">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row>
    <row r="179" spans="2:33" ht="15" customHeight="1">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row>
    <row r="180" spans="2:33" ht="12">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row>
    <row r="181" spans="2:33" ht="15" customHeight="1">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row>
    <row r="182" spans="2:33" ht="15" customHeight="1">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row>
    <row r="183" spans="2:33" ht="15" customHeight="1">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row>
    <row r="184" spans="2:33" ht="15" customHeight="1">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row>
    <row r="185" spans="2:33" ht="15" customHeight="1">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row>
    <row r="186" spans="2:33" ht="15" customHeight="1">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row>
    <row r="187" spans="2:33" ht="15" customHeight="1">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row>
    <row r="188" spans="2:33" ht="15" customHeight="1">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row>
    <row r="189" spans="2:33" ht="15" customHeight="1">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row>
    <row r="190" spans="2:33" ht="15" customHeight="1">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row>
    <row r="191" spans="2:33" ht="15" customHeight="1">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row>
    <row r="192" spans="2:33" ht="15" customHeight="1">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row>
    <row r="193" spans="2:33" ht="15" customHeight="1">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row>
    <row r="194" spans="2:33" ht="15" customHeight="1">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row>
    <row r="195" spans="2:33" ht="15" customHeight="1">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row>
    <row r="196" spans="2:33" ht="15" customHeight="1">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row>
    <row r="197" spans="2:33" ht="15" customHeight="1">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row>
    <row r="198" spans="2:33" ht="15" customHeight="1">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row>
    <row r="199" spans="2:33" ht="15" customHeight="1">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row>
    <row r="200" spans="2:33" ht="15" customHeight="1">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row>
    <row r="201" spans="2:33" ht="15" customHeight="1">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row>
    <row r="202" spans="2:33" ht="15" customHeight="1">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row>
    <row r="203" spans="2:33" ht="15" customHeight="1">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row>
    <row r="204" spans="2:33" ht="15" customHeight="1">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row>
    <row r="205" spans="2:33" ht="12">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row>
    <row r="206" spans="2:33" ht="12">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row>
    <row r="207" spans="2:33" ht="15" customHeight="1">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row>
    <row r="208" spans="2:33" ht="15" customHeight="1">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row>
    <row r="307" spans="2:32" ht="15" customHeight="1">
      <c r="B307" s="137"/>
      <c r="C307" s="137"/>
      <c r="D307" s="137"/>
      <c r="E307" s="137"/>
      <c r="F307" s="137"/>
      <c r="G307" s="137"/>
      <c r="H307" s="137"/>
      <c r="I307" s="137"/>
      <c r="J307" s="137"/>
      <c r="K307" s="137"/>
      <c r="L307" s="137"/>
      <c r="M307" s="137"/>
      <c r="N307" s="137"/>
      <c r="O307" s="137"/>
      <c r="P307" s="137"/>
      <c r="Q307" s="137"/>
      <c r="R307" s="137"/>
      <c r="S307" s="137"/>
      <c r="T307" s="137"/>
      <c r="U307" s="137"/>
      <c r="V307" s="137"/>
      <c r="W307" s="137"/>
      <c r="X307" s="137"/>
      <c r="Y307" s="137"/>
      <c r="Z307" s="137"/>
      <c r="AA307" s="137"/>
      <c r="AB307" s="137"/>
      <c r="AC307" s="137"/>
      <c r="AD307" s="137"/>
      <c r="AE307" s="137"/>
      <c r="AF307" s="137"/>
    </row>
    <row r="510" spans="2:32" ht="15" customHeight="1">
      <c r="B510" s="137"/>
      <c r="C510" s="137"/>
      <c r="D510" s="137"/>
      <c r="E510" s="137"/>
      <c r="F510" s="137"/>
      <c r="G510" s="137"/>
      <c r="H510" s="137"/>
      <c r="I510" s="137"/>
      <c r="J510" s="137"/>
      <c r="K510" s="137"/>
      <c r="L510" s="137"/>
      <c r="M510" s="137"/>
      <c r="N510" s="137"/>
      <c r="O510" s="137"/>
      <c r="P510" s="137"/>
      <c r="Q510" s="137"/>
      <c r="R510" s="137"/>
      <c r="S510" s="137"/>
      <c r="T510" s="137"/>
      <c r="U510" s="137"/>
      <c r="V510" s="137"/>
      <c r="W510" s="137"/>
      <c r="X510" s="137"/>
      <c r="Y510" s="137"/>
      <c r="Z510" s="137"/>
      <c r="AA510" s="137"/>
      <c r="AB510" s="137"/>
      <c r="AC510" s="137"/>
      <c r="AD510" s="137"/>
      <c r="AE510" s="137"/>
      <c r="AF510" s="137"/>
    </row>
    <row r="711" spans="2:32" ht="15" customHeight="1">
      <c r="B711" s="137"/>
      <c r="C711" s="137"/>
      <c r="D711" s="137"/>
      <c r="E711" s="137"/>
      <c r="F711" s="137"/>
      <c r="G711" s="137"/>
      <c r="H711" s="137"/>
      <c r="I711" s="137"/>
      <c r="J711" s="137"/>
      <c r="K711" s="137"/>
      <c r="L711" s="137"/>
      <c r="M711" s="137"/>
      <c r="N711" s="137"/>
      <c r="O711" s="137"/>
      <c r="P711" s="137"/>
      <c r="Q711" s="137"/>
      <c r="R711" s="137"/>
      <c r="S711" s="137"/>
      <c r="T711" s="137"/>
      <c r="U711" s="137"/>
      <c r="V711" s="137"/>
      <c r="W711" s="137"/>
      <c r="X711" s="137"/>
      <c r="Y711" s="137"/>
      <c r="Z711" s="137"/>
      <c r="AA711" s="137"/>
      <c r="AB711" s="137"/>
      <c r="AC711" s="137"/>
      <c r="AD711" s="137"/>
      <c r="AE711" s="137"/>
      <c r="AF711" s="137"/>
    </row>
    <row r="886" spans="2:32" ht="15" customHeight="1">
      <c r="B886" s="137"/>
      <c r="C886" s="137"/>
      <c r="D886" s="137"/>
      <c r="E886" s="137"/>
      <c r="F886" s="137"/>
      <c r="G886" s="137"/>
      <c r="H886" s="137"/>
      <c r="I886" s="137"/>
      <c r="J886" s="137"/>
      <c r="K886" s="137"/>
      <c r="L886" s="137"/>
      <c r="M886" s="137"/>
      <c r="N886" s="137"/>
      <c r="O886" s="137"/>
      <c r="P886" s="137"/>
      <c r="Q886" s="137"/>
      <c r="R886" s="137"/>
      <c r="S886" s="137"/>
      <c r="T886" s="137"/>
      <c r="U886" s="137"/>
      <c r="V886" s="137"/>
      <c r="W886" s="137"/>
      <c r="X886" s="137"/>
      <c r="Y886" s="137"/>
      <c r="Z886" s="137"/>
      <c r="AA886" s="137"/>
      <c r="AB886" s="137"/>
      <c r="AC886" s="137"/>
      <c r="AD886" s="137"/>
      <c r="AE886" s="137"/>
      <c r="AF886" s="137"/>
    </row>
    <row r="1100" spans="2:32" ht="15" customHeight="1">
      <c r="B1100" s="137"/>
      <c r="C1100" s="137"/>
      <c r="D1100" s="137"/>
      <c r="E1100" s="137"/>
      <c r="F1100" s="137"/>
      <c r="G1100" s="137"/>
      <c r="H1100" s="137"/>
      <c r="I1100" s="137"/>
      <c r="J1100" s="137"/>
      <c r="K1100" s="137"/>
      <c r="L1100" s="137"/>
      <c r="M1100" s="137"/>
      <c r="N1100" s="137"/>
      <c r="O1100" s="137"/>
      <c r="P1100" s="137"/>
      <c r="Q1100" s="137"/>
      <c r="R1100" s="137"/>
      <c r="S1100" s="137"/>
      <c r="T1100" s="137"/>
      <c r="U1100" s="137"/>
      <c r="V1100" s="137"/>
      <c r="W1100" s="137"/>
      <c r="X1100" s="137"/>
      <c r="Y1100" s="137"/>
      <c r="Z1100" s="137"/>
      <c r="AA1100" s="137"/>
      <c r="AB1100" s="137"/>
      <c r="AC1100" s="137"/>
      <c r="AD1100" s="137"/>
      <c r="AE1100" s="137"/>
      <c r="AF1100" s="137"/>
    </row>
    <row r="1228" spans="2:32" ht="15" customHeight="1">
      <c r="B1228" s="137"/>
      <c r="C1228" s="137"/>
      <c r="D1228" s="137"/>
      <c r="E1228" s="137"/>
      <c r="F1228" s="137"/>
      <c r="G1228" s="137"/>
      <c r="H1228" s="137"/>
      <c r="I1228" s="137"/>
      <c r="J1228" s="137"/>
      <c r="K1228" s="137"/>
      <c r="L1228" s="137"/>
      <c r="M1228" s="137"/>
      <c r="N1228" s="137"/>
      <c r="O1228" s="137"/>
      <c r="P1228" s="137"/>
      <c r="Q1228" s="137"/>
      <c r="R1228" s="137"/>
      <c r="S1228" s="137"/>
      <c r="T1228" s="137"/>
      <c r="U1228" s="137"/>
      <c r="V1228" s="137"/>
      <c r="W1228" s="137"/>
      <c r="X1228" s="137"/>
      <c r="Y1228" s="137"/>
      <c r="Z1228" s="137"/>
      <c r="AA1228" s="137"/>
      <c r="AB1228" s="137"/>
      <c r="AC1228" s="137"/>
      <c r="AD1228" s="137"/>
      <c r="AE1228" s="137"/>
      <c r="AF1228" s="137"/>
    </row>
    <row r="1389" spans="2:32" ht="15" customHeight="1">
      <c r="B1389" s="137"/>
      <c r="C1389" s="137"/>
      <c r="D1389" s="137"/>
      <c r="E1389" s="137"/>
      <c r="F1389" s="137"/>
      <c r="G1389" s="137"/>
      <c r="H1389" s="137"/>
      <c r="I1389" s="137"/>
      <c r="J1389" s="137"/>
      <c r="K1389" s="137"/>
      <c r="L1389" s="137"/>
      <c r="M1389" s="137"/>
      <c r="N1389" s="137"/>
      <c r="O1389" s="137"/>
      <c r="P1389" s="137"/>
      <c r="Q1389" s="137"/>
      <c r="R1389" s="137"/>
      <c r="S1389" s="137"/>
      <c r="T1389" s="137"/>
      <c r="U1389" s="137"/>
      <c r="V1389" s="137"/>
      <c r="W1389" s="137"/>
      <c r="X1389" s="137"/>
      <c r="Y1389" s="137"/>
      <c r="Z1389" s="137"/>
      <c r="AA1389" s="137"/>
      <c r="AB1389" s="137"/>
      <c r="AC1389" s="137"/>
      <c r="AD1389" s="137"/>
      <c r="AE1389" s="137"/>
      <c r="AF1389" s="137"/>
    </row>
    <row r="1501" spans="2:32" ht="15" customHeight="1">
      <c r="B1501" s="137"/>
      <c r="C1501" s="137"/>
      <c r="D1501" s="137"/>
      <c r="E1501" s="137"/>
      <c r="F1501" s="137"/>
      <c r="G1501" s="137"/>
      <c r="H1501" s="137"/>
      <c r="I1501" s="137"/>
      <c r="J1501" s="137"/>
      <c r="K1501" s="137"/>
      <c r="L1501" s="137"/>
      <c r="M1501" s="137"/>
      <c r="N1501" s="137"/>
      <c r="O1501" s="137"/>
      <c r="P1501" s="137"/>
      <c r="Q1501" s="137"/>
      <c r="R1501" s="137"/>
      <c r="S1501" s="137"/>
      <c r="T1501" s="137"/>
      <c r="U1501" s="137"/>
      <c r="V1501" s="137"/>
      <c r="W1501" s="137"/>
      <c r="X1501" s="137"/>
      <c r="Y1501" s="137"/>
      <c r="Z1501" s="137"/>
      <c r="AA1501" s="137"/>
      <c r="AB1501" s="137"/>
      <c r="AC1501" s="137"/>
      <c r="AD1501" s="137"/>
      <c r="AE1501" s="137"/>
      <c r="AF1501" s="137"/>
    </row>
    <row r="1603" spans="2:32" ht="15" customHeight="1">
      <c r="B1603" s="137"/>
      <c r="C1603" s="137"/>
      <c r="D1603" s="137"/>
      <c r="E1603" s="137"/>
      <c r="F1603" s="137"/>
      <c r="G1603" s="137"/>
      <c r="H1603" s="137"/>
      <c r="I1603" s="137"/>
      <c r="J1603" s="137"/>
      <c r="K1603" s="137"/>
      <c r="L1603" s="137"/>
      <c r="M1603" s="137"/>
      <c r="N1603" s="137"/>
      <c r="O1603" s="137"/>
      <c r="P1603" s="137"/>
      <c r="Q1603" s="137"/>
      <c r="R1603" s="137"/>
      <c r="S1603" s="137"/>
      <c r="T1603" s="137"/>
      <c r="U1603" s="137"/>
      <c r="V1603" s="137"/>
      <c r="W1603" s="137"/>
      <c r="X1603" s="137"/>
      <c r="Y1603" s="137"/>
      <c r="Z1603" s="137"/>
      <c r="AA1603" s="137"/>
      <c r="AB1603" s="137"/>
      <c r="AC1603" s="137"/>
      <c r="AD1603" s="137"/>
      <c r="AE1603" s="137"/>
      <c r="AF1603" s="137"/>
    </row>
    <row r="1698" spans="2:32" ht="15" customHeight="1">
      <c r="B1698" s="137"/>
      <c r="C1698" s="137"/>
      <c r="D1698" s="137"/>
      <c r="E1698" s="137"/>
      <c r="F1698" s="137"/>
      <c r="G1698" s="137"/>
      <c r="H1698" s="137"/>
      <c r="I1698" s="137"/>
      <c r="J1698" s="137"/>
      <c r="K1698" s="137"/>
      <c r="L1698" s="137"/>
      <c r="M1698" s="137"/>
      <c r="N1698" s="137"/>
      <c r="O1698" s="137"/>
      <c r="P1698" s="137"/>
      <c r="Q1698" s="137"/>
      <c r="R1698" s="137"/>
      <c r="S1698" s="137"/>
      <c r="T1698" s="137"/>
      <c r="U1698" s="137"/>
      <c r="V1698" s="137"/>
      <c r="W1698" s="137"/>
      <c r="X1698" s="137"/>
      <c r="Y1698" s="137"/>
      <c r="Z1698" s="137"/>
      <c r="AA1698" s="137"/>
      <c r="AB1698" s="137"/>
      <c r="AC1698" s="137"/>
      <c r="AD1698" s="137"/>
      <c r="AE1698" s="137"/>
      <c r="AF1698" s="137"/>
    </row>
    <row r="1944" spans="2:32" ht="15" customHeight="1">
      <c r="B1944" s="137"/>
      <c r="C1944" s="137"/>
      <c r="D1944" s="137"/>
      <c r="E1944" s="137"/>
      <c r="F1944" s="137"/>
      <c r="G1944" s="137"/>
      <c r="H1944" s="137"/>
      <c r="I1944" s="137"/>
      <c r="J1944" s="137"/>
      <c r="K1944" s="137"/>
      <c r="L1944" s="137"/>
      <c r="M1944" s="137"/>
      <c r="N1944" s="137"/>
      <c r="O1944" s="137"/>
      <c r="P1944" s="137"/>
      <c r="Q1944" s="137"/>
      <c r="R1944" s="137"/>
      <c r="S1944" s="137"/>
      <c r="T1944" s="137"/>
      <c r="U1944" s="137"/>
      <c r="V1944" s="137"/>
      <c r="W1944" s="137"/>
      <c r="X1944" s="137"/>
      <c r="Y1944" s="137"/>
      <c r="Z1944" s="137"/>
      <c r="AA1944" s="137"/>
      <c r="AB1944" s="137"/>
      <c r="AC1944" s="137"/>
      <c r="AD1944" s="137"/>
      <c r="AE1944" s="137"/>
      <c r="AF1944" s="137"/>
    </row>
    <row r="2030" spans="2:32" ht="15" customHeight="1">
      <c r="B2030" s="137"/>
      <c r="C2030" s="137"/>
      <c r="D2030" s="137"/>
      <c r="E2030" s="137"/>
      <c r="F2030" s="137"/>
      <c r="G2030" s="137"/>
      <c r="H2030" s="137"/>
      <c r="I2030" s="137"/>
      <c r="J2030" s="137"/>
      <c r="K2030" s="137"/>
      <c r="L2030" s="137"/>
      <c r="M2030" s="137"/>
      <c r="N2030" s="137"/>
      <c r="O2030" s="137"/>
      <c r="P2030" s="137"/>
      <c r="Q2030" s="137"/>
      <c r="R2030" s="137"/>
      <c r="S2030" s="137"/>
      <c r="T2030" s="137"/>
      <c r="U2030" s="137"/>
      <c r="V2030" s="137"/>
      <c r="W2030" s="137"/>
      <c r="X2030" s="137"/>
      <c r="Y2030" s="137"/>
      <c r="Z2030" s="137"/>
      <c r="AA2030" s="137"/>
      <c r="AB2030" s="137"/>
      <c r="AC2030" s="137"/>
      <c r="AD2030" s="137"/>
      <c r="AE2030" s="137"/>
      <c r="AF2030" s="137"/>
    </row>
    <row r="2152" spans="2:32" ht="15" customHeight="1">
      <c r="B2152" s="137"/>
      <c r="C2152" s="137"/>
      <c r="D2152" s="137"/>
      <c r="E2152" s="137"/>
      <c r="F2152" s="137"/>
      <c r="G2152" s="137"/>
      <c r="H2152" s="137"/>
      <c r="I2152" s="137"/>
      <c r="J2152" s="137"/>
      <c r="K2152" s="137"/>
      <c r="L2152" s="137"/>
      <c r="M2152" s="137"/>
      <c r="N2152" s="137"/>
      <c r="O2152" s="137"/>
      <c r="P2152" s="137"/>
      <c r="Q2152" s="137"/>
      <c r="R2152" s="137"/>
      <c r="S2152" s="137"/>
      <c r="T2152" s="137"/>
      <c r="U2152" s="137"/>
      <c r="V2152" s="137"/>
      <c r="W2152" s="137"/>
      <c r="X2152" s="137"/>
      <c r="Y2152" s="137"/>
      <c r="Z2152" s="137"/>
      <c r="AA2152" s="137"/>
      <c r="AB2152" s="137"/>
      <c r="AC2152" s="137"/>
      <c r="AD2152" s="137"/>
      <c r="AE2152" s="137"/>
      <c r="AF2152" s="137"/>
    </row>
    <row r="2316" spans="2:32" ht="15" customHeight="1">
      <c r="B2316" s="137"/>
      <c r="C2316" s="137"/>
      <c r="D2316" s="137"/>
      <c r="E2316" s="137"/>
      <c r="F2316" s="137"/>
      <c r="G2316" s="137"/>
      <c r="H2316" s="137"/>
      <c r="I2316" s="137"/>
      <c r="J2316" s="137"/>
      <c r="K2316" s="137"/>
      <c r="L2316" s="137"/>
      <c r="M2316" s="137"/>
      <c r="N2316" s="137"/>
      <c r="O2316" s="137"/>
      <c r="P2316" s="137"/>
      <c r="Q2316" s="137"/>
      <c r="R2316" s="137"/>
      <c r="S2316" s="137"/>
      <c r="T2316" s="137"/>
      <c r="U2316" s="137"/>
      <c r="V2316" s="137"/>
      <c r="W2316" s="137"/>
      <c r="X2316" s="137"/>
      <c r="Y2316" s="137"/>
      <c r="Z2316" s="137"/>
      <c r="AA2316" s="137"/>
      <c r="AB2316" s="137"/>
      <c r="AC2316" s="137"/>
      <c r="AD2316" s="137"/>
      <c r="AE2316" s="137"/>
      <c r="AF2316" s="137"/>
    </row>
    <row r="2418" spans="2:32" ht="15" customHeight="1">
      <c r="B2418" s="137"/>
      <c r="C2418" s="137"/>
      <c r="D2418" s="137"/>
      <c r="E2418" s="137"/>
      <c r="F2418" s="137"/>
      <c r="G2418" s="137"/>
      <c r="H2418" s="137"/>
      <c r="I2418" s="137"/>
      <c r="J2418" s="137"/>
      <c r="K2418" s="137"/>
      <c r="L2418" s="137"/>
      <c r="M2418" s="137"/>
      <c r="N2418" s="137"/>
      <c r="O2418" s="137"/>
      <c r="P2418" s="137"/>
      <c r="Q2418" s="137"/>
      <c r="R2418" s="137"/>
      <c r="S2418" s="137"/>
      <c r="T2418" s="137"/>
      <c r="U2418" s="137"/>
      <c r="V2418" s="137"/>
      <c r="W2418" s="137"/>
      <c r="X2418" s="137"/>
      <c r="Y2418" s="137"/>
      <c r="Z2418" s="137"/>
      <c r="AA2418" s="137"/>
      <c r="AB2418" s="137"/>
      <c r="AC2418" s="137"/>
      <c r="AD2418" s="137"/>
      <c r="AE2418" s="137"/>
      <c r="AF2418" s="137"/>
    </row>
    <row r="2508" spans="2:32" ht="15" customHeight="1">
      <c r="B2508" s="137"/>
      <c r="C2508" s="137"/>
      <c r="D2508" s="137"/>
      <c r="E2508" s="137"/>
      <c r="F2508" s="137"/>
      <c r="G2508" s="137"/>
      <c r="H2508" s="137"/>
      <c r="I2508" s="137"/>
      <c r="J2508" s="137"/>
      <c r="K2508" s="137"/>
      <c r="L2508" s="137"/>
      <c r="M2508" s="137"/>
      <c r="N2508" s="137"/>
      <c r="O2508" s="137"/>
      <c r="P2508" s="137"/>
      <c r="Q2508" s="137"/>
      <c r="R2508" s="137"/>
      <c r="S2508" s="137"/>
      <c r="T2508" s="137"/>
      <c r="U2508" s="137"/>
      <c r="V2508" s="137"/>
      <c r="W2508" s="137"/>
      <c r="X2508" s="137"/>
      <c r="Y2508" s="137"/>
      <c r="Z2508" s="137"/>
      <c r="AA2508" s="137"/>
      <c r="AB2508" s="137"/>
      <c r="AC2508" s="137"/>
      <c r="AD2508" s="137"/>
      <c r="AE2508" s="137"/>
      <c r="AF2508" s="137"/>
    </row>
    <row r="2597" spans="2:32" ht="15" customHeight="1">
      <c r="B2597" s="137"/>
      <c r="C2597" s="137"/>
      <c r="D2597" s="137"/>
      <c r="E2597" s="137"/>
      <c r="F2597" s="137"/>
      <c r="G2597" s="137"/>
      <c r="H2597" s="137"/>
      <c r="I2597" s="137"/>
      <c r="J2597" s="137"/>
      <c r="K2597" s="137"/>
      <c r="L2597" s="137"/>
      <c r="M2597" s="137"/>
      <c r="N2597" s="137"/>
      <c r="O2597" s="137"/>
      <c r="P2597" s="137"/>
      <c r="Q2597" s="137"/>
      <c r="R2597" s="137"/>
      <c r="S2597" s="137"/>
      <c r="T2597" s="137"/>
      <c r="U2597" s="137"/>
      <c r="V2597" s="137"/>
      <c r="W2597" s="137"/>
      <c r="X2597" s="137"/>
      <c r="Y2597" s="137"/>
      <c r="Z2597" s="137"/>
      <c r="AA2597" s="137"/>
      <c r="AB2597" s="137"/>
      <c r="AC2597" s="137"/>
      <c r="AD2597" s="137"/>
      <c r="AE2597" s="137"/>
      <c r="AF2597" s="137"/>
    </row>
    <row r="2718" spans="2:32" ht="15" customHeight="1">
      <c r="B2718" s="137"/>
      <c r="C2718" s="137"/>
      <c r="D2718" s="137"/>
      <c r="E2718" s="137"/>
      <c r="F2718" s="137"/>
      <c r="G2718" s="137"/>
      <c r="H2718" s="137"/>
      <c r="I2718" s="137"/>
      <c r="J2718" s="137"/>
      <c r="K2718" s="137"/>
      <c r="L2718" s="137"/>
      <c r="M2718" s="137"/>
      <c r="N2718" s="137"/>
      <c r="O2718" s="137"/>
      <c r="P2718" s="137"/>
      <c r="Q2718" s="137"/>
      <c r="R2718" s="137"/>
      <c r="S2718" s="137"/>
      <c r="T2718" s="137"/>
      <c r="U2718" s="137"/>
      <c r="V2718" s="137"/>
      <c r="W2718" s="137"/>
      <c r="X2718" s="137"/>
      <c r="Y2718" s="137"/>
      <c r="Z2718" s="137"/>
      <c r="AA2718" s="137"/>
      <c r="AB2718" s="137"/>
      <c r="AC2718" s="137"/>
      <c r="AD2718" s="137"/>
      <c r="AE2718" s="137"/>
      <c r="AF2718" s="137"/>
    </row>
    <row r="2836" spans="2:33" ht="15" customHeight="1">
      <c r="B2836" s="137"/>
      <c r="C2836" s="137"/>
      <c r="D2836" s="137"/>
      <c r="E2836" s="137"/>
      <c r="F2836" s="137"/>
      <c r="G2836" s="137"/>
      <c r="H2836" s="137"/>
      <c r="I2836" s="137"/>
      <c r="J2836" s="137"/>
      <c r="K2836" s="137"/>
      <c r="L2836" s="137"/>
      <c r="M2836" s="137"/>
      <c r="N2836" s="137"/>
      <c r="O2836" s="137"/>
      <c r="P2836" s="137"/>
      <c r="Q2836" s="137"/>
      <c r="R2836" s="137"/>
      <c r="S2836" s="137"/>
      <c r="T2836" s="137"/>
      <c r="U2836" s="137"/>
      <c r="V2836" s="137"/>
      <c r="W2836" s="137"/>
      <c r="X2836" s="137"/>
      <c r="Y2836" s="137"/>
      <c r="Z2836" s="137"/>
      <c r="AA2836" s="137"/>
      <c r="AB2836" s="137"/>
      <c r="AC2836" s="137"/>
      <c r="AD2836" s="137"/>
      <c r="AE2836" s="137"/>
      <c r="AF2836" s="137"/>
    </row>
    <row r="2837" spans="2:33" ht="15" customHeight="1">
      <c r="B2837" s="137"/>
      <c r="C2837" s="137"/>
      <c r="D2837" s="137"/>
      <c r="E2837" s="137"/>
      <c r="F2837" s="137"/>
      <c r="G2837" s="137"/>
      <c r="H2837" s="137"/>
      <c r="I2837" s="137"/>
      <c r="J2837" s="137"/>
      <c r="K2837" s="137"/>
      <c r="L2837" s="137"/>
      <c r="M2837" s="137"/>
      <c r="N2837" s="137"/>
      <c r="O2837" s="137"/>
      <c r="P2837" s="137"/>
      <c r="Q2837" s="137"/>
      <c r="R2837" s="137"/>
      <c r="S2837" s="137"/>
      <c r="T2837" s="137"/>
      <c r="U2837" s="137"/>
      <c r="V2837" s="137"/>
      <c r="W2837" s="137"/>
      <c r="X2837" s="137"/>
      <c r="Y2837" s="137"/>
      <c r="Z2837" s="137"/>
      <c r="AA2837" s="137"/>
      <c r="AB2837" s="137"/>
      <c r="AC2837" s="137"/>
      <c r="AD2837" s="137"/>
      <c r="AE2837" s="137"/>
      <c r="AF2837" s="137"/>
      <c r="AG2837" s="137"/>
    </row>
  </sheetData>
  <mergeCells count="20">
    <mergeCell ref="B307:AF307"/>
    <mergeCell ref="B510:AF510"/>
    <mergeCell ref="B711:AF711"/>
    <mergeCell ref="B886:AF886"/>
    <mergeCell ref="B1100:AF1100"/>
    <mergeCell ref="B2837:AG2837"/>
    <mergeCell ref="B1944:AF1944"/>
    <mergeCell ref="B1228:AF1228"/>
    <mergeCell ref="B1389:AF1389"/>
    <mergeCell ref="B1501:AF1501"/>
    <mergeCell ref="B1603:AF1603"/>
    <mergeCell ref="B1698:AF1698"/>
    <mergeCell ref="B2718:AF2718"/>
    <mergeCell ref="B2836:AF2836"/>
    <mergeCell ref="B2030:AF2030"/>
    <mergeCell ref="B2152:AF2152"/>
    <mergeCell ref="B2316:AF2316"/>
    <mergeCell ref="B2418:AF2418"/>
    <mergeCell ref="B2508:AF2508"/>
    <mergeCell ref="B2597:AF259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37"/>
  <sheetViews>
    <sheetView topLeftCell="A7" zoomScale="90" zoomScaleNormal="90" workbookViewId="0">
      <selection activeCell="E31" sqref="E31"/>
    </sheetView>
  </sheetViews>
  <sheetFormatPr defaultColWidth="8.7109375" defaultRowHeight="15" customHeight="1"/>
  <cols>
    <col min="1" max="1" width="20.7109375" style="47" customWidth="1"/>
    <col min="2" max="2" width="46.7109375" style="47" customWidth="1"/>
    <col min="3" max="16384" width="8.7109375" style="47"/>
  </cols>
  <sheetData>
    <row r="1" spans="1:33" ht="15" customHeight="1" thickBot="1">
      <c r="B1" s="56" t="s">
        <v>576</v>
      </c>
      <c r="C1" s="55">
        <v>2021</v>
      </c>
      <c r="D1" s="55">
        <v>2022</v>
      </c>
      <c r="E1" s="55">
        <v>2023</v>
      </c>
      <c r="F1" s="55">
        <v>2024</v>
      </c>
      <c r="G1" s="55">
        <v>2025</v>
      </c>
      <c r="H1" s="55">
        <v>2026</v>
      </c>
      <c r="I1" s="55">
        <v>2027</v>
      </c>
      <c r="J1" s="55">
        <v>2028</v>
      </c>
      <c r="K1" s="55">
        <v>2029</v>
      </c>
      <c r="L1" s="55">
        <v>2030</v>
      </c>
      <c r="M1" s="55">
        <v>2031</v>
      </c>
      <c r="N1" s="55">
        <v>2032</v>
      </c>
      <c r="O1" s="55">
        <v>2033</v>
      </c>
      <c r="P1" s="55">
        <v>2034</v>
      </c>
      <c r="Q1" s="55">
        <v>2035</v>
      </c>
      <c r="R1" s="55">
        <v>2036</v>
      </c>
      <c r="S1" s="55">
        <v>2037</v>
      </c>
      <c r="T1" s="55">
        <v>2038</v>
      </c>
      <c r="U1" s="55">
        <v>2039</v>
      </c>
      <c r="V1" s="55">
        <v>2040</v>
      </c>
      <c r="W1" s="55">
        <v>2041</v>
      </c>
      <c r="X1" s="55">
        <v>2042</v>
      </c>
      <c r="Y1" s="55">
        <v>2043</v>
      </c>
      <c r="Z1" s="55">
        <v>2044</v>
      </c>
      <c r="AA1" s="55">
        <v>2045</v>
      </c>
      <c r="AB1" s="55">
        <v>2046</v>
      </c>
      <c r="AC1" s="55">
        <v>2047</v>
      </c>
      <c r="AD1" s="55">
        <v>2048</v>
      </c>
      <c r="AE1" s="55">
        <v>2049</v>
      </c>
      <c r="AF1" s="55">
        <v>2050</v>
      </c>
    </row>
    <row r="2" spans="1:33" ht="15" customHeight="1" thickTop="1"/>
    <row r="3" spans="1:33" ht="15" customHeight="1">
      <c r="C3" s="58" t="s">
        <v>143</v>
      </c>
      <c r="D3" s="58" t="s">
        <v>575</v>
      </c>
      <c r="E3" s="58"/>
      <c r="F3" s="58"/>
      <c r="G3" s="58"/>
    </row>
    <row r="4" spans="1:33" ht="15" customHeight="1">
      <c r="C4" s="58" t="s">
        <v>142</v>
      </c>
      <c r="D4" s="58" t="s">
        <v>574</v>
      </c>
      <c r="E4" s="58"/>
      <c r="F4" s="58"/>
      <c r="G4" s="58" t="s">
        <v>573</v>
      </c>
    </row>
    <row r="5" spans="1:33" ht="15" customHeight="1">
      <c r="C5" s="58" t="s">
        <v>141</v>
      </c>
      <c r="D5" s="58" t="s">
        <v>572</v>
      </c>
      <c r="E5" s="58"/>
      <c r="F5" s="58"/>
      <c r="G5" s="58"/>
    </row>
    <row r="6" spans="1:33" ht="15" customHeight="1">
      <c r="C6" s="58" t="s">
        <v>140</v>
      </c>
      <c r="D6" s="58"/>
      <c r="E6" s="58" t="s">
        <v>571</v>
      </c>
      <c r="F6" s="58"/>
      <c r="G6" s="58"/>
    </row>
    <row r="7" spans="1:33" ht="12"/>
    <row r="8" spans="1:33" ht="12"/>
    <row r="9" spans="1:33" ht="12"/>
    <row r="10" spans="1:33" ht="15" customHeight="1">
      <c r="A10" s="51" t="s">
        <v>366</v>
      </c>
      <c r="B10" s="57" t="s">
        <v>1</v>
      </c>
      <c r="C10"/>
      <c r="D10"/>
      <c r="E10"/>
      <c r="F10"/>
      <c r="G10"/>
      <c r="H10"/>
      <c r="I10"/>
      <c r="J10"/>
      <c r="K10"/>
      <c r="L10"/>
      <c r="M10"/>
      <c r="N10"/>
      <c r="O10"/>
      <c r="P10"/>
      <c r="Q10"/>
      <c r="R10"/>
      <c r="S10"/>
      <c r="T10"/>
      <c r="U10"/>
      <c r="V10"/>
      <c r="W10"/>
      <c r="X10"/>
      <c r="Y10"/>
      <c r="Z10"/>
      <c r="AA10"/>
      <c r="AB10"/>
      <c r="AC10"/>
      <c r="AD10"/>
      <c r="AE10"/>
      <c r="AF10"/>
      <c r="AG10" s="68" t="s">
        <v>570</v>
      </c>
    </row>
    <row r="11" spans="1:33" ht="15" customHeight="1">
      <c r="B11" s="56" t="s">
        <v>2</v>
      </c>
      <c r="C11"/>
      <c r="D11"/>
      <c r="E11"/>
      <c r="F11"/>
      <c r="G11"/>
      <c r="H11"/>
      <c r="I11"/>
      <c r="J11"/>
      <c r="K11"/>
      <c r="L11"/>
      <c r="M11"/>
      <c r="N11"/>
      <c r="O11"/>
      <c r="P11"/>
      <c r="Q11"/>
      <c r="R11"/>
      <c r="S11"/>
      <c r="T11"/>
      <c r="U11"/>
      <c r="V11"/>
      <c r="W11"/>
      <c r="X11"/>
      <c r="Y11"/>
      <c r="Z11"/>
      <c r="AA11"/>
      <c r="AB11"/>
      <c r="AC11"/>
      <c r="AD11"/>
      <c r="AE11"/>
      <c r="AF11"/>
      <c r="AG11" s="68" t="s">
        <v>569</v>
      </c>
    </row>
    <row r="12" spans="1:33" ht="15" customHeight="1">
      <c r="B12" s="5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68" t="s">
        <v>568</v>
      </c>
    </row>
    <row r="13" spans="1:33" ht="15" customHeight="1" thickBot="1">
      <c r="B13" s="55" t="s">
        <v>4</v>
      </c>
      <c r="C13" s="55">
        <v>2021</v>
      </c>
      <c r="D13" s="55">
        <v>2022</v>
      </c>
      <c r="E13" s="55">
        <v>2023</v>
      </c>
      <c r="F13" s="55">
        <v>2024</v>
      </c>
      <c r="G13" s="55">
        <v>2025</v>
      </c>
      <c r="H13" s="55">
        <v>2026</v>
      </c>
      <c r="I13" s="55">
        <v>2027</v>
      </c>
      <c r="J13" s="55">
        <v>2028</v>
      </c>
      <c r="K13" s="55">
        <v>2029</v>
      </c>
      <c r="L13" s="55">
        <v>2030</v>
      </c>
      <c r="M13" s="55">
        <v>2031</v>
      </c>
      <c r="N13" s="55">
        <v>2032</v>
      </c>
      <c r="O13" s="55">
        <v>2033</v>
      </c>
      <c r="P13" s="55">
        <v>2034</v>
      </c>
      <c r="Q13" s="55">
        <v>2035</v>
      </c>
      <c r="R13" s="55">
        <v>2036</v>
      </c>
      <c r="S13" s="55">
        <v>2037</v>
      </c>
      <c r="T13" s="55">
        <v>2038</v>
      </c>
      <c r="U13" s="55">
        <v>2039</v>
      </c>
      <c r="V13" s="55">
        <v>2040</v>
      </c>
      <c r="W13" s="55">
        <v>2041</v>
      </c>
      <c r="X13" s="55">
        <v>2042</v>
      </c>
      <c r="Y13" s="55">
        <v>2043</v>
      </c>
      <c r="Z13" s="55">
        <v>2044</v>
      </c>
      <c r="AA13" s="55">
        <v>2045</v>
      </c>
      <c r="AB13" s="55">
        <v>2046</v>
      </c>
      <c r="AC13" s="55">
        <v>2047</v>
      </c>
      <c r="AD13" s="55">
        <v>2048</v>
      </c>
      <c r="AE13" s="55">
        <v>2049</v>
      </c>
      <c r="AF13" s="55">
        <v>2050</v>
      </c>
      <c r="AG13" s="54" t="s">
        <v>567</v>
      </c>
    </row>
    <row r="14" spans="1:33" ht="15" customHeight="1" thickTop="1">
      <c r="B14"/>
      <c r="C14"/>
      <c r="D14"/>
      <c r="E14"/>
      <c r="F14"/>
      <c r="G14"/>
      <c r="H14"/>
      <c r="I14"/>
      <c r="J14"/>
      <c r="K14"/>
      <c r="L14"/>
      <c r="M14"/>
      <c r="N14"/>
      <c r="O14"/>
      <c r="P14"/>
      <c r="Q14"/>
      <c r="R14"/>
      <c r="S14"/>
      <c r="T14"/>
      <c r="U14"/>
      <c r="V14"/>
      <c r="W14"/>
      <c r="X14"/>
      <c r="Y14"/>
      <c r="Z14"/>
      <c r="AA14"/>
      <c r="AB14"/>
      <c r="AC14"/>
      <c r="AD14"/>
      <c r="AE14"/>
      <c r="AF14"/>
      <c r="AG14"/>
    </row>
    <row r="15" spans="1:33" ht="15" customHeight="1">
      <c r="B15" s="62" t="s">
        <v>5</v>
      </c>
      <c r="C15"/>
      <c r="D15"/>
      <c r="E15"/>
      <c r="F15"/>
      <c r="G15"/>
      <c r="H15"/>
      <c r="I15"/>
      <c r="J15"/>
      <c r="K15"/>
      <c r="L15"/>
      <c r="M15"/>
      <c r="N15"/>
      <c r="O15"/>
      <c r="P15"/>
      <c r="Q15"/>
      <c r="R15"/>
      <c r="S15"/>
      <c r="T15"/>
      <c r="U15"/>
      <c r="V15"/>
      <c r="W15"/>
      <c r="X15"/>
      <c r="Y15"/>
      <c r="Z15"/>
      <c r="AA15"/>
      <c r="AB15"/>
      <c r="AC15"/>
      <c r="AD15"/>
      <c r="AE15"/>
      <c r="AF15"/>
      <c r="AG15"/>
    </row>
    <row r="16" spans="1:33" ht="15" customHeight="1">
      <c r="B16"/>
      <c r="C16"/>
      <c r="D16"/>
      <c r="E16"/>
      <c r="F16"/>
      <c r="G16"/>
      <c r="H16"/>
      <c r="I16"/>
      <c r="J16"/>
      <c r="K16"/>
      <c r="L16"/>
      <c r="M16"/>
      <c r="N16"/>
      <c r="O16"/>
      <c r="P16"/>
      <c r="Q16"/>
      <c r="R16"/>
      <c r="S16"/>
      <c r="T16"/>
      <c r="U16"/>
      <c r="V16"/>
      <c r="W16"/>
      <c r="X16"/>
      <c r="Y16"/>
      <c r="Z16"/>
      <c r="AA16"/>
      <c r="AB16"/>
      <c r="AC16"/>
      <c r="AD16"/>
      <c r="AE16"/>
      <c r="AF16"/>
      <c r="AG16"/>
    </row>
    <row r="17" spans="1:33" ht="15" customHeight="1">
      <c r="B17" s="62" t="s">
        <v>6</v>
      </c>
      <c r="C17"/>
      <c r="D17"/>
      <c r="E17"/>
      <c r="F17"/>
      <c r="G17"/>
      <c r="H17"/>
      <c r="I17"/>
      <c r="J17"/>
      <c r="K17"/>
      <c r="L17"/>
      <c r="M17"/>
      <c r="N17"/>
      <c r="O17"/>
      <c r="P17"/>
      <c r="Q17"/>
      <c r="R17"/>
      <c r="S17"/>
      <c r="T17"/>
      <c r="U17"/>
      <c r="V17"/>
      <c r="W17"/>
      <c r="X17"/>
      <c r="Y17"/>
      <c r="Z17"/>
      <c r="AA17"/>
      <c r="AB17"/>
      <c r="AC17"/>
      <c r="AD17"/>
      <c r="AE17"/>
      <c r="AF17"/>
      <c r="AG17"/>
    </row>
    <row r="18" spans="1:33" ht="15" customHeight="1">
      <c r="A18" s="51" t="s">
        <v>367</v>
      </c>
      <c r="B18" s="65" t="s">
        <v>7</v>
      </c>
      <c r="C18" s="53">
        <v>92.493767000000005</v>
      </c>
      <c r="D18" s="53">
        <v>93.315421999999998</v>
      </c>
      <c r="E18" s="53">
        <v>94.217017999999996</v>
      </c>
      <c r="F18" s="53">
        <v>95.157561999999999</v>
      </c>
      <c r="G18" s="53">
        <v>96.134765999999999</v>
      </c>
      <c r="H18" s="53">
        <v>97.116660999999993</v>
      </c>
      <c r="I18" s="53">
        <v>98.107535999999996</v>
      </c>
      <c r="J18" s="53">
        <v>99.103843999999995</v>
      </c>
      <c r="K18" s="53">
        <v>100.100082</v>
      </c>
      <c r="L18" s="53">
        <v>101.093102</v>
      </c>
      <c r="M18" s="53">
        <v>102.08728000000001</v>
      </c>
      <c r="N18" s="53">
        <v>103.085838</v>
      </c>
      <c r="O18" s="53">
        <v>104.09002700000001</v>
      </c>
      <c r="P18" s="53">
        <v>105.09523</v>
      </c>
      <c r="Q18" s="53">
        <v>106.08292400000001</v>
      </c>
      <c r="R18" s="53">
        <v>107.042816</v>
      </c>
      <c r="S18" s="53">
        <v>107.981651</v>
      </c>
      <c r="T18" s="53">
        <v>108.90471599999999</v>
      </c>
      <c r="U18" s="53">
        <v>109.824799</v>
      </c>
      <c r="V18" s="53">
        <v>110.751671</v>
      </c>
      <c r="W18" s="53">
        <v>111.68806499999999</v>
      </c>
      <c r="X18" s="53">
        <v>112.61985799999999</v>
      </c>
      <c r="Y18" s="53">
        <v>113.54840900000001</v>
      </c>
      <c r="Z18" s="53">
        <v>114.474037</v>
      </c>
      <c r="AA18" s="53">
        <v>115.398544</v>
      </c>
      <c r="AB18" s="53">
        <v>116.329849</v>
      </c>
      <c r="AC18" s="53">
        <v>117.275948</v>
      </c>
      <c r="AD18" s="53">
        <v>118.231224</v>
      </c>
      <c r="AE18" s="53">
        <v>119.189278</v>
      </c>
      <c r="AF18" s="53">
        <v>120.150322</v>
      </c>
      <c r="AG18" s="67">
        <v>9.0620000000000006E-3</v>
      </c>
    </row>
    <row r="19" spans="1:33" ht="15" customHeight="1">
      <c r="A19" s="51" t="s">
        <v>368</v>
      </c>
      <c r="B19" s="65" t="s">
        <v>8</v>
      </c>
      <c r="C19" s="53">
        <v>1.9181980000000001</v>
      </c>
      <c r="D19" s="53">
        <v>2.0064690000000001</v>
      </c>
      <c r="E19" s="53">
        <v>2.054157</v>
      </c>
      <c r="F19" s="53">
        <v>2.099977</v>
      </c>
      <c r="G19" s="53">
        <v>2.1140750000000001</v>
      </c>
      <c r="H19" s="53">
        <v>2.1326619999999998</v>
      </c>
      <c r="I19" s="53">
        <v>2.1478969999999999</v>
      </c>
      <c r="J19" s="53">
        <v>2.1577519999999999</v>
      </c>
      <c r="K19" s="53">
        <v>2.1645889999999999</v>
      </c>
      <c r="L19" s="53">
        <v>2.1758739999999999</v>
      </c>
      <c r="M19" s="53">
        <v>2.190496</v>
      </c>
      <c r="N19" s="53">
        <v>2.2064849999999998</v>
      </c>
      <c r="O19" s="53">
        <v>2.2179660000000001</v>
      </c>
      <c r="P19" s="53">
        <v>2.2108720000000002</v>
      </c>
      <c r="Q19" s="53">
        <v>2.193368</v>
      </c>
      <c r="R19" s="53">
        <v>2.1824690000000002</v>
      </c>
      <c r="S19" s="53">
        <v>2.176733</v>
      </c>
      <c r="T19" s="53">
        <v>2.1836859999999998</v>
      </c>
      <c r="U19" s="53">
        <v>2.2004090000000001</v>
      </c>
      <c r="V19" s="53">
        <v>2.2199</v>
      </c>
      <c r="W19" s="53">
        <v>2.225263</v>
      </c>
      <c r="X19" s="53">
        <v>2.231967</v>
      </c>
      <c r="Y19" s="53">
        <v>2.2389489999999999</v>
      </c>
      <c r="Z19" s="53">
        <v>2.2477209999999999</v>
      </c>
      <c r="AA19" s="53">
        <v>2.2644340000000001</v>
      </c>
      <c r="AB19" s="53">
        <v>2.2892269999999999</v>
      </c>
      <c r="AC19" s="53">
        <v>2.3084910000000001</v>
      </c>
      <c r="AD19" s="53">
        <v>2.3213970000000002</v>
      </c>
      <c r="AE19" s="53">
        <v>2.3345549999999999</v>
      </c>
      <c r="AF19" s="53">
        <v>2.3564940000000001</v>
      </c>
      <c r="AG19" s="67">
        <v>7.1209999999999997E-3</v>
      </c>
    </row>
    <row r="20" spans="1:33" ht="15" customHeight="1">
      <c r="A20" s="51" t="s">
        <v>369</v>
      </c>
      <c r="B20" s="62" t="s">
        <v>9</v>
      </c>
      <c r="C20" s="59">
        <v>94.411963999999998</v>
      </c>
      <c r="D20" s="59">
        <v>95.321892000000005</v>
      </c>
      <c r="E20" s="59">
        <v>96.271172000000007</v>
      </c>
      <c r="F20" s="59">
        <v>97.257537999999997</v>
      </c>
      <c r="G20" s="59">
        <v>98.248840000000001</v>
      </c>
      <c r="H20" s="59">
        <v>99.249320999999995</v>
      </c>
      <c r="I20" s="59">
        <v>100.255432</v>
      </c>
      <c r="J20" s="59">
        <v>101.26159699999999</v>
      </c>
      <c r="K20" s="59">
        <v>102.26467100000001</v>
      </c>
      <c r="L20" s="59">
        <v>103.268974</v>
      </c>
      <c r="M20" s="59">
        <v>104.277779</v>
      </c>
      <c r="N20" s="59">
        <v>105.29232</v>
      </c>
      <c r="O20" s="59">
        <v>106.307991</v>
      </c>
      <c r="P20" s="59">
        <v>107.306099</v>
      </c>
      <c r="Q20" s="59">
        <v>108.276291</v>
      </c>
      <c r="R20" s="59">
        <v>109.22528800000001</v>
      </c>
      <c r="S20" s="59">
        <v>110.15838599999999</v>
      </c>
      <c r="T20" s="59">
        <v>111.088402</v>
      </c>
      <c r="U20" s="59">
        <v>112.02520800000001</v>
      </c>
      <c r="V20" s="59">
        <v>112.97157300000001</v>
      </c>
      <c r="W20" s="59">
        <v>113.91333</v>
      </c>
      <c r="X20" s="59">
        <v>114.851822</v>
      </c>
      <c r="Y20" s="59">
        <v>115.787361</v>
      </c>
      <c r="Z20" s="59">
        <v>116.721756</v>
      </c>
      <c r="AA20" s="59">
        <v>117.66297900000001</v>
      </c>
      <c r="AB20" s="59">
        <v>118.61908</v>
      </c>
      <c r="AC20" s="59">
        <v>119.584442</v>
      </c>
      <c r="AD20" s="59">
        <v>120.55262</v>
      </c>
      <c r="AE20" s="59">
        <v>121.52383399999999</v>
      </c>
      <c r="AF20" s="59">
        <v>122.50681299999999</v>
      </c>
      <c r="AG20" s="64">
        <v>9.0229999999999998E-3</v>
      </c>
    </row>
    <row r="21" spans="1:33" ht="15" customHeight="1">
      <c r="B21"/>
      <c r="C21"/>
      <c r="D21"/>
      <c r="E21"/>
      <c r="F21"/>
      <c r="G21"/>
      <c r="H21"/>
      <c r="I21"/>
      <c r="J21"/>
      <c r="K21"/>
      <c r="L21"/>
      <c r="M21"/>
      <c r="N21"/>
      <c r="O21"/>
      <c r="P21"/>
      <c r="Q21"/>
      <c r="R21"/>
      <c r="S21"/>
      <c r="T21"/>
      <c r="U21"/>
      <c r="V21"/>
      <c r="W21"/>
      <c r="X21"/>
      <c r="Y21"/>
      <c r="Z21"/>
      <c r="AA21"/>
      <c r="AB21"/>
      <c r="AC21"/>
      <c r="AD21"/>
      <c r="AE21"/>
      <c r="AF21"/>
      <c r="AG21"/>
    </row>
    <row r="22" spans="1:33" ht="15" customHeight="1">
      <c r="B22" s="62" t="s">
        <v>10</v>
      </c>
      <c r="C22"/>
      <c r="D22"/>
      <c r="E22"/>
      <c r="F22"/>
      <c r="G22"/>
      <c r="H22"/>
      <c r="I22"/>
      <c r="J22"/>
      <c r="K22"/>
      <c r="L22"/>
      <c r="M22"/>
      <c r="N22"/>
      <c r="O22"/>
      <c r="P22"/>
      <c r="Q22"/>
      <c r="R22"/>
      <c r="S22"/>
      <c r="T22"/>
      <c r="U22"/>
      <c r="V22"/>
      <c r="W22"/>
      <c r="X22"/>
      <c r="Y22"/>
      <c r="Z22"/>
      <c r="AA22"/>
      <c r="AB22"/>
      <c r="AC22"/>
      <c r="AD22"/>
      <c r="AE22"/>
      <c r="AF22"/>
      <c r="AG22"/>
    </row>
    <row r="23" spans="1:33" ht="15" customHeight="1">
      <c r="B23" s="62" t="s">
        <v>11</v>
      </c>
      <c r="C23"/>
      <c r="D23"/>
      <c r="E23"/>
      <c r="F23"/>
      <c r="G23"/>
      <c r="H23"/>
      <c r="I23"/>
      <c r="J23"/>
      <c r="K23"/>
      <c r="L23"/>
      <c r="M23"/>
      <c r="N23"/>
      <c r="O23"/>
      <c r="P23"/>
      <c r="Q23"/>
      <c r="R23"/>
      <c r="S23"/>
      <c r="T23"/>
      <c r="U23"/>
      <c r="V23"/>
      <c r="W23"/>
      <c r="X23"/>
      <c r="Y23"/>
      <c r="Z23"/>
      <c r="AA23"/>
      <c r="AB23"/>
      <c r="AC23"/>
      <c r="AD23"/>
      <c r="AE23"/>
      <c r="AF23"/>
      <c r="AG23"/>
    </row>
    <row r="24" spans="1:33" ht="15" customHeight="1">
      <c r="A24" s="51" t="s">
        <v>370</v>
      </c>
      <c r="B24" s="65" t="s">
        <v>449</v>
      </c>
      <c r="C24" s="53">
        <v>96.002067999999994</v>
      </c>
      <c r="D24" s="53">
        <v>97.264122</v>
      </c>
      <c r="E24" s="53">
        <v>96.192734000000002</v>
      </c>
      <c r="F24" s="53">
        <v>95.229857999999993</v>
      </c>
      <c r="G24" s="53">
        <v>94.341178999999997</v>
      </c>
      <c r="H24" s="53">
        <v>93.239509999999996</v>
      </c>
      <c r="I24" s="53">
        <v>92.582481000000001</v>
      </c>
      <c r="J24" s="53">
        <v>91.792243999999997</v>
      </c>
      <c r="K24" s="53">
        <v>90.962585000000004</v>
      </c>
      <c r="L24" s="53">
        <v>90.082283000000004</v>
      </c>
      <c r="M24" s="53">
        <v>89.328925999999996</v>
      </c>
      <c r="N24" s="53">
        <v>88.571258999999998</v>
      </c>
      <c r="O24" s="53">
        <v>87.851791000000006</v>
      </c>
      <c r="P24" s="53">
        <v>87.218245999999994</v>
      </c>
      <c r="Q24" s="53">
        <v>86.731842</v>
      </c>
      <c r="R24" s="53">
        <v>86.337790999999996</v>
      </c>
      <c r="S24" s="53">
        <v>85.932922000000005</v>
      </c>
      <c r="T24" s="53">
        <v>85.528869999999998</v>
      </c>
      <c r="U24" s="53">
        <v>85.125495999999998</v>
      </c>
      <c r="V24" s="53">
        <v>84.680655999999999</v>
      </c>
      <c r="W24" s="53">
        <v>84.276756000000006</v>
      </c>
      <c r="X24" s="53">
        <v>83.924149</v>
      </c>
      <c r="Y24" s="53">
        <v>83.632378000000003</v>
      </c>
      <c r="Z24" s="53">
        <v>83.364349000000004</v>
      </c>
      <c r="AA24" s="53">
        <v>83.116302000000005</v>
      </c>
      <c r="AB24" s="53">
        <v>82.886054999999999</v>
      </c>
      <c r="AC24" s="53">
        <v>82.650490000000005</v>
      </c>
      <c r="AD24" s="53">
        <v>82.427520999999999</v>
      </c>
      <c r="AE24" s="53">
        <v>82.191231000000002</v>
      </c>
      <c r="AF24" s="53">
        <v>81.973624999999998</v>
      </c>
      <c r="AG24" s="67">
        <v>-5.4320000000000002E-3</v>
      </c>
    </row>
    <row r="25" spans="1:33" ht="15" customHeight="1">
      <c r="A25" s="51" t="s">
        <v>371</v>
      </c>
      <c r="B25" s="65" t="s">
        <v>12</v>
      </c>
      <c r="C25" s="53">
        <v>94.989258000000007</v>
      </c>
      <c r="D25" s="53">
        <v>96.143462999999997</v>
      </c>
      <c r="E25" s="53">
        <v>94.963982000000001</v>
      </c>
      <c r="F25" s="53">
        <v>93.896645000000007</v>
      </c>
      <c r="G25" s="53">
        <v>92.946181999999993</v>
      </c>
      <c r="H25" s="53">
        <v>91.760406000000003</v>
      </c>
      <c r="I25" s="53">
        <v>91.052040000000005</v>
      </c>
      <c r="J25" s="53">
        <v>90.219550999999996</v>
      </c>
      <c r="K25" s="53">
        <v>89.333504000000005</v>
      </c>
      <c r="L25" s="53">
        <v>88.434921000000003</v>
      </c>
      <c r="M25" s="53">
        <v>87.651627000000005</v>
      </c>
      <c r="N25" s="53">
        <v>86.859168999999994</v>
      </c>
      <c r="O25" s="53">
        <v>86.092551999999998</v>
      </c>
      <c r="P25" s="53">
        <v>85.430862000000005</v>
      </c>
      <c r="Q25" s="53">
        <v>84.956108</v>
      </c>
      <c r="R25" s="53">
        <v>84.530212000000006</v>
      </c>
      <c r="S25" s="53">
        <v>84.074493000000004</v>
      </c>
      <c r="T25" s="53">
        <v>83.641174000000007</v>
      </c>
      <c r="U25" s="53">
        <v>83.194846999999996</v>
      </c>
      <c r="V25" s="53">
        <v>82.68383</v>
      </c>
      <c r="W25" s="53">
        <v>82.230225000000004</v>
      </c>
      <c r="X25" s="53">
        <v>81.811477999999994</v>
      </c>
      <c r="Y25" s="53">
        <v>81.473854000000003</v>
      </c>
      <c r="Z25" s="53">
        <v>81.168137000000002</v>
      </c>
      <c r="AA25" s="53">
        <v>80.864104999999995</v>
      </c>
      <c r="AB25" s="53">
        <v>80.571358000000004</v>
      </c>
      <c r="AC25" s="53">
        <v>80.292168000000004</v>
      </c>
      <c r="AD25" s="53">
        <v>80.021659999999997</v>
      </c>
      <c r="AE25" s="53">
        <v>79.736052999999998</v>
      </c>
      <c r="AF25" s="53">
        <v>79.488303999999999</v>
      </c>
      <c r="AG25" s="67">
        <v>-6.1240000000000001E-3</v>
      </c>
    </row>
    <row r="26" spans="1:33" ht="15" customHeight="1">
      <c r="B26"/>
      <c r="C26"/>
      <c r="D26"/>
      <c r="E26"/>
      <c r="F26"/>
      <c r="G26"/>
      <c r="H26"/>
      <c r="I26"/>
      <c r="J26"/>
      <c r="K26"/>
      <c r="L26"/>
      <c r="M26"/>
      <c r="N26"/>
      <c r="O26"/>
      <c r="P26"/>
      <c r="Q26"/>
      <c r="R26"/>
      <c r="S26"/>
      <c r="T26"/>
      <c r="U26"/>
      <c r="V26"/>
      <c r="W26"/>
      <c r="X26"/>
      <c r="Y26"/>
      <c r="Z26"/>
      <c r="AA26"/>
      <c r="AB26"/>
      <c r="AC26"/>
      <c r="AD26"/>
      <c r="AE26"/>
      <c r="AF26"/>
      <c r="AG26"/>
    </row>
    <row r="27" spans="1:33" ht="15" customHeight="1">
      <c r="B27" s="62" t="s">
        <v>450</v>
      </c>
      <c r="C27"/>
      <c r="D27"/>
      <c r="E27"/>
      <c r="F27"/>
      <c r="G27"/>
      <c r="H27"/>
      <c r="I27"/>
      <c r="J27"/>
      <c r="K27"/>
      <c r="L27"/>
      <c r="M27"/>
      <c r="N27"/>
      <c r="O27"/>
      <c r="P27"/>
      <c r="Q27"/>
      <c r="R27"/>
      <c r="S27"/>
      <c r="T27"/>
      <c r="U27"/>
      <c r="V27"/>
      <c r="W27"/>
      <c r="X27"/>
      <c r="Y27"/>
      <c r="Z27"/>
      <c r="AA27"/>
      <c r="AB27"/>
      <c r="AC27"/>
      <c r="AD27"/>
      <c r="AE27"/>
      <c r="AF27"/>
      <c r="AG27"/>
    </row>
    <row r="28" spans="1:33" ht="15" customHeight="1">
      <c r="B28" s="62" t="s">
        <v>451</v>
      </c>
      <c r="C28"/>
      <c r="D28"/>
      <c r="E28"/>
      <c r="F28"/>
      <c r="G28"/>
      <c r="H28"/>
      <c r="I28"/>
      <c r="J28"/>
      <c r="K28"/>
      <c r="L28"/>
      <c r="M28"/>
      <c r="N28"/>
      <c r="O28"/>
      <c r="P28"/>
      <c r="Q28"/>
      <c r="R28"/>
      <c r="S28"/>
      <c r="T28"/>
      <c r="U28"/>
      <c r="V28"/>
      <c r="W28"/>
      <c r="X28"/>
      <c r="Y28"/>
      <c r="Z28"/>
      <c r="AA28"/>
      <c r="AB28"/>
      <c r="AC28"/>
      <c r="AD28"/>
      <c r="AE28"/>
      <c r="AF28"/>
      <c r="AG28"/>
    </row>
    <row r="29" spans="1:33" s="61" customFormat="1" ht="15" customHeight="1">
      <c r="A29" s="60" t="s">
        <v>372</v>
      </c>
      <c r="B29" s="65" t="s">
        <v>497</v>
      </c>
      <c r="C29" s="52">
        <v>0.115345</v>
      </c>
      <c r="D29" s="52">
        <v>0.116825</v>
      </c>
      <c r="E29" s="52">
        <v>0.112692</v>
      </c>
      <c r="F29" s="52">
        <v>0.11229600000000001</v>
      </c>
      <c r="G29" s="52">
        <v>0.111666</v>
      </c>
      <c r="H29" s="52">
        <v>0.110676</v>
      </c>
      <c r="I29" s="52">
        <v>0.10956100000000001</v>
      </c>
      <c r="J29" s="52">
        <v>0.108394</v>
      </c>
      <c r="K29" s="52">
        <v>0.107118</v>
      </c>
      <c r="L29" s="52">
        <v>0.10580199999999999</v>
      </c>
      <c r="M29" s="52">
        <v>0.104584</v>
      </c>
      <c r="N29" s="52">
        <v>0.103297</v>
      </c>
      <c r="O29" s="52">
        <v>0.101942</v>
      </c>
      <c r="P29" s="52">
        <v>0.100578</v>
      </c>
      <c r="Q29" s="52">
        <v>9.9363999999999994E-2</v>
      </c>
      <c r="R29" s="52">
        <v>9.8168000000000005E-2</v>
      </c>
      <c r="S29" s="52">
        <v>9.6860000000000002E-2</v>
      </c>
      <c r="T29" s="52">
        <v>9.5490000000000005E-2</v>
      </c>
      <c r="U29" s="52">
        <v>9.4105999999999995E-2</v>
      </c>
      <c r="V29" s="52">
        <v>9.2623999999999998E-2</v>
      </c>
      <c r="W29" s="52">
        <v>9.1199000000000002E-2</v>
      </c>
      <c r="X29" s="52">
        <v>8.9733999999999994E-2</v>
      </c>
      <c r="Y29" s="52">
        <v>8.8307999999999998E-2</v>
      </c>
      <c r="Z29" s="52">
        <v>8.6911000000000002E-2</v>
      </c>
      <c r="AA29" s="52">
        <v>8.5469000000000003E-2</v>
      </c>
      <c r="AB29" s="52">
        <v>8.4078E-2</v>
      </c>
      <c r="AC29" s="52">
        <v>8.2671999999999995E-2</v>
      </c>
      <c r="AD29" s="52">
        <v>8.1269999999999995E-2</v>
      </c>
      <c r="AE29" s="52">
        <v>7.9835000000000003E-2</v>
      </c>
      <c r="AF29" s="52">
        <v>7.8455999999999998E-2</v>
      </c>
      <c r="AG29" s="67">
        <v>-1.3200999999999999E-2</v>
      </c>
    </row>
    <row r="30" spans="1:33" s="61" customFormat="1" ht="15" customHeight="1">
      <c r="A30" s="60" t="s">
        <v>373</v>
      </c>
      <c r="B30" s="65" t="s">
        <v>498</v>
      </c>
      <c r="C30" s="52">
        <v>0.52319300000000002</v>
      </c>
      <c r="D30" s="52">
        <v>0.48419499999999999</v>
      </c>
      <c r="E30" s="52">
        <v>0.54620500000000005</v>
      </c>
      <c r="F30" s="52">
        <v>0.55222099999999996</v>
      </c>
      <c r="G30" s="52">
        <v>0.55808400000000002</v>
      </c>
      <c r="H30" s="52">
        <v>0.56291199999999997</v>
      </c>
      <c r="I30" s="52">
        <v>0.56667400000000001</v>
      </c>
      <c r="J30" s="52">
        <v>0.57008400000000004</v>
      </c>
      <c r="K30" s="52">
        <v>0.57311299999999998</v>
      </c>
      <c r="L30" s="52">
        <v>0.57621699999999998</v>
      </c>
      <c r="M30" s="52">
        <v>0.58035999999999999</v>
      </c>
      <c r="N30" s="52">
        <v>0.58479000000000003</v>
      </c>
      <c r="O30" s="52">
        <v>0.58926199999999995</v>
      </c>
      <c r="P30" s="52">
        <v>0.59370299999999998</v>
      </c>
      <c r="Q30" s="52">
        <v>0.59928599999999999</v>
      </c>
      <c r="R30" s="52">
        <v>0.605518</v>
      </c>
      <c r="S30" s="52">
        <v>0.611877</v>
      </c>
      <c r="T30" s="52">
        <v>0.61815299999999995</v>
      </c>
      <c r="U30" s="52">
        <v>0.62442500000000001</v>
      </c>
      <c r="V30" s="52">
        <v>0.62968000000000002</v>
      </c>
      <c r="W30" s="52">
        <v>0.63579600000000003</v>
      </c>
      <c r="X30" s="52">
        <v>0.64197300000000002</v>
      </c>
      <c r="Y30" s="52">
        <v>0.64866800000000002</v>
      </c>
      <c r="Z30" s="52">
        <v>0.65591699999999997</v>
      </c>
      <c r="AA30" s="52">
        <v>0.66312199999999999</v>
      </c>
      <c r="AB30" s="52">
        <v>0.67112300000000003</v>
      </c>
      <c r="AC30" s="52">
        <v>0.67909699999999995</v>
      </c>
      <c r="AD30" s="52">
        <v>0.687419</v>
      </c>
      <c r="AE30" s="52">
        <v>0.69571000000000005</v>
      </c>
      <c r="AF30" s="52">
        <v>0.70465900000000004</v>
      </c>
      <c r="AG30" s="67">
        <v>1.0321E-2</v>
      </c>
    </row>
    <row r="31" spans="1:33" s="61" customFormat="1">
      <c r="A31" s="60" t="s">
        <v>374</v>
      </c>
      <c r="B31" s="65" t="s">
        <v>499</v>
      </c>
      <c r="C31" s="52">
        <v>2.4840999999999998E-2</v>
      </c>
      <c r="D31" s="52">
        <v>2.4376999999999999E-2</v>
      </c>
      <c r="E31" s="52">
        <v>2.4049000000000001E-2</v>
      </c>
      <c r="F31" s="52">
        <v>2.3820000000000001E-2</v>
      </c>
      <c r="G31" s="52">
        <v>2.3584999999999998E-2</v>
      </c>
      <c r="H31" s="52">
        <v>2.3349999999999999E-2</v>
      </c>
      <c r="I31" s="52">
        <v>2.3089999999999999E-2</v>
      </c>
      <c r="J31" s="52">
        <v>2.2824000000000001E-2</v>
      </c>
      <c r="K31" s="52">
        <v>2.2556E-2</v>
      </c>
      <c r="L31" s="52">
        <v>2.2294999999999999E-2</v>
      </c>
      <c r="M31" s="52">
        <v>2.2055000000000002E-2</v>
      </c>
      <c r="N31" s="52">
        <v>2.1817E-2</v>
      </c>
      <c r="O31" s="52">
        <v>2.1572999999999998E-2</v>
      </c>
      <c r="P31" s="52">
        <v>2.1328E-2</v>
      </c>
      <c r="Q31" s="52">
        <v>2.1118000000000001E-2</v>
      </c>
      <c r="R31" s="52">
        <v>2.0929E-2</v>
      </c>
      <c r="S31" s="52">
        <v>2.0733999999999999E-2</v>
      </c>
      <c r="T31" s="52">
        <v>2.0534E-2</v>
      </c>
      <c r="U31" s="52">
        <v>2.0333E-2</v>
      </c>
      <c r="V31" s="52">
        <v>2.0118E-2</v>
      </c>
      <c r="W31" s="52">
        <v>1.9925999999999999E-2</v>
      </c>
      <c r="X31" s="52">
        <v>1.9729E-2</v>
      </c>
      <c r="Y31" s="52">
        <v>1.9545E-2</v>
      </c>
      <c r="Z31" s="52">
        <v>1.9370999999999999E-2</v>
      </c>
      <c r="AA31" s="52">
        <v>1.9189999999999999E-2</v>
      </c>
      <c r="AB31" s="52">
        <v>1.9023999999999999E-2</v>
      </c>
      <c r="AC31" s="52">
        <v>1.8853999999999999E-2</v>
      </c>
      <c r="AD31" s="52">
        <v>1.8689000000000001E-2</v>
      </c>
      <c r="AE31" s="52">
        <v>1.8523000000000001E-2</v>
      </c>
      <c r="AF31" s="52">
        <v>1.8371999999999999E-2</v>
      </c>
      <c r="AG31" s="67">
        <v>-1.0347E-2</v>
      </c>
    </row>
    <row r="32" spans="1:33" s="61" customFormat="1">
      <c r="A32" s="60" t="s">
        <v>375</v>
      </c>
      <c r="B32" s="65" t="s">
        <v>13</v>
      </c>
      <c r="C32" s="52">
        <v>0.50229800000000002</v>
      </c>
      <c r="D32" s="52">
        <v>0.49883100000000002</v>
      </c>
      <c r="E32" s="52">
        <v>0.49776100000000001</v>
      </c>
      <c r="F32" s="52">
        <v>0.49849700000000002</v>
      </c>
      <c r="G32" s="52">
        <v>0.49866300000000002</v>
      </c>
      <c r="H32" s="52">
        <v>0.48918699999999998</v>
      </c>
      <c r="I32" s="52">
        <v>0.48005199999999998</v>
      </c>
      <c r="J32" s="52">
        <v>0.471474</v>
      </c>
      <c r="K32" s="52">
        <v>0.463615</v>
      </c>
      <c r="L32" s="52">
        <v>0.45589800000000003</v>
      </c>
      <c r="M32" s="52">
        <v>0.449214</v>
      </c>
      <c r="N32" s="52">
        <v>0.44307999999999997</v>
      </c>
      <c r="O32" s="52">
        <v>0.43721500000000002</v>
      </c>
      <c r="P32" s="52">
        <v>0.43185400000000002</v>
      </c>
      <c r="Q32" s="52">
        <v>0.42769800000000002</v>
      </c>
      <c r="R32" s="52">
        <v>0.42438999999999999</v>
      </c>
      <c r="S32" s="52">
        <v>0.42125000000000001</v>
      </c>
      <c r="T32" s="52">
        <v>0.41844999999999999</v>
      </c>
      <c r="U32" s="52">
        <v>0.41594500000000001</v>
      </c>
      <c r="V32" s="52">
        <v>0.412379</v>
      </c>
      <c r="W32" s="52">
        <v>0.409522</v>
      </c>
      <c r="X32" s="52">
        <v>0.40688999999999997</v>
      </c>
      <c r="Y32" s="52">
        <v>0.40484300000000001</v>
      </c>
      <c r="Z32" s="52">
        <v>0.40330500000000002</v>
      </c>
      <c r="AA32" s="52">
        <v>0.401951</v>
      </c>
      <c r="AB32" s="52">
        <v>0.40119500000000002</v>
      </c>
      <c r="AC32" s="52">
        <v>0.400673</v>
      </c>
      <c r="AD32" s="52">
        <v>0.40047500000000003</v>
      </c>
      <c r="AE32" s="52">
        <v>0.400505</v>
      </c>
      <c r="AF32" s="52">
        <v>0.401144</v>
      </c>
      <c r="AG32" s="67">
        <v>-7.724E-3</v>
      </c>
    </row>
    <row r="33" spans="1:33" s="61" customFormat="1">
      <c r="A33" s="60" t="s">
        <v>376</v>
      </c>
      <c r="B33" s="65" t="s">
        <v>14</v>
      </c>
      <c r="C33" s="52">
        <v>8.4291000000000005E-2</v>
      </c>
      <c r="D33" s="52">
        <v>8.3828E-2</v>
      </c>
      <c r="E33" s="52">
        <v>8.3743999999999999E-2</v>
      </c>
      <c r="F33" s="52">
        <v>8.3865999999999996E-2</v>
      </c>
      <c r="G33" s="52">
        <v>8.3852999999999997E-2</v>
      </c>
      <c r="H33" s="52">
        <v>8.3625000000000005E-2</v>
      </c>
      <c r="I33" s="52">
        <v>8.3319000000000004E-2</v>
      </c>
      <c r="J33" s="52">
        <v>8.2991999999999996E-2</v>
      </c>
      <c r="K33" s="52">
        <v>8.2639000000000004E-2</v>
      </c>
      <c r="L33" s="52">
        <v>8.2283999999999996E-2</v>
      </c>
      <c r="M33" s="52">
        <v>8.1997E-2</v>
      </c>
      <c r="N33" s="52">
        <v>8.1708000000000003E-2</v>
      </c>
      <c r="O33" s="52">
        <v>8.1395999999999996E-2</v>
      </c>
      <c r="P33" s="52">
        <v>8.1069000000000002E-2</v>
      </c>
      <c r="Q33" s="52">
        <v>8.0833000000000002E-2</v>
      </c>
      <c r="R33" s="52">
        <v>8.0625000000000002E-2</v>
      </c>
      <c r="S33" s="52">
        <v>8.0387E-2</v>
      </c>
      <c r="T33" s="52">
        <v>8.0105999999999997E-2</v>
      </c>
      <c r="U33" s="52">
        <v>7.9806000000000002E-2</v>
      </c>
      <c r="V33" s="52">
        <v>7.9448000000000005E-2</v>
      </c>
      <c r="W33" s="52">
        <v>7.9168000000000002E-2</v>
      </c>
      <c r="X33" s="52">
        <v>7.8861000000000001E-2</v>
      </c>
      <c r="Y33" s="52">
        <v>7.8589999999999993E-2</v>
      </c>
      <c r="Z33" s="52">
        <v>7.8328999999999996E-2</v>
      </c>
      <c r="AA33" s="52">
        <v>7.8036999999999995E-2</v>
      </c>
      <c r="AB33" s="52">
        <v>7.7788999999999997E-2</v>
      </c>
      <c r="AC33" s="52">
        <v>7.7515000000000001E-2</v>
      </c>
      <c r="AD33" s="52">
        <v>7.7239000000000002E-2</v>
      </c>
      <c r="AE33" s="52">
        <v>7.6948000000000003E-2</v>
      </c>
      <c r="AF33" s="52">
        <v>7.6690999999999995E-2</v>
      </c>
      <c r="AG33" s="67">
        <v>-3.2529999999999998E-3</v>
      </c>
    </row>
    <row r="34" spans="1:33" s="61" customFormat="1">
      <c r="A34" s="60" t="s">
        <v>377</v>
      </c>
      <c r="B34" s="65" t="s">
        <v>15</v>
      </c>
      <c r="C34" s="52">
        <v>0.51817299999999999</v>
      </c>
      <c r="D34" s="52">
        <v>0.50459100000000001</v>
      </c>
      <c r="E34" s="52">
        <v>0.49459399999999998</v>
      </c>
      <c r="F34" s="52">
        <v>0.48691099999999998</v>
      </c>
      <c r="G34" s="52">
        <v>0.48017199999999999</v>
      </c>
      <c r="H34" s="52">
        <v>0.473466</v>
      </c>
      <c r="I34" s="52">
        <v>0.46743600000000002</v>
      </c>
      <c r="J34" s="52">
        <v>0.45893800000000001</v>
      </c>
      <c r="K34" s="52">
        <v>0.45154300000000003</v>
      </c>
      <c r="L34" s="52">
        <v>0.43721300000000002</v>
      </c>
      <c r="M34" s="52">
        <v>0.42511700000000002</v>
      </c>
      <c r="N34" s="52">
        <v>0.414408</v>
      </c>
      <c r="O34" s="52">
        <v>0.40496100000000002</v>
      </c>
      <c r="P34" s="52">
        <v>0.39660800000000002</v>
      </c>
      <c r="Q34" s="52">
        <v>0.38989499999999999</v>
      </c>
      <c r="R34" s="52">
        <v>0.38448100000000002</v>
      </c>
      <c r="S34" s="52">
        <v>0.37962800000000002</v>
      </c>
      <c r="T34" s="52">
        <v>0.37531799999999998</v>
      </c>
      <c r="U34" s="52">
        <v>0.37143399999999999</v>
      </c>
      <c r="V34" s="52">
        <v>0.36556499999999997</v>
      </c>
      <c r="W34" s="52">
        <v>0.36096699999999998</v>
      </c>
      <c r="X34" s="52">
        <v>0.356771</v>
      </c>
      <c r="Y34" s="52">
        <v>0.35311100000000001</v>
      </c>
      <c r="Z34" s="52">
        <v>0.35011500000000001</v>
      </c>
      <c r="AA34" s="52">
        <v>0.34751100000000001</v>
      </c>
      <c r="AB34" s="52">
        <v>0.34562100000000001</v>
      </c>
      <c r="AC34" s="52">
        <v>0.34407500000000002</v>
      </c>
      <c r="AD34" s="52">
        <v>0.34289500000000001</v>
      </c>
      <c r="AE34" s="52">
        <v>0.34201799999999999</v>
      </c>
      <c r="AF34" s="52">
        <v>0.341752</v>
      </c>
      <c r="AG34" s="67">
        <v>-1.4250000000000001E-2</v>
      </c>
    </row>
    <row r="35" spans="1:33" s="61" customFormat="1">
      <c r="A35" s="60" t="s">
        <v>378</v>
      </c>
      <c r="B35" s="65" t="s">
        <v>16</v>
      </c>
      <c r="C35" s="52">
        <v>0.64917000000000002</v>
      </c>
      <c r="D35" s="52">
        <v>0.64511600000000002</v>
      </c>
      <c r="E35" s="52">
        <v>0.64339199999999996</v>
      </c>
      <c r="F35" s="52">
        <v>0.64342200000000005</v>
      </c>
      <c r="G35" s="52">
        <v>0.643814</v>
      </c>
      <c r="H35" s="52">
        <v>0.64405999999999997</v>
      </c>
      <c r="I35" s="52">
        <v>0.64453800000000006</v>
      </c>
      <c r="J35" s="52">
        <v>0.64532800000000001</v>
      </c>
      <c r="K35" s="52">
        <v>0.64640699999999995</v>
      </c>
      <c r="L35" s="52">
        <v>0.64601799999999998</v>
      </c>
      <c r="M35" s="52">
        <v>0.64680599999999999</v>
      </c>
      <c r="N35" s="52">
        <v>0.64804700000000004</v>
      </c>
      <c r="O35" s="52">
        <v>0.64947200000000005</v>
      </c>
      <c r="P35" s="52">
        <v>0.65104499999999998</v>
      </c>
      <c r="Q35" s="52">
        <v>0.65317899999999995</v>
      </c>
      <c r="R35" s="52">
        <v>0.65556000000000003</v>
      </c>
      <c r="S35" s="52">
        <v>0.65787399999999996</v>
      </c>
      <c r="T35" s="52">
        <v>0.66019499999999998</v>
      </c>
      <c r="U35" s="52">
        <v>0.66262600000000005</v>
      </c>
      <c r="V35" s="52">
        <v>0.66455799999999998</v>
      </c>
      <c r="W35" s="52">
        <v>0.66740299999999997</v>
      </c>
      <c r="X35" s="52">
        <v>0.67024300000000003</v>
      </c>
      <c r="Y35" s="52">
        <v>0.67333299999999996</v>
      </c>
      <c r="Z35" s="52">
        <v>0.67659899999999995</v>
      </c>
      <c r="AA35" s="52">
        <v>0.67992399999999997</v>
      </c>
      <c r="AB35" s="52">
        <v>0.683612</v>
      </c>
      <c r="AC35" s="52">
        <v>0.68735900000000005</v>
      </c>
      <c r="AD35" s="52">
        <v>0.69116200000000005</v>
      </c>
      <c r="AE35" s="52">
        <v>0.69494400000000001</v>
      </c>
      <c r="AF35" s="52">
        <v>0.69904699999999997</v>
      </c>
      <c r="AG35" s="67">
        <v>2.5560000000000001E-3</v>
      </c>
    </row>
    <row r="36" spans="1:33" s="61" customFormat="1">
      <c r="A36" s="60" t="s">
        <v>379</v>
      </c>
      <c r="B36" s="65" t="s">
        <v>144</v>
      </c>
      <c r="C36" s="52">
        <v>0.42896099999999998</v>
      </c>
      <c r="D36" s="52">
        <v>0.43330800000000003</v>
      </c>
      <c r="E36" s="52">
        <v>0.438191</v>
      </c>
      <c r="F36" s="52">
        <v>0.44390400000000002</v>
      </c>
      <c r="G36" s="52">
        <v>0.45047500000000001</v>
      </c>
      <c r="H36" s="52">
        <v>0.45687499999999998</v>
      </c>
      <c r="I36" s="52">
        <v>0.463254</v>
      </c>
      <c r="J36" s="52">
        <v>0.47059800000000002</v>
      </c>
      <c r="K36" s="52">
        <v>0.47797600000000001</v>
      </c>
      <c r="L36" s="52">
        <v>0.48590800000000001</v>
      </c>
      <c r="M36" s="52">
        <v>0.49388599999999999</v>
      </c>
      <c r="N36" s="52">
        <v>0.50240600000000002</v>
      </c>
      <c r="O36" s="52">
        <v>0.51092499999999996</v>
      </c>
      <c r="P36" s="52">
        <v>0.51994600000000002</v>
      </c>
      <c r="Q36" s="52">
        <v>0.52910400000000002</v>
      </c>
      <c r="R36" s="52">
        <v>0.539358</v>
      </c>
      <c r="S36" s="52">
        <v>0.54905899999999996</v>
      </c>
      <c r="T36" s="52">
        <v>0.55982900000000002</v>
      </c>
      <c r="U36" s="52">
        <v>0.57068799999999997</v>
      </c>
      <c r="V36" s="52">
        <v>0.58157300000000001</v>
      </c>
      <c r="W36" s="52">
        <v>0.59255199999999997</v>
      </c>
      <c r="X36" s="52">
        <v>0.60409800000000002</v>
      </c>
      <c r="Y36" s="52">
        <v>0.61633700000000002</v>
      </c>
      <c r="Z36" s="52">
        <v>0.62819899999999995</v>
      </c>
      <c r="AA36" s="52">
        <v>0.64069200000000004</v>
      </c>
      <c r="AB36" s="52">
        <v>0.65398400000000001</v>
      </c>
      <c r="AC36" s="52">
        <v>0.66686500000000004</v>
      </c>
      <c r="AD36" s="52">
        <v>0.68045800000000001</v>
      </c>
      <c r="AE36" s="52">
        <v>0.694187</v>
      </c>
      <c r="AF36" s="52">
        <v>0.708206</v>
      </c>
      <c r="AG36" s="67">
        <v>1.7439E-2</v>
      </c>
    </row>
    <row r="37" spans="1:33" s="61" customFormat="1">
      <c r="A37" s="60" t="s">
        <v>380</v>
      </c>
      <c r="B37" s="65" t="s">
        <v>145</v>
      </c>
      <c r="C37" s="52">
        <v>0.176709</v>
      </c>
      <c r="D37" s="52">
        <v>0.174729</v>
      </c>
      <c r="E37" s="52">
        <v>0.173706</v>
      </c>
      <c r="F37" s="52">
        <v>0.173294</v>
      </c>
      <c r="G37" s="52">
        <v>0.17328499999999999</v>
      </c>
      <c r="H37" s="52">
        <v>0.17364099999999999</v>
      </c>
      <c r="I37" s="52">
        <v>0.174178</v>
      </c>
      <c r="J37" s="52">
        <v>0.17493300000000001</v>
      </c>
      <c r="K37" s="52">
        <v>0.17591999999999999</v>
      </c>
      <c r="L37" s="52">
        <v>0.177171</v>
      </c>
      <c r="M37" s="52">
        <v>0.178423</v>
      </c>
      <c r="N37" s="52">
        <v>0.179949</v>
      </c>
      <c r="O37" s="52">
        <v>0.18145900000000001</v>
      </c>
      <c r="P37" s="52">
        <v>0.18265300000000001</v>
      </c>
      <c r="Q37" s="52">
        <v>0.184117</v>
      </c>
      <c r="R37" s="52">
        <v>0.185283</v>
      </c>
      <c r="S37" s="52">
        <v>0.18640000000000001</v>
      </c>
      <c r="T37" s="52">
        <v>0.187499</v>
      </c>
      <c r="U37" s="52">
        <v>0.18802199999999999</v>
      </c>
      <c r="V37" s="52">
        <v>0.18851899999999999</v>
      </c>
      <c r="W37" s="52">
        <v>0.18870300000000001</v>
      </c>
      <c r="X37" s="52">
        <v>0.188247</v>
      </c>
      <c r="Y37" s="52">
        <v>0.18747</v>
      </c>
      <c r="Z37" s="52">
        <v>0.186363</v>
      </c>
      <c r="AA37" s="52">
        <v>0.18460299999999999</v>
      </c>
      <c r="AB37" s="52">
        <v>0.182529</v>
      </c>
      <c r="AC37" s="52">
        <v>0.179785</v>
      </c>
      <c r="AD37" s="52">
        <v>0.17635200000000001</v>
      </c>
      <c r="AE37" s="52">
        <v>0.172205</v>
      </c>
      <c r="AF37" s="52">
        <v>0.167049</v>
      </c>
      <c r="AG37" s="67">
        <v>-1.9369999999999999E-3</v>
      </c>
    </row>
    <row r="38" spans="1:33" s="61" customFormat="1">
      <c r="A38" s="60" t="s">
        <v>381</v>
      </c>
      <c r="B38" s="65" t="s">
        <v>19</v>
      </c>
      <c r="C38" s="52">
        <v>1.572184</v>
      </c>
      <c r="D38" s="52">
        <v>1.680976</v>
      </c>
      <c r="E38" s="52">
        <v>1.6762159999999999</v>
      </c>
      <c r="F38" s="52">
        <v>1.6719520000000001</v>
      </c>
      <c r="G38" s="52">
        <v>1.6675789999999999</v>
      </c>
      <c r="H38" s="52">
        <v>1.6633199999999999</v>
      </c>
      <c r="I38" s="52">
        <v>1.6794279999999999</v>
      </c>
      <c r="J38" s="52">
        <v>1.6948589999999999</v>
      </c>
      <c r="K38" s="52">
        <v>1.711101</v>
      </c>
      <c r="L38" s="52">
        <v>1.727565</v>
      </c>
      <c r="M38" s="52">
        <v>1.744667</v>
      </c>
      <c r="N38" s="52">
        <v>1.7623040000000001</v>
      </c>
      <c r="O38" s="52">
        <v>1.780518</v>
      </c>
      <c r="P38" s="52">
        <v>1.7989599999999999</v>
      </c>
      <c r="Q38" s="52">
        <v>1.8182100000000001</v>
      </c>
      <c r="R38" s="52">
        <v>1.83843</v>
      </c>
      <c r="S38" s="52">
        <v>1.8587530000000001</v>
      </c>
      <c r="T38" s="52">
        <v>1.8797699999999999</v>
      </c>
      <c r="U38" s="52">
        <v>1.9017580000000001</v>
      </c>
      <c r="V38" s="52">
        <v>1.924166</v>
      </c>
      <c r="W38" s="52">
        <v>1.947651</v>
      </c>
      <c r="X38" s="52">
        <v>1.971649</v>
      </c>
      <c r="Y38" s="52">
        <v>1.9968060000000001</v>
      </c>
      <c r="Z38" s="52">
        <v>2.02284</v>
      </c>
      <c r="AA38" s="52">
        <v>2.0500539999999998</v>
      </c>
      <c r="AB38" s="52">
        <v>2.078201</v>
      </c>
      <c r="AC38" s="52">
        <v>2.1075119999999998</v>
      </c>
      <c r="AD38" s="52">
        <v>2.1380050000000002</v>
      </c>
      <c r="AE38" s="52">
        <v>2.1693630000000002</v>
      </c>
      <c r="AF38" s="52">
        <v>2.2022680000000001</v>
      </c>
      <c r="AG38" s="67">
        <v>1.1689E-2</v>
      </c>
    </row>
    <row r="39" spans="1:33" s="61" customFormat="1" ht="12">
      <c r="A39" s="60" t="s">
        <v>500</v>
      </c>
      <c r="B39" s="62" t="s">
        <v>456</v>
      </c>
      <c r="C39" s="63">
        <v>4.5951639999999996</v>
      </c>
      <c r="D39" s="63">
        <v>4.6467749999999999</v>
      </c>
      <c r="E39" s="63">
        <v>4.69055</v>
      </c>
      <c r="F39" s="63">
        <v>4.6901830000000002</v>
      </c>
      <c r="G39" s="63">
        <v>4.6911750000000003</v>
      </c>
      <c r="H39" s="63">
        <v>4.6811100000000003</v>
      </c>
      <c r="I39" s="63">
        <v>4.6915300000000002</v>
      </c>
      <c r="J39" s="63">
        <v>4.7004219999999997</v>
      </c>
      <c r="K39" s="63">
        <v>4.7119869999999997</v>
      </c>
      <c r="L39" s="63">
        <v>4.7163719999999998</v>
      </c>
      <c r="M39" s="63">
        <v>4.7271089999999996</v>
      </c>
      <c r="N39" s="63">
        <v>4.7418050000000003</v>
      </c>
      <c r="O39" s="63">
        <v>4.7587219999999997</v>
      </c>
      <c r="P39" s="63">
        <v>4.7777440000000002</v>
      </c>
      <c r="Q39" s="63">
        <v>4.8028040000000001</v>
      </c>
      <c r="R39" s="63">
        <v>4.8327410000000004</v>
      </c>
      <c r="S39" s="63">
        <v>4.8628229999999997</v>
      </c>
      <c r="T39" s="63">
        <v>4.8953430000000004</v>
      </c>
      <c r="U39" s="63">
        <v>4.9291419999999997</v>
      </c>
      <c r="V39" s="63">
        <v>4.9586290000000002</v>
      </c>
      <c r="W39" s="63">
        <v>4.9928879999999998</v>
      </c>
      <c r="X39" s="63">
        <v>5.0281950000000002</v>
      </c>
      <c r="Y39" s="63">
        <v>5.0670109999999999</v>
      </c>
      <c r="Z39" s="63">
        <v>5.1079480000000004</v>
      </c>
      <c r="AA39" s="63">
        <v>5.1505530000000004</v>
      </c>
      <c r="AB39" s="63">
        <v>5.1971559999999997</v>
      </c>
      <c r="AC39" s="63">
        <v>5.2444069999999998</v>
      </c>
      <c r="AD39" s="63">
        <v>5.2939639999999999</v>
      </c>
      <c r="AE39" s="63">
        <v>5.3442379999999998</v>
      </c>
      <c r="AF39" s="63">
        <v>5.3976449999999998</v>
      </c>
      <c r="AG39" s="64">
        <v>5.5659999999999998E-3</v>
      </c>
    </row>
    <row r="40" spans="1:33" s="61" customFormat="1">
      <c r="A40" s="60" t="s">
        <v>501</v>
      </c>
      <c r="B40" s="65" t="s">
        <v>458</v>
      </c>
      <c r="C40" s="52">
        <v>9.5620999999999998E-2</v>
      </c>
      <c r="D40" s="52">
        <v>0.106823</v>
      </c>
      <c r="E40" s="52">
        <v>0.118293</v>
      </c>
      <c r="F40" s="52">
        <v>0.129665</v>
      </c>
      <c r="G40" s="52">
        <v>0.13705800000000001</v>
      </c>
      <c r="H40" s="52">
        <v>0.14680000000000001</v>
      </c>
      <c r="I40" s="52">
        <v>0.15343499999999999</v>
      </c>
      <c r="J40" s="52">
        <v>0.15925300000000001</v>
      </c>
      <c r="K40" s="52">
        <v>0.166598</v>
      </c>
      <c r="L40" s="52">
        <v>0.17012099999999999</v>
      </c>
      <c r="M40" s="52">
        <v>0.174905</v>
      </c>
      <c r="N40" s="52">
        <v>0.18027000000000001</v>
      </c>
      <c r="O40" s="52">
        <v>0.18702099999999999</v>
      </c>
      <c r="P40" s="52">
        <v>0.191797</v>
      </c>
      <c r="Q40" s="52">
        <v>0.192271</v>
      </c>
      <c r="R40" s="52">
        <v>0.197433</v>
      </c>
      <c r="S40" s="52">
        <v>0.20472099999999999</v>
      </c>
      <c r="T40" s="52">
        <v>0.209702</v>
      </c>
      <c r="U40" s="52">
        <v>0.216282</v>
      </c>
      <c r="V40" s="52">
        <v>0.22558400000000001</v>
      </c>
      <c r="W40" s="52">
        <v>0.233128</v>
      </c>
      <c r="X40" s="52">
        <v>0.242644</v>
      </c>
      <c r="Y40" s="52">
        <v>0.24992900000000001</v>
      </c>
      <c r="Z40" s="52">
        <v>0.25634600000000002</v>
      </c>
      <c r="AA40" s="52">
        <v>0.26500099999999999</v>
      </c>
      <c r="AB40" s="52">
        <v>0.27456700000000001</v>
      </c>
      <c r="AC40" s="52">
        <v>0.28201799999999999</v>
      </c>
      <c r="AD40" s="52">
        <v>0.29003400000000001</v>
      </c>
      <c r="AE40" s="52">
        <v>0.29836299999999999</v>
      </c>
      <c r="AF40" s="52">
        <v>0.30446899999999999</v>
      </c>
      <c r="AG40" s="67">
        <v>4.0745000000000003E-2</v>
      </c>
    </row>
    <row r="41" spans="1:33" s="61" customFormat="1" ht="12">
      <c r="A41" s="60" t="s">
        <v>502</v>
      </c>
      <c r="B41" s="62" t="s">
        <v>460</v>
      </c>
      <c r="C41" s="63">
        <v>4.4995430000000001</v>
      </c>
      <c r="D41" s="63">
        <v>4.5399520000000004</v>
      </c>
      <c r="E41" s="63">
        <v>4.5722579999999997</v>
      </c>
      <c r="F41" s="63">
        <v>4.5605169999999999</v>
      </c>
      <c r="G41" s="63">
        <v>4.5541179999999999</v>
      </c>
      <c r="H41" s="63">
        <v>4.5343099999999996</v>
      </c>
      <c r="I41" s="63">
        <v>4.5380950000000002</v>
      </c>
      <c r="J41" s="63">
        <v>4.5411700000000002</v>
      </c>
      <c r="K41" s="63">
        <v>4.5453890000000001</v>
      </c>
      <c r="L41" s="63">
        <v>4.5462499999999997</v>
      </c>
      <c r="M41" s="63">
        <v>4.5522039999999997</v>
      </c>
      <c r="N41" s="63">
        <v>4.5615350000000001</v>
      </c>
      <c r="O41" s="63">
        <v>4.571701</v>
      </c>
      <c r="P41" s="63">
        <v>4.585947</v>
      </c>
      <c r="Q41" s="63">
        <v>4.6105330000000002</v>
      </c>
      <c r="R41" s="63">
        <v>4.6353080000000002</v>
      </c>
      <c r="S41" s="63">
        <v>4.6581020000000004</v>
      </c>
      <c r="T41" s="63">
        <v>4.6856410000000004</v>
      </c>
      <c r="U41" s="63">
        <v>4.7128610000000002</v>
      </c>
      <c r="V41" s="63">
        <v>4.7330449999999997</v>
      </c>
      <c r="W41" s="63">
        <v>4.75976</v>
      </c>
      <c r="X41" s="63">
        <v>4.7855509999999999</v>
      </c>
      <c r="Y41" s="63">
        <v>4.8170820000000001</v>
      </c>
      <c r="Z41" s="63">
        <v>4.8516019999999997</v>
      </c>
      <c r="AA41" s="63">
        <v>4.8855519999999997</v>
      </c>
      <c r="AB41" s="63">
        <v>4.9225899999999996</v>
      </c>
      <c r="AC41" s="63">
        <v>4.9623889999999999</v>
      </c>
      <c r="AD41" s="63">
        <v>5.0039309999999997</v>
      </c>
      <c r="AE41" s="63">
        <v>5.0458749999999997</v>
      </c>
      <c r="AF41" s="63">
        <v>5.0931759999999997</v>
      </c>
      <c r="AG41" s="64">
        <v>4.2820000000000002E-3</v>
      </c>
    </row>
    <row r="42" spans="1:33" s="61" customFormat="1">
      <c r="B42"/>
      <c r="C42"/>
      <c r="D42"/>
      <c r="E42"/>
      <c r="F42"/>
      <c r="G42"/>
      <c r="H42"/>
      <c r="I42"/>
      <c r="J42"/>
      <c r="K42"/>
      <c r="L42"/>
      <c r="M42"/>
      <c r="N42"/>
      <c r="O42"/>
      <c r="P42"/>
      <c r="Q42"/>
      <c r="R42"/>
      <c r="S42"/>
      <c r="T42"/>
      <c r="U42"/>
      <c r="V42"/>
      <c r="W42"/>
      <c r="X42"/>
      <c r="Y42"/>
      <c r="Z42"/>
      <c r="AA42"/>
      <c r="AB42"/>
      <c r="AC42"/>
      <c r="AD42"/>
      <c r="AE42"/>
      <c r="AF42"/>
      <c r="AG42"/>
    </row>
    <row r="43" spans="1:33" s="61" customFormat="1">
      <c r="B43" s="62" t="s">
        <v>18</v>
      </c>
      <c r="C43"/>
      <c r="D43"/>
      <c r="E43"/>
      <c r="F43"/>
      <c r="G43"/>
      <c r="H43"/>
      <c r="I43"/>
      <c r="J43"/>
      <c r="K43"/>
      <c r="L43"/>
      <c r="M43"/>
      <c r="N43"/>
      <c r="O43"/>
      <c r="P43"/>
      <c r="Q43"/>
      <c r="R43"/>
      <c r="S43"/>
      <c r="T43"/>
      <c r="U43"/>
      <c r="V43"/>
      <c r="W43"/>
      <c r="X43"/>
      <c r="Y43"/>
      <c r="Z43"/>
      <c r="AA43"/>
      <c r="AB43"/>
      <c r="AC43"/>
      <c r="AD43"/>
      <c r="AE43"/>
      <c r="AF43"/>
      <c r="AG43"/>
    </row>
    <row r="44" spans="1:33" s="61" customFormat="1">
      <c r="A44" s="60" t="s">
        <v>382</v>
      </c>
      <c r="B44" s="65" t="s">
        <v>497</v>
      </c>
      <c r="C44" s="52">
        <v>1.8037240000000001</v>
      </c>
      <c r="D44" s="52">
        <v>1.82918</v>
      </c>
      <c r="E44" s="52">
        <v>1.76925</v>
      </c>
      <c r="F44" s="52">
        <v>1.7810269999999999</v>
      </c>
      <c r="G44" s="52">
        <v>1.7949409999999999</v>
      </c>
      <c r="H44" s="52">
        <v>1.802575</v>
      </c>
      <c r="I44" s="52">
        <v>1.804969</v>
      </c>
      <c r="J44" s="52">
        <v>1.80064</v>
      </c>
      <c r="K44" s="52">
        <v>1.7916069999999999</v>
      </c>
      <c r="L44" s="52">
        <v>1.7825089999999999</v>
      </c>
      <c r="M44" s="52">
        <v>1.776405</v>
      </c>
      <c r="N44" s="52">
        <v>1.769455</v>
      </c>
      <c r="O44" s="52">
        <v>1.7611250000000001</v>
      </c>
      <c r="P44" s="52">
        <v>1.7543120000000001</v>
      </c>
      <c r="Q44" s="52">
        <v>1.7505299999999999</v>
      </c>
      <c r="R44" s="52">
        <v>1.7479849999999999</v>
      </c>
      <c r="S44" s="52">
        <v>1.743336</v>
      </c>
      <c r="T44" s="52">
        <v>1.737074</v>
      </c>
      <c r="U44" s="52">
        <v>1.7296229999999999</v>
      </c>
      <c r="V44" s="52">
        <v>1.7221930000000001</v>
      </c>
      <c r="W44" s="52">
        <v>1.713929</v>
      </c>
      <c r="X44" s="52">
        <v>1.70696</v>
      </c>
      <c r="Y44" s="52">
        <v>1.70167</v>
      </c>
      <c r="Z44" s="52">
        <v>1.696556</v>
      </c>
      <c r="AA44" s="52">
        <v>1.691066</v>
      </c>
      <c r="AB44" s="52">
        <v>1.68493</v>
      </c>
      <c r="AC44" s="52">
        <v>1.677854</v>
      </c>
      <c r="AD44" s="52">
        <v>1.670004</v>
      </c>
      <c r="AE44" s="52">
        <v>1.6608799999999999</v>
      </c>
      <c r="AF44" s="52">
        <v>1.6511899999999999</v>
      </c>
      <c r="AG44" s="67">
        <v>-3.042E-3</v>
      </c>
    </row>
    <row r="45" spans="1:33" s="61" customFormat="1">
      <c r="A45" s="60" t="s">
        <v>383</v>
      </c>
      <c r="B45" s="65" t="s">
        <v>498</v>
      </c>
      <c r="C45" s="52">
        <v>2.4743000000000001E-2</v>
      </c>
      <c r="D45" s="52">
        <v>2.1617000000000001E-2</v>
      </c>
      <c r="E45" s="52">
        <v>2.6046E-2</v>
      </c>
      <c r="F45" s="52">
        <v>2.6037999999999999E-2</v>
      </c>
      <c r="G45" s="52">
        <v>2.6065000000000001E-2</v>
      </c>
      <c r="H45" s="52">
        <v>2.6023999999999999E-2</v>
      </c>
      <c r="I45" s="52">
        <v>2.5921E-2</v>
      </c>
      <c r="J45" s="52">
        <v>2.5762E-2</v>
      </c>
      <c r="K45" s="52">
        <v>2.5554E-2</v>
      </c>
      <c r="L45" s="52">
        <v>2.5368999999999999E-2</v>
      </c>
      <c r="M45" s="52">
        <v>2.5239000000000001E-2</v>
      </c>
      <c r="N45" s="52">
        <v>2.5099E-2</v>
      </c>
      <c r="O45" s="52">
        <v>2.4958000000000001E-2</v>
      </c>
      <c r="P45" s="52">
        <v>2.4844999999999999E-2</v>
      </c>
      <c r="Q45" s="52">
        <v>2.4778000000000001E-2</v>
      </c>
      <c r="R45" s="52">
        <v>2.4738E-2</v>
      </c>
      <c r="S45" s="52">
        <v>2.4691999999999999E-2</v>
      </c>
      <c r="T45" s="52">
        <v>2.4622000000000002E-2</v>
      </c>
      <c r="U45" s="52">
        <v>2.4555E-2</v>
      </c>
      <c r="V45" s="52">
        <v>2.4494999999999999E-2</v>
      </c>
      <c r="W45" s="52">
        <v>2.4435999999999999E-2</v>
      </c>
      <c r="X45" s="52">
        <v>2.4417999999999999E-2</v>
      </c>
      <c r="Y45" s="52">
        <v>2.4428999999999999E-2</v>
      </c>
      <c r="Z45" s="52">
        <v>2.4445000000000001E-2</v>
      </c>
      <c r="AA45" s="52">
        <v>2.4476999999999999E-2</v>
      </c>
      <c r="AB45" s="52">
        <v>2.4497999999999999E-2</v>
      </c>
      <c r="AC45" s="52">
        <v>2.4518000000000002E-2</v>
      </c>
      <c r="AD45" s="52">
        <v>2.4549000000000001E-2</v>
      </c>
      <c r="AE45" s="52">
        <v>2.4556999999999999E-2</v>
      </c>
      <c r="AF45" s="52">
        <v>2.4563999999999999E-2</v>
      </c>
      <c r="AG45" s="67">
        <v>-2.5000000000000001E-4</v>
      </c>
    </row>
    <row r="46" spans="1:33" s="61" customFormat="1">
      <c r="A46" s="60" t="s">
        <v>384</v>
      </c>
      <c r="B46" s="65" t="s">
        <v>499</v>
      </c>
      <c r="C46" s="52">
        <v>0.61161100000000002</v>
      </c>
      <c r="D46" s="52">
        <v>0.60609900000000005</v>
      </c>
      <c r="E46" s="52">
        <v>0.60772499999999996</v>
      </c>
      <c r="F46" s="52">
        <v>0.61533800000000005</v>
      </c>
      <c r="G46" s="52">
        <v>0.62360199999999999</v>
      </c>
      <c r="H46" s="52">
        <v>0.62998500000000002</v>
      </c>
      <c r="I46" s="52">
        <v>0.63489499999999999</v>
      </c>
      <c r="J46" s="52">
        <v>0.63785999999999998</v>
      </c>
      <c r="K46" s="52">
        <v>0.63958099999999996</v>
      </c>
      <c r="L46" s="52">
        <v>0.64156400000000002</v>
      </c>
      <c r="M46" s="52">
        <v>0.64446899999999996</v>
      </c>
      <c r="N46" s="52">
        <v>0.64581200000000005</v>
      </c>
      <c r="O46" s="52">
        <v>0.64732400000000001</v>
      </c>
      <c r="P46" s="52">
        <v>0.64991299999999996</v>
      </c>
      <c r="Q46" s="52">
        <v>0.65376800000000002</v>
      </c>
      <c r="R46" s="52">
        <v>0.65823600000000004</v>
      </c>
      <c r="S46" s="52">
        <v>0.66215400000000002</v>
      </c>
      <c r="T46" s="52">
        <v>0.66566599999999998</v>
      </c>
      <c r="U46" s="52">
        <v>0.66893899999999995</v>
      </c>
      <c r="V46" s="52">
        <v>0.67230199999999996</v>
      </c>
      <c r="W46" s="52">
        <v>0.67561700000000002</v>
      </c>
      <c r="X46" s="52">
        <v>0.67944400000000005</v>
      </c>
      <c r="Y46" s="52">
        <v>0.68401599999999996</v>
      </c>
      <c r="Z46" s="52">
        <v>0.68876800000000005</v>
      </c>
      <c r="AA46" s="52">
        <v>0.693577</v>
      </c>
      <c r="AB46" s="52">
        <v>0.69827600000000001</v>
      </c>
      <c r="AC46" s="52">
        <v>0.70277199999999995</v>
      </c>
      <c r="AD46" s="52">
        <v>0.70707100000000001</v>
      </c>
      <c r="AE46" s="52">
        <v>0.71094800000000002</v>
      </c>
      <c r="AF46" s="52">
        <v>0.71473200000000003</v>
      </c>
      <c r="AG46" s="67">
        <v>5.3870000000000003E-3</v>
      </c>
    </row>
    <row r="47" spans="1:33" s="61" customFormat="1">
      <c r="A47" s="60" t="s">
        <v>385</v>
      </c>
      <c r="B47" s="65" t="s">
        <v>14</v>
      </c>
      <c r="C47" s="52">
        <v>0.34423199999999998</v>
      </c>
      <c r="D47" s="52">
        <v>0.34446900000000003</v>
      </c>
      <c r="E47" s="52">
        <v>0.34848600000000002</v>
      </c>
      <c r="F47" s="52">
        <v>0.35561700000000002</v>
      </c>
      <c r="G47" s="52">
        <v>0.363014</v>
      </c>
      <c r="H47" s="52">
        <v>0.36934499999999998</v>
      </c>
      <c r="I47" s="52">
        <v>0.37475999999999998</v>
      </c>
      <c r="J47" s="52">
        <v>0.37910500000000003</v>
      </c>
      <c r="K47" s="52">
        <v>0.38278400000000001</v>
      </c>
      <c r="L47" s="52">
        <v>0.38655400000000001</v>
      </c>
      <c r="M47" s="52">
        <v>0.39090799999999998</v>
      </c>
      <c r="N47" s="52">
        <v>0.39399499999999998</v>
      </c>
      <c r="O47" s="52">
        <v>0.39731899999999998</v>
      </c>
      <c r="P47" s="52">
        <v>0.40130500000000002</v>
      </c>
      <c r="Q47" s="52">
        <v>0.40593000000000001</v>
      </c>
      <c r="R47" s="52">
        <v>0.41079199999999999</v>
      </c>
      <c r="S47" s="52">
        <v>0.41531800000000002</v>
      </c>
      <c r="T47" s="52">
        <v>0.419541</v>
      </c>
      <c r="U47" s="52">
        <v>0.42360999999999999</v>
      </c>
      <c r="V47" s="52">
        <v>0.42773</v>
      </c>
      <c r="W47" s="52">
        <v>0.43193900000000002</v>
      </c>
      <c r="X47" s="52">
        <v>0.43635699999999999</v>
      </c>
      <c r="Y47" s="52">
        <v>0.44117699999999999</v>
      </c>
      <c r="Z47" s="52">
        <v>0.446129</v>
      </c>
      <c r="AA47" s="52">
        <v>0.451183</v>
      </c>
      <c r="AB47" s="52">
        <v>0.45618900000000001</v>
      </c>
      <c r="AC47" s="52">
        <v>0.461086</v>
      </c>
      <c r="AD47" s="52">
        <v>0.46585799999999999</v>
      </c>
      <c r="AE47" s="52">
        <v>0.470364</v>
      </c>
      <c r="AF47" s="52">
        <v>0.47479100000000002</v>
      </c>
      <c r="AG47" s="67">
        <v>1.115E-2</v>
      </c>
    </row>
    <row r="48" spans="1:33" s="61" customFormat="1">
      <c r="A48" s="60" t="s">
        <v>386</v>
      </c>
      <c r="B48" s="65" t="s">
        <v>21</v>
      </c>
      <c r="C48" s="52">
        <v>0.69684299999999999</v>
      </c>
      <c r="D48" s="52">
        <v>0.81704399999999999</v>
      </c>
      <c r="E48" s="52">
        <v>0.81114399999999998</v>
      </c>
      <c r="F48" s="52">
        <v>0.79063799999999995</v>
      </c>
      <c r="G48" s="52">
        <v>0.7712</v>
      </c>
      <c r="H48" s="52">
        <v>0.75002800000000003</v>
      </c>
      <c r="I48" s="52">
        <v>0.75253700000000001</v>
      </c>
      <c r="J48" s="52">
        <v>0.75298699999999996</v>
      </c>
      <c r="K48" s="52">
        <v>0.752197</v>
      </c>
      <c r="L48" s="52">
        <v>0.75163199999999997</v>
      </c>
      <c r="M48" s="52">
        <v>0.75163400000000002</v>
      </c>
      <c r="N48" s="52">
        <v>0.751776</v>
      </c>
      <c r="O48" s="52">
        <v>0.75207299999999999</v>
      </c>
      <c r="P48" s="52">
        <v>0.75263199999999997</v>
      </c>
      <c r="Q48" s="52">
        <v>0.75397000000000003</v>
      </c>
      <c r="R48" s="52">
        <v>0.75595000000000001</v>
      </c>
      <c r="S48" s="52">
        <v>0.75787400000000005</v>
      </c>
      <c r="T48" s="52">
        <v>0.75903500000000002</v>
      </c>
      <c r="U48" s="52">
        <v>0.76006700000000005</v>
      </c>
      <c r="V48" s="52">
        <v>0.76148700000000002</v>
      </c>
      <c r="W48" s="52">
        <v>0.76209700000000002</v>
      </c>
      <c r="X48" s="52">
        <v>0.76365400000000005</v>
      </c>
      <c r="Y48" s="52">
        <v>0.765652</v>
      </c>
      <c r="Z48" s="52">
        <v>0.76754</v>
      </c>
      <c r="AA48" s="52">
        <v>0.76975400000000005</v>
      </c>
      <c r="AB48" s="52">
        <v>0.77159</v>
      </c>
      <c r="AC48" s="52">
        <v>0.77324199999999998</v>
      </c>
      <c r="AD48" s="52">
        <v>0.77476500000000004</v>
      </c>
      <c r="AE48" s="52">
        <v>0.775976</v>
      </c>
      <c r="AF48" s="52">
        <v>0.77705599999999997</v>
      </c>
      <c r="AG48" s="67">
        <v>3.764E-3</v>
      </c>
    </row>
    <row r="49" spans="1:33" s="61" customFormat="1" ht="12">
      <c r="A49" s="60" t="s">
        <v>387</v>
      </c>
      <c r="B49" s="62" t="s">
        <v>17</v>
      </c>
      <c r="C49" s="63">
        <v>3.4811529999999999</v>
      </c>
      <c r="D49" s="63">
        <v>3.6184080000000001</v>
      </c>
      <c r="E49" s="63">
        <v>3.5626519999999999</v>
      </c>
      <c r="F49" s="63">
        <v>3.5686580000000001</v>
      </c>
      <c r="G49" s="63">
        <v>3.578824</v>
      </c>
      <c r="H49" s="63">
        <v>3.5779570000000001</v>
      </c>
      <c r="I49" s="63">
        <v>3.5930810000000002</v>
      </c>
      <c r="J49" s="63">
        <v>3.5963539999999998</v>
      </c>
      <c r="K49" s="63">
        <v>3.5917240000000001</v>
      </c>
      <c r="L49" s="63">
        <v>3.587628</v>
      </c>
      <c r="M49" s="63">
        <v>3.5886559999999998</v>
      </c>
      <c r="N49" s="63">
        <v>3.586138</v>
      </c>
      <c r="O49" s="63">
        <v>3.5827979999999999</v>
      </c>
      <c r="P49" s="63">
        <v>3.5830069999999998</v>
      </c>
      <c r="Q49" s="63">
        <v>3.5889760000000002</v>
      </c>
      <c r="R49" s="63">
        <v>3.5977000000000001</v>
      </c>
      <c r="S49" s="63">
        <v>3.6033750000000002</v>
      </c>
      <c r="T49" s="63">
        <v>3.6059380000000001</v>
      </c>
      <c r="U49" s="63">
        <v>3.6067939999999998</v>
      </c>
      <c r="V49" s="63">
        <v>3.6082070000000002</v>
      </c>
      <c r="W49" s="63">
        <v>3.6080190000000001</v>
      </c>
      <c r="X49" s="63">
        <v>3.610833</v>
      </c>
      <c r="Y49" s="63">
        <v>3.6169419999999999</v>
      </c>
      <c r="Z49" s="63">
        <v>3.6234389999999999</v>
      </c>
      <c r="AA49" s="63">
        <v>3.630058</v>
      </c>
      <c r="AB49" s="63">
        <v>3.6354839999999999</v>
      </c>
      <c r="AC49" s="63">
        <v>3.6394739999999999</v>
      </c>
      <c r="AD49" s="63">
        <v>3.6422479999999999</v>
      </c>
      <c r="AE49" s="63">
        <v>3.642725</v>
      </c>
      <c r="AF49" s="63">
        <v>3.6423329999999998</v>
      </c>
      <c r="AG49" s="64">
        <v>1.562E-3</v>
      </c>
    </row>
    <row r="50" spans="1:33" s="61" customFormat="1" ht="15" customHeight="1">
      <c r="B50"/>
      <c r="C50"/>
      <c r="D50"/>
      <c r="E50"/>
      <c r="F50"/>
      <c r="G50"/>
      <c r="H50"/>
      <c r="I50"/>
      <c r="J50"/>
      <c r="K50"/>
      <c r="L50"/>
      <c r="M50"/>
      <c r="N50"/>
      <c r="O50"/>
      <c r="P50"/>
      <c r="Q50"/>
      <c r="R50"/>
      <c r="S50"/>
      <c r="T50"/>
      <c r="U50"/>
      <c r="V50"/>
      <c r="W50"/>
      <c r="X50"/>
      <c r="Y50"/>
      <c r="Z50"/>
      <c r="AA50"/>
      <c r="AB50"/>
      <c r="AC50"/>
      <c r="AD50"/>
      <c r="AE50"/>
      <c r="AF50"/>
      <c r="AG50"/>
    </row>
    <row r="51" spans="1:33" s="61" customFormat="1" ht="15" customHeight="1">
      <c r="B51" s="62" t="s">
        <v>20</v>
      </c>
      <c r="C51"/>
      <c r="D51"/>
      <c r="E51"/>
      <c r="F51"/>
      <c r="G51"/>
      <c r="H51"/>
      <c r="I51"/>
      <c r="J51"/>
      <c r="K51"/>
      <c r="L51"/>
      <c r="M51"/>
      <c r="N51"/>
      <c r="O51"/>
      <c r="P51"/>
      <c r="Q51"/>
      <c r="R51"/>
      <c r="S51"/>
      <c r="T51"/>
      <c r="U51"/>
      <c r="V51"/>
      <c r="W51"/>
      <c r="X51"/>
      <c r="Y51"/>
      <c r="Z51"/>
      <c r="AA51"/>
      <c r="AB51"/>
      <c r="AC51"/>
      <c r="AD51"/>
      <c r="AE51"/>
      <c r="AF51"/>
      <c r="AG51"/>
    </row>
    <row r="52" spans="1:33" s="61" customFormat="1" ht="15" customHeight="1">
      <c r="A52" s="60" t="s">
        <v>388</v>
      </c>
      <c r="B52" s="65" t="s">
        <v>497</v>
      </c>
      <c r="C52" s="52">
        <v>0.214504</v>
      </c>
      <c r="D52" s="52">
        <v>0.222412</v>
      </c>
      <c r="E52" s="52">
        <v>0.215084</v>
      </c>
      <c r="F52" s="52">
        <v>0.214009</v>
      </c>
      <c r="G52" s="52">
        <v>0.212953</v>
      </c>
      <c r="H52" s="52">
        <v>0.211899</v>
      </c>
      <c r="I52" s="52">
        <v>0.210982</v>
      </c>
      <c r="J52" s="52">
        <v>0.20938000000000001</v>
      </c>
      <c r="K52" s="52">
        <v>0.20728199999999999</v>
      </c>
      <c r="L52" s="52">
        <v>0.20516200000000001</v>
      </c>
      <c r="M52" s="52">
        <v>0.20311399999999999</v>
      </c>
      <c r="N52" s="52">
        <v>0.20094500000000001</v>
      </c>
      <c r="O52" s="52">
        <v>0.198819</v>
      </c>
      <c r="P52" s="52">
        <v>0.19683999999999999</v>
      </c>
      <c r="Q52" s="52">
        <v>0.19488800000000001</v>
      </c>
      <c r="R52" s="52">
        <v>0.19287000000000001</v>
      </c>
      <c r="S52" s="52">
        <v>0.19070000000000001</v>
      </c>
      <c r="T52" s="52">
        <v>0.18842600000000001</v>
      </c>
      <c r="U52" s="52">
        <v>0.18623200000000001</v>
      </c>
      <c r="V52" s="52">
        <v>0.18384300000000001</v>
      </c>
      <c r="W52" s="52">
        <v>0.181479</v>
      </c>
      <c r="X52" s="52">
        <v>0.179202</v>
      </c>
      <c r="Y52" s="52">
        <v>0.17679</v>
      </c>
      <c r="Z52" s="52">
        <v>0.17427500000000001</v>
      </c>
      <c r="AA52" s="52">
        <v>0.171983</v>
      </c>
      <c r="AB52" s="52">
        <v>0.169715</v>
      </c>
      <c r="AC52" s="52">
        <v>0.167603</v>
      </c>
      <c r="AD52" s="52">
        <v>0.16561600000000001</v>
      </c>
      <c r="AE52" s="52">
        <v>0.163581</v>
      </c>
      <c r="AF52" s="52">
        <v>0.16162699999999999</v>
      </c>
      <c r="AG52" s="67">
        <v>-9.7120000000000001E-3</v>
      </c>
    </row>
    <row r="53" spans="1:33" s="61" customFormat="1" ht="15" customHeight="1">
      <c r="A53" s="60" t="s">
        <v>389</v>
      </c>
      <c r="B53" s="65" t="s">
        <v>499</v>
      </c>
      <c r="C53" s="52">
        <v>6.4780000000000003E-3</v>
      </c>
      <c r="D53" s="52">
        <v>6.3819999999999997E-3</v>
      </c>
      <c r="E53" s="52">
        <v>6.3740000000000003E-3</v>
      </c>
      <c r="F53" s="52">
        <v>6.3829999999999998E-3</v>
      </c>
      <c r="G53" s="52">
        <v>6.3940000000000004E-3</v>
      </c>
      <c r="H53" s="52">
        <v>6.4009999999999996E-3</v>
      </c>
      <c r="I53" s="52">
        <v>6.411E-3</v>
      </c>
      <c r="J53" s="52">
        <v>6.398E-3</v>
      </c>
      <c r="K53" s="52">
        <v>6.3709999999999999E-3</v>
      </c>
      <c r="L53" s="52">
        <v>6.3460000000000001E-3</v>
      </c>
      <c r="M53" s="52">
        <v>6.3179999999999998E-3</v>
      </c>
      <c r="N53" s="52">
        <v>6.2890000000000003E-3</v>
      </c>
      <c r="O53" s="52">
        <v>6.2630000000000003E-3</v>
      </c>
      <c r="P53" s="52">
        <v>6.2389999999999998E-3</v>
      </c>
      <c r="Q53" s="52">
        <v>6.215E-3</v>
      </c>
      <c r="R53" s="52">
        <v>6.1869999999999998E-3</v>
      </c>
      <c r="S53" s="52">
        <v>6.1529999999999996E-3</v>
      </c>
      <c r="T53" s="52">
        <v>6.117E-3</v>
      </c>
      <c r="U53" s="52">
        <v>6.0870000000000004E-3</v>
      </c>
      <c r="V53" s="52">
        <v>6.0530000000000002E-3</v>
      </c>
      <c r="W53" s="52">
        <v>6.0200000000000002E-3</v>
      </c>
      <c r="X53" s="52">
        <v>5.9890000000000004E-3</v>
      </c>
      <c r="Y53" s="52">
        <v>5.953E-3</v>
      </c>
      <c r="Z53" s="52">
        <v>5.9129999999999999E-3</v>
      </c>
      <c r="AA53" s="52">
        <v>5.8820000000000001E-3</v>
      </c>
      <c r="AB53" s="52">
        <v>5.8520000000000004E-3</v>
      </c>
      <c r="AC53" s="52">
        <v>5.829E-3</v>
      </c>
      <c r="AD53" s="52">
        <v>5.8100000000000001E-3</v>
      </c>
      <c r="AE53" s="52">
        <v>5.79E-3</v>
      </c>
      <c r="AF53" s="52">
        <v>5.7720000000000002E-3</v>
      </c>
      <c r="AG53" s="67">
        <v>-3.973E-3</v>
      </c>
    </row>
    <row r="54" spans="1:33" s="61" customFormat="1" ht="15" customHeight="1">
      <c r="A54" s="60" t="s">
        <v>390</v>
      </c>
      <c r="B54" s="65" t="s">
        <v>58</v>
      </c>
      <c r="C54" s="52">
        <v>9.3407000000000004E-2</v>
      </c>
      <c r="D54" s="52">
        <v>9.5565999999999998E-2</v>
      </c>
      <c r="E54" s="52">
        <v>0.101246</v>
      </c>
      <c r="F54" s="52">
        <v>9.9959999999999993E-2</v>
      </c>
      <c r="G54" s="52">
        <v>9.8712999999999995E-2</v>
      </c>
      <c r="H54" s="52">
        <v>9.7485000000000002E-2</v>
      </c>
      <c r="I54" s="52">
        <v>9.8641000000000006E-2</v>
      </c>
      <c r="J54" s="52">
        <v>9.9361000000000005E-2</v>
      </c>
      <c r="K54" s="52">
        <v>9.9755999999999997E-2</v>
      </c>
      <c r="L54" s="52">
        <v>0.100107</v>
      </c>
      <c r="M54" s="52">
        <v>0.100374</v>
      </c>
      <c r="N54" s="52">
        <v>0.100062</v>
      </c>
      <c r="O54" s="52">
        <v>9.9956000000000003E-2</v>
      </c>
      <c r="P54" s="52">
        <v>0.10015400000000001</v>
      </c>
      <c r="Q54" s="52">
        <v>0.100469</v>
      </c>
      <c r="R54" s="52">
        <v>0.100787</v>
      </c>
      <c r="S54" s="52">
        <v>0.101058</v>
      </c>
      <c r="T54" s="52">
        <v>0.101299</v>
      </c>
      <c r="U54" s="52">
        <v>0.101603</v>
      </c>
      <c r="V54" s="52">
        <v>0.101798</v>
      </c>
      <c r="W54" s="52">
        <v>0.101952</v>
      </c>
      <c r="X54" s="52">
        <v>0.102159</v>
      </c>
      <c r="Y54" s="52">
        <v>0.102296</v>
      </c>
      <c r="Z54" s="52">
        <v>0.102382</v>
      </c>
      <c r="AA54" s="52">
        <v>0.102587</v>
      </c>
      <c r="AB54" s="52">
        <v>0.102798</v>
      </c>
      <c r="AC54" s="52">
        <v>0.103105</v>
      </c>
      <c r="AD54" s="52">
        <v>0.10349800000000001</v>
      </c>
      <c r="AE54" s="52">
        <v>0.103871</v>
      </c>
      <c r="AF54" s="52">
        <v>0.10431600000000001</v>
      </c>
      <c r="AG54" s="67">
        <v>3.8159999999999999E-3</v>
      </c>
    </row>
    <row r="55" spans="1:33" s="61" customFormat="1" ht="15" customHeight="1">
      <c r="A55" s="60" t="s">
        <v>391</v>
      </c>
      <c r="B55" s="62" t="s">
        <v>17</v>
      </c>
      <c r="C55" s="63">
        <v>0.31439</v>
      </c>
      <c r="D55" s="63">
        <v>0.32435999999999998</v>
      </c>
      <c r="E55" s="63">
        <v>0.32270300000000002</v>
      </c>
      <c r="F55" s="63">
        <v>0.32035200000000003</v>
      </c>
      <c r="G55" s="63">
        <v>0.31806000000000001</v>
      </c>
      <c r="H55" s="63">
        <v>0.31578499999999998</v>
      </c>
      <c r="I55" s="63">
        <v>0.31603300000000001</v>
      </c>
      <c r="J55" s="63">
        <v>0.315139</v>
      </c>
      <c r="K55" s="63">
        <v>0.31340899999999999</v>
      </c>
      <c r="L55" s="63">
        <v>0.31161499999999998</v>
      </c>
      <c r="M55" s="63">
        <v>0.30980600000000003</v>
      </c>
      <c r="N55" s="63">
        <v>0.30729699999999999</v>
      </c>
      <c r="O55" s="63">
        <v>0.30503799999999998</v>
      </c>
      <c r="P55" s="63">
        <v>0.30323299999999997</v>
      </c>
      <c r="Q55" s="63">
        <v>0.30157099999999998</v>
      </c>
      <c r="R55" s="63">
        <v>0.29984300000000003</v>
      </c>
      <c r="S55" s="63">
        <v>0.29791099999999998</v>
      </c>
      <c r="T55" s="63">
        <v>0.29584199999999999</v>
      </c>
      <c r="U55" s="63">
        <v>0.29392200000000002</v>
      </c>
      <c r="V55" s="63">
        <v>0.29169299999999998</v>
      </c>
      <c r="W55" s="63">
        <v>0.28945100000000001</v>
      </c>
      <c r="X55" s="63">
        <v>0.28734900000000002</v>
      </c>
      <c r="Y55" s="63">
        <v>0.28503899999999999</v>
      </c>
      <c r="Z55" s="63">
        <v>0.28257100000000002</v>
      </c>
      <c r="AA55" s="63">
        <v>0.28045100000000001</v>
      </c>
      <c r="AB55" s="63">
        <v>0.278366</v>
      </c>
      <c r="AC55" s="63">
        <v>0.27653800000000001</v>
      </c>
      <c r="AD55" s="63">
        <v>0.274924</v>
      </c>
      <c r="AE55" s="63">
        <v>0.27324100000000001</v>
      </c>
      <c r="AF55" s="63">
        <v>0.27171499999999998</v>
      </c>
      <c r="AG55" s="64">
        <v>-5.0179999999999999E-3</v>
      </c>
    </row>
    <row r="56" spans="1:33" s="61" customFormat="1" ht="15" customHeight="1">
      <c r="B56"/>
      <c r="C56"/>
      <c r="D56"/>
      <c r="E56"/>
      <c r="F56"/>
      <c r="G56"/>
      <c r="H56"/>
      <c r="I56"/>
      <c r="J56"/>
      <c r="K56"/>
      <c r="L56"/>
      <c r="M56"/>
      <c r="N56"/>
      <c r="O56"/>
      <c r="P56"/>
      <c r="Q56"/>
      <c r="R56"/>
      <c r="S56"/>
      <c r="T56"/>
      <c r="U56"/>
      <c r="V56"/>
      <c r="W56"/>
      <c r="X56"/>
      <c r="Y56"/>
      <c r="Z56"/>
      <c r="AA56"/>
      <c r="AB56"/>
      <c r="AC56"/>
      <c r="AD56"/>
      <c r="AE56"/>
      <c r="AF56"/>
      <c r="AG56"/>
    </row>
    <row r="57" spans="1:33" s="61" customFormat="1" ht="15" customHeight="1">
      <c r="A57" s="60" t="s">
        <v>392</v>
      </c>
      <c r="B57" s="65" t="s">
        <v>22</v>
      </c>
      <c r="C57" s="52">
        <v>0.124386</v>
      </c>
      <c r="D57" s="52">
        <v>0.124386</v>
      </c>
      <c r="E57" s="52">
        <v>0.124386</v>
      </c>
      <c r="F57" s="52">
        <v>0.124386</v>
      </c>
      <c r="G57" s="52">
        <v>0.124386</v>
      </c>
      <c r="H57" s="52">
        <v>0.124386</v>
      </c>
      <c r="I57" s="52">
        <v>0.124386</v>
      </c>
      <c r="J57" s="52">
        <v>0.124386</v>
      </c>
      <c r="K57" s="52">
        <v>0.124386</v>
      </c>
      <c r="L57" s="52">
        <v>0.124386</v>
      </c>
      <c r="M57" s="52">
        <v>0.124386</v>
      </c>
      <c r="N57" s="52">
        <v>0.124386</v>
      </c>
      <c r="O57" s="52">
        <v>0.124386</v>
      </c>
      <c r="P57" s="52">
        <v>0.124386</v>
      </c>
      <c r="Q57" s="52">
        <v>0.124386</v>
      </c>
      <c r="R57" s="52">
        <v>0.124386</v>
      </c>
      <c r="S57" s="52">
        <v>0.124386</v>
      </c>
      <c r="T57" s="52">
        <v>0.124386</v>
      </c>
      <c r="U57" s="52">
        <v>0.124386</v>
      </c>
      <c r="V57" s="52">
        <v>0.124386</v>
      </c>
      <c r="W57" s="52">
        <v>0.124386</v>
      </c>
      <c r="X57" s="52">
        <v>0.124386</v>
      </c>
      <c r="Y57" s="52">
        <v>0.124386</v>
      </c>
      <c r="Z57" s="52">
        <v>0.124386</v>
      </c>
      <c r="AA57" s="52">
        <v>0.124386</v>
      </c>
      <c r="AB57" s="52">
        <v>0.124386</v>
      </c>
      <c r="AC57" s="52">
        <v>0.124386</v>
      </c>
      <c r="AD57" s="52">
        <v>0.124386</v>
      </c>
      <c r="AE57" s="52">
        <v>0.124386</v>
      </c>
      <c r="AF57" s="52">
        <v>0.124386</v>
      </c>
      <c r="AG57" s="67">
        <v>0</v>
      </c>
    </row>
    <row r="58" spans="1:33" s="61" customFormat="1" ht="15" customHeight="1">
      <c r="A58" s="60" t="s">
        <v>393</v>
      </c>
      <c r="B58" s="65" t="s">
        <v>503</v>
      </c>
      <c r="C58" s="52">
        <v>0.548651</v>
      </c>
      <c r="D58" s="52">
        <v>0.55747000000000002</v>
      </c>
      <c r="E58" s="52">
        <v>0.56029499999999999</v>
      </c>
      <c r="F58" s="52">
        <v>0.55824300000000004</v>
      </c>
      <c r="G58" s="52">
        <v>0.55646600000000002</v>
      </c>
      <c r="H58" s="52">
        <v>0.55471999999999999</v>
      </c>
      <c r="I58" s="52">
        <v>0.556867</v>
      </c>
      <c r="J58" s="52">
        <v>0.558728</v>
      </c>
      <c r="K58" s="52">
        <v>0.56075299999999995</v>
      </c>
      <c r="L58" s="52">
        <v>0.56270500000000001</v>
      </c>
      <c r="M58" s="52">
        <v>0.56506400000000001</v>
      </c>
      <c r="N58" s="52">
        <v>0.56624699999999994</v>
      </c>
      <c r="O58" s="52">
        <v>0.56840299999999999</v>
      </c>
      <c r="P58" s="52">
        <v>0.57067900000000005</v>
      </c>
      <c r="Q58" s="52">
        <v>0.57326600000000005</v>
      </c>
      <c r="R58" s="52">
        <v>0.57559899999999997</v>
      </c>
      <c r="S58" s="52">
        <v>0.57773699999999995</v>
      </c>
      <c r="T58" s="52">
        <v>0.57975699999999997</v>
      </c>
      <c r="U58" s="52">
        <v>0.58195799999999998</v>
      </c>
      <c r="V58" s="52">
        <v>0.58359099999999997</v>
      </c>
      <c r="W58" s="52">
        <v>0.585503</v>
      </c>
      <c r="X58" s="52">
        <v>0.58807699999999996</v>
      </c>
      <c r="Y58" s="52">
        <v>0.59019299999999997</v>
      </c>
      <c r="Z58" s="52">
        <v>0.59209000000000001</v>
      </c>
      <c r="AA58" s="52">
        <v>0.59426400000000001</v>
      </c>
      <c r="AB58" s="52">
        <v>0.59647499999999998</v>
      </c>
      <c r="AC58" s="52">
        <v>0.598908</v>
      </c>
      <c r="AD58" s="52">
        <v>0.60133099999999995</v>
      </c>
      <c r="AE58" s="52">
        <v>0.603603</v>
      </c>
      <c r="AF58" s="52">
        <v>0.60624800000000001</v>
      </c>
      <c r="AG58" s="67">
        <v>3.4480000000000001E-3</v>
      </c>
    </row>
    <row r="59" spans="1:33" ht="15" customHeight="1">
      <c r="B59"/>
      <c r="C59"/>
      <c r="D59"/>
      <c r="E59"/>
      <c r="F59"/>
      <c r="G59"/>
      <c r="H59"/>
      <c r="I59"/>
      <c r="J59"/>
      <c r="K59"/>
      <c r="L59"/>
      <c r="M59"/>
      <c r="N59"/>
      <c r="O59"/>
      <c r="P59"/>
      <c r="Q59"/>
      <c r="R59"/>
      <c r="S59"/>
      <c r="T59"/>
      <c r="U59"/>
      <c r="V59"/>
      <c r="W59"/>
      <c r="X59"/>
      <c r="Y59"/>
      <c r="Z59"/>
      <c r="AA59"/>
      <c r="AB59"/>
      <c r="AC59"/>
      <c r="AD59"/>
      <c r="AE59"/>
      <c r="AF59"/>
      <c r="AG59"/>
    </row>
    <row r="60" spans="1:33" ht="15" customHeight="1">
      <c r="B60" s="62" t="s">
        <v>464</v>
      </c>
      <c r="C60"/>
      <c r="D60"/>
      <c r="E60"/>
      <c r="F60"/>
      <c r="G60"/>
      <c r="H60"/>
      <c r="I60"/>
      <c r="J60"/>
      <c r="K60"/>
      <c r="L60"/>
      <c r="M60"/>
      <c r="N60"/>
      <c r="O60"/>
      <c r="P60"/>
      <c r="Q60"/>
      <c r="R60"/>
      <c r="S60"/>
      <c r="T60"/>
      <c r="U60"/>
      <c r="V60"/>
      <c r="W60"/>
      <c r="X60"/>
      <c r="Y60"/>
      <c r="Z60"/>
      <c r="AA60"/>
      <c r="AB60"/>
      <c r="AC60"/>
      <c r="AD60"/>
      <c r="AE60"/>
      <c r="AF60"/>
      <c r="AG60"/>
    </row>
    <row r="61" spans="1:33" ht="15" customHeight="1">
      <c r="A61" s="51" t="s">
        <v>394</v>
      </c>
      <c r="B61" s="65" t="s">
        <v>497</v>
      </c>
      <c r="C61" s="52">
        <v>2.1335730000000002</v>
      </c>
      <c r="D61" s="52">
        <v>2.1684169999999998</v>
      </c>
      <c r="E61" s="52">
        <v>2.0970260000000001</v>
      </c>
      <c r="F61" s="52">
        <v>2.107332</v>
      </c>
      <c r="G61" s="52">
        <v>2.1195599999999999</v>
      </c>
      <c r="H61" s="52">
        <v>2.1251500000000001</v>
      </c>
      <c r="I61" s="52">
        <v>2.1255120000000001</v>
      </c>
      <c r="J61" s="52">
        <v>2.1184150000000002</v>
      </c>
      <c r="K61" s="52">
        <v>2.1060080000000001</v>
      </c>
      <c r="L61" s="52">
        <v>2.0934729999999999</v>
      </c>
      <c r="M61" s="52">
        <v>2.0841029999999998</v>
      </c>
      <c r="N61" s="52">
        <v>2.0736979999999998</v>
      </c>
      <c r="O61" s="52">
        <v>2.0618859999999999</v>
      </c>
      <c r="P61" s="52">
        <v>2.0517300000000001</v>
      </c>
      <c r="Q61" s="52">
        <v>2.044781</v>
      </c>
      <c r="R61" s="52">
        <v>2.0390229999999998</v>
      </c>
      <c r="S61" s="52">
        <v>2.0308959999999998</v>
      </c>
      <c r="T61" s="52">
        <v>2.0209890000000001</v>
      </c>
      <c r="U61" s="52">
        <v>2.0099610000000001</v>
      </c>
      <c r="V61" s="52">
        <v>1.9986600000000001</v>
      </c>
      <c r="W61" s="52">
        <v>1.9866079999999999</v>
      </c>
      <c r="X61" s="52">
        <v>1.9758960000000001</v>
      </c>
      <c r="Y61" s="52">
        <v>1.9667680000000001</v>
      </c>
      <c r="Z61" s="52">
        <v>1.957741</v>
      </c>
      <c r="AA61" s="52">
        <v>1.948518</v>
      </c>
      <c r="AB61" s="52">
        <v>1.9387220000000001</v>
      </c>
      <c r="AC61" s="52">
        <v>1.928129</v>
      </c>
      <c r="AD61" s="52">
        <v>1.91689</v>
      </c>
      <c r="AE61" s="52">
        <v>1.9042969999999999</v>
      </c>
      <c r="AF61" s="52">
        <v>1.891273</v>
      </c>
      <c r="AG61" s="67">
        <v>-4.1479999999999998E-3</v>
      </c>
    </row>
    <row r="62" spans="1:33" ht="15" customHeight="1">
      <c r="A62" s="51" t="s">
        <v>395</v>
      </c>
      <c r="B62" s="65" t="s">
        <v>498</v>
      </c>
      <c r="C62" s="52">
        <v>0.54793599999999998</v>
      </c>
      <c r="D62" s="52">
        <v>0.50581200000000004</v>
      </c>
      <c r="E62" s="52">
        <v>0.57225099999999995</v>
      </c>
      <c r="F62" s="52">
        <v>0.57825800000000005</v>
      </c>
      <c r="G62" s="52">
        <v>0.58414999999999995</v>
      </c>
      <c r="H62" s="52">
        <v>0.58893499999999999</v>
      </c>
      <c r="I62" s="52">
        <v>0.59259499999999998</v>
      </c>
      <c r="J62" s="52">
        <v>0.59584599999999999</v>
      </c>
      <c r="K62" s="52">
        <v>0.59866699999999995</v>
      </c>
      <c r="L62" s="52">
        <v>0.60158599999999995</v>
      </c>
      <c r="M62" s="52">
        <v>0.605599</v>
      </c>
      <c r="N62" s="52">
        <v>0.60988900000000001</v>
      </c>
      <c r="O62" s="52">
        <v>0.61421999999999999</v>
      </c>
      <c r="P62" s="52">
        <v>0.61854799999999999</v>
      </c>
      <c r="Q62" s="52">
        <v>0.62406399999999995</v>
      </c>
      <c r="R62" s="52">
        <v>0.63025600000000004</v>
      </c>
      <c r="S62" s="52">
        <v>0.63656999999999997</v>
      </c>
      <c r="T62" s="52">
        <v>0.64277499999999999</v>
      </c>
      <c r="U62" s="52">
        <v>0.64898</v>
      </c>
      <c r="V62" s="52">
        <v>0.65417499999999995</v>
      </c>
      <c r="W62" s="52">
        <v>0.66023200000000004</v>
      </c>
      <c r="X62" s="52">
        <v>0.66639199999999998</v>
      </c>
      <c r="Y62" s="52">
        <v>0.67309699999999995</v>
      </c>
      <c r="Z62" s="52">
        <v>0.68036200000000002</v>
      </c>
      <c r="AA62" s="52">
        <v>0.68759899999999996</v>
      </c>
      <c r="AB62" s="52">
        <v>0.69562100000000004</v>
      </c>
      <c r="AC62" s="52">
        <v>0.70361499999999999</v>
      </c>
      <c r="AD62" s="52">
        <v>0.71196800000000005</v>
      </c>
      <c r="AE62" s="52">
        <v>0.72026699999999999</v>
      </c>
      <c r="AF62" s="52">
        <v>0.72922399999999998</v>
      </c>
      <c r="AG62" s="67">
        <v>9.9050000000000006E-3</v>
      </c>
    </row>
    <row r="63" spans="1:33" ht="15" customHeight="1">
      <c r="A63" s="51" t="s">
        <v>396</v>
      </c>
      <c r="B63" s="65" t="s">
        <v>499</v>
      </c>
      <c r="C63" s="52">
        <v>0.64293</v>
      </c>
      <c r="D63" s="52">
        <v>0.63685800000000004</v>
      </c>
      <c r="E63" s="52">
        <v>0.63814800000000005</v>
      </c>
      <c r="F63" s="52">
        <v>0.64554199999999995</v>
      </c>
      <c r="G63" s="52">
        <v>0.65358099999999997</v>
      </c>
      <c r="H63" s="52">
        <v>0.65973599999999999</v>
      </c>
      <c r="I63" s="52">
        <v>0.66439499999999996</v>
      </c>
      <c r="J63" s="52">
        <v>0.66708299999999998</v>
      </c>
      <c r="K63" s="52">
        <v>0.66850799999999999</v>
      </c>
      <c r="L63" s="52">
        <v>0.67020500000000005</v>
      </c>
      <c r="M63" s="52">
        <v>0.67284299999999997</v>
      </c>
      <c r="N63" s="52">
        <v>0.67391800000000002</v>
      </c>
      <c r="O63" s="52">
        <v>0.67515999999999998</v>
      </c>
      <c r="P63" s="52">
        <v>0.67747999999999997</v>
      </c>
      <c r="Q63" s="52">
        <v>0.68110099999999996</v>
      </c>
      <c r="R63" s="52">
        <v>0.68535100000000004</v>
      </c>
      <c r="S63" s="52">
        <v>0.68904200000000004</v>
      </c>
      <c r="T63" s="52">
        <v>0.69231600000000004</v>
      </c>
      <c r="U63" s="52">
        <v>0.69535800000000003</v>
      </c>
      <c r="V63" s="52">
        <v>0.69847300000000001</v>
      </c>
      <c r="W63" s="52">
        <v>0.70156300000000005</v>
      </c>
      <c r="X63" s="52">
        <v>0.70516199999999996</v>
      </c>
      <c r="Y63" s="52">
        <v>0.70951299999999995</v>
      </c>
      <c r="Z63" s="52">
        <v>0.71405300000000005</v>
      </c>
      <c r="AA63" s="52">
        <v>0.71864799999999995</v>
      </c>
      <c r="AB63" s="52">
        <v>0.72315300000000005</v>
      </c>
      <c r="AC63" s="52">
        <v>0.72745599999999999</v>
      </c>
      <c r="AD63" s="52">
        <v>0.73157000000000005</v>
      </c>
      <c r="AE63" s="52">
        <v>0.73526000000000002</v>
      </c>
      <c r="AF63" s="52">
        <v>0.73887700000000001</v>
      </c>
      <c r="AG63" s="67">
        <v>4.8079999999999998E-3</v>
      </c>
    </row>
    <row r="64" spans="1:33" ht="15" customHeight="1">
      <c r="A64" s="51" t="s">
        <v>397</v>
      </c>
      <c r="B64" s="65" t="s">
        <v>13</v>
      </c>
      <c r="C64" s="52">
        <v>0.50229800000000002</v>
      </c>
      <c r="D64" s="52">
        <v>0.49883100000000002</v>
      </c>
      <c r="E64" s="52">
        <v>0.49776100000000001</v>
      </c>
      <c r="F64" s="52">
        <v>0.49849700000000002</v>
      </c>
      <c r="G64" s="52">
        <v>0.49866300000000002</v>
      </c>
      <c r="H64" s="52">
        <v>0.48918699999999998</v>
      </c>
      <c r="I64" s="52">
        <v>0.48005199999999998</v>
      </c>
      <c r="J64" s="52">
        <v>0.471474</v>
      </c>
      <c r="K64" s="52">
        <v>0.463615</v>
      </c>
      <c r="L64" s="52">
        <v>0.45589800000000003</v>
      </c>
      <c r="M64" s="52">
        <v>0.449214</v>
      </c>
      <c r="N64" s="52">
        <v>0.44307999999999997</v>
      </c>
      <c r="O64" s="52">
        <v>0.43721500000000002</v>
      </c>
      <c r="P64" s="52">
        <v>0.43185400000000002</v>
      </c>
      <c r="Q64" s="52">
        <v>0.42769800000000002</v>
      </c>
      <c r="R64" s="52">
        <v>0.42438999999999999</v>
      </c>
      <c r="S64" s="52">
        <v>0.42125000000000001</v>
      </c>
      <c r="T64" s="52">
        <v>0.41844999999999999</v>
      </c>
      <c r="U64" s="52">
        <v>0.41594500000000001</v>
      </c>
      <c r="V64" s="52">
        <v>0.412379</v>
      </c>
      <c r="W64" s="52">
        <v>0.409522</v>
      </c>
      <c r="X64" s="52">
        <v>0.40688999999999997</v>
      </c>
      <c r="Y64" s="52">
        <v>0.40484300000000001</v>
      </c>
      <c r="Z64" s="52">
        <v>0.40330500000000002</v>
      </c>
      <c r="AA64" s="52">
        <v>0.401951</v>
      </c>
      <c r="AB64" s="52">
        <v>0.40119500000000002</v>
      </c>
      <c r="AC64" s="52">
        <v>0.400673</v>
      </c>
      <c r="AD64" s="52">
        <v>0.40047500000000003</v>
      </c>
      <c r="AE64" s="52">
        <v>0.400505</v>
      </c>
      <c r="AF64" s="52">
        <v>0.401144</v>
      </c>
      <c r="AG64" s="67">
        <v>-7.724E-3</v>
      </c>
    </row>
    <row r="65" spans="1:33" ht="15" customHeight="1">
      <c r="A65" s="51" t="s">
        <v>398</v>
      </c>
      <c r="B65" s="65" t="s">
        <v>14</v>
      </c>
      <c r="C65" s="52">
        <v>0.42852299999999999</v>
      </c>
      <c r="D65" s="52">
        <v>0.42829600000000001</v>
      </c>
      <c r="E65" s="52">
        <v>0.43223099999999998</v>
      </c>
      <c r="F65" s="52">
        <v>0.43948300000000001</v>
      </c>
      <c r="G65" s="52">
        <v>0.44686799999999999</v>
      </c>
      <c r="H65" s="52">
        <v>0.45296999999999998</v>
      </c>
      <c r="I65" s="52">
        <v>0.45807900000000001</v>
      </c>
      <c r="J65" s="52">
        <v>0.46209699999999998</v>
      </c>
      <c r="K65" s="52">
        <v>0.46542299999999998</v>
      </c>
      <c r="L65" s="52">
        <v>0.46883799999999998</v>
      </c>
      <c r="M65" s="52">
        <v>0.47290500000000002</v>
      </c>
      <c r="N65" s="52">
        <v>0.47570299999999999</v>
      </c>
      <c r="O65" s="52">
        <v>0.478715</v>
      </c>
      <c r="P65" s="52">
        <v>0.48237400000000002</v>
      </c>
      <c r="Q65" s="52">
        <v>0.48676199999999997</v>
      </c>
      <c r="R65" s="52">
        <v>0.49141699999999999</v>
      </c>
      <c r="S65" s="52">
        <v>0.49570500000000001</v>
      </c>
      <c r="T65" s="52">
        <v>0.49964700000000001</v>
      </c>
      <c r="U65" s="52">
        <v>0.50341599999999997</v>
      </c>
      <c r="V65" s="52">
        <v>0.50717800000000002</v>
      </c>
      <c r="W65" s="52">
        <v>0.51110800000000001</v>
      </c>
      <c r="X65" s="52">
        <v>0.51521799999999995</v>
      </c>
      <c r="Y65" s="52">
        <v>0.51976699999999998</v>
      </c>
      <c r="Z65" s="52">
        <v>0.52445799999999998</v>
      </c>
      <c r="AA65" s="52">
        <v>0.52922000000000002</v>
      </c>
      <c r="AB65" s="52">
        <v>0.53397899999999998</v>
      </c>
      <c r="AC65" s="52">
        <v>0.538601</v>
      </c>
      <c r="AD65" s="52">
        <v>0.54309700000000005</v>
      </c>
      <c r="AE65" s="52">
        <v>0.54731200000000002</v>
      </c>
      <c r="AF65" s="52">
        <v>0.55148299999999995</v>
      </c>
      <c r="AG65" s="67">
        <v>8.737E-3</v>
      </c>
    </row>
    <row r="66" spans="1:33">
      <c r="A66" s="51" t="s">
        <v>399</v>
      </c>
      <c r="B66" s="65" t="s">
        <v>15</v>
      </c>
      <c r="C66" s="52">
        <v>0.51817299999999999</v>
      </c>
      <c r="D66" s="52">
        <v>0.50459100000000001</v>
      </c>
      <c r="E66" s="52">
        <v>0.49459399999999998</v>
      </c>
      <c r="F66" s="52">
        <v>0.48691099999999998</v>
      </c>
      <c r="G66" s="52">
        <v>0.48017199999999999</v>
      </c>
      <c r="H66" s="52">
        <v>0.473466</v>
      </c>
      <c r="I66" s="52">
        <v>0.46743600000000002</v>
      </c>
      <c r="J66" s="52">
        <v>0.45893800000000001</v>
      </c>
      <c r="K66" s="52">
        <v>0.45154300000000003</v>
      </c>
      <c r="L66" s="52">
        <v>0.43721300000000002</v>
      </c>
      <c r="M66" s="52">
        <v>0.42511700000000002</v>
      </c>
      <c r="N66" s="52">
        <v>0.414408</v>
      </c>
      <c r="O66" s="52">
        <v>0.40496100000000002</v>
      </c>
      <c r="P66" s="52">
        <v>0.39660800000000002</v>
      </c>
      <c r="Q66" s="52">
        <v>0.38989499999999999</v>
      </c>
      <c r="R66" s="52">
        <v>0.38448100000000002</v>
      </c>
      <c r="S66" s="52">
        <v>0.37962800000000002</v>
      </c>
      <c r="T66" s="52">
        <v>0.37531799999999998</v>
      </c>
      <c r="U66" s="52">
        <v>0.37143399999999999</v>
      </c>
      <c r="V66" s="52">
        <v>0.36556499999999997</v>
      </c>
      <c r="W66" s="52">
        <v>0.36096699999999998</v>
      </c>
      <c r="X66" s="52">
        <v>0.356771</v>
      </c>
      <c r="Y66" s="52">
        <v>0.35311100000000001</v>
      </c>
      <c r="Z66" s="52">
        <v>0.35011500000000001</v>
      </c>
      <c r="AA66" s="52">
        <v>0.34751100000000001</v>
      </c>
      <c r="AB66" s="52">
        <v>0.34562100000000001</v>
      </c>
      <c r="AC66" s="52">
        <v>0.34407500000000002</v>
      </c>
      <c r="AD66" s="52">
        <v>0.34289500000000001</v>
      </c>
      <c r="AE66" s="52">
        <v>0.34201799999999999</v>
      </c>
      <c r="AF66" s="52">
        <v>0.341752</v>
      </c>
      <c r="AG66" s="67">
        <v>-1.4250000000000001E-2</v>
      </c>
    </row>
    <row r="67" spans="1:33" ht="15" customHeight="1">
      <c r="A67" s="51" t="s">
        <v>400</v>
      </c>
      <c r="B67" s="65" t="s">
        <v>16</v>
      </c>
      <c r="C67" s="52">
        <v>0.64917000000000002</v>
      </c>
      <c r="D67" s="52">
        <v>0.64511600000000002</v>
      </c>
      <c r="E67" s="52">
        <v>0.64339199999999996</v>
      </c>
      <c r="F67" s="52">
        <v>0.64342200000000005</v>
      </c>
      <c r="G67" s="52">
        <v>0.643814</v>
      </c>
      <c r="H67" s="52">
        <v>0.64405999999999997</v>
      </c>
      <c r="I67" s="52">
        <v>0.64453800000000006</v>
      </c>
      <c r="J67" s="52">
        <v>0.64532800000000001</v>
      </c>
      <c r="K67" s="52">
        <v>0.64640699999999995</v>
      </c>
      <c r="L67" s="52">
        <v>0.64601799999999998</v>
      </c>
      <c r="M67" s="52">
        <v>0.64680599999999999</v>
      </c>
      <c r="N67" s="52">
        <v>0.64804700000000004</v>
      </c>
      <c r="O67" s="52">
        <v>0.64947200000000005</v>
      </c>
      <c r="P67" s="52">
        <v>0.65104499999999998</v>
      </c>
      <c r="Q67" s="52">
        <v>0.65317899999999995</v>
      </c>
      <c r="R67" s="52">
        <v>0.65556000000000003</v>
      </c>
      <c r="S67" s="52">
        <v>0.65787399999999996</v>
      </c>
      <c r="T67" s="52">
        <v>0.66019499999999998</v>
      </c>
      <c r="U67" s="52">
        <v>0.66262600000000005</v>
      </c>
      <c r="V67" s="52">
        <v>0.66455799999999998</v>
      </c>
      <c r="W67" s="52">
        <v>0.66740299999999997</v>
      </c>
      <c r="X67" s="52">
        <v>0.67024300000000003</v>
      </c>
      <c r="Y67" s="52">
        <v>0.67333299999999996</v>
      </c>
      <c r="Z67" s="52">
        <v>0.67659899999999995</v>
      </c>
      <c r="AA67" s="52">
        <v>0.67992399999999997</v>
      </c>
      <c r="AB67" s="52">
        <v>0.683612</v>
      </c>
      <c r="AC67" s="52">
        <v>0.68735900000000005</v>
      </c>
      <c r="AD67" s="52">
        <v>0.69116200000000005</v>
      </c>
      <c r="AE67" s="52">
        <v>0.69494400000000001</v>
      </c>
      <c r="AF67" s="52">
        <v>0.69904699999999997</v>
      </c>
      <c r="AG67" s="67">
        <v>2.5560000000000001E-3</v>
      </c>
    </row>
    <row r="68" spans="1:33" ht="15" customHeight="1">
      <c r="A68" s="51" t="s">
        <v>401</v>
      </c>
      <c r="B68" s="65" t="s">
        <v>144</v>
      </c>
      <c r="C68" s="52">
        <v>0.42896099999999998</v>
      </c>
      <c r="D68" s="52">
        <v>0.43330800000000003</v>
      </c>
      <c r="E68" s="52">
        <v>0.438191</v>
      </c>
      <c r="F68" s="52">
        <v>0.44390400000000002</v>
      </c>
      <c r="G68" s="52">
        <v>0.45047500000000001</v>
      </c>
      <c r="H68" s="52">
        <v>0.45687499999999998</v>
      </c>
      <c r="I68" s="52">
        <v>0.463254</v>
      </c>
      <c r="J68" s="52">
        <v>0.47059800000000002</v>
      </c>
      <c r="K68" s="52">
        <v>0.47797600000000001</v>
      </c>
      <c r="L68" s="52">
        <v>0.48590800000000001</v>
      </c>
      <c r="M68" s="52">
        <v>0.49388599999999999</v>
      </c>
      <c r="N68" s="52">
        <v>0.50240600000000002</v>
      </c>
      <c r="O68" s="52">
        <v>0.51092499999999996</v>
      </c>
      <c r="P68" s="52">
        <v>0.51994600000000002</v>
      </c>
      <c r="Q68" s="52">
        <v>0.52910400000000002</v>
      </c>
      <c r="R68" s="52">
        <v>0.539358</v>
      </c>
      <c r="S68" s="52">
        <v>0.54905899999999996</v>
      </c>
      <c r="T68" s="52">
        <v>0.55982900000000002</v>
      </c>
      <c r="U68" s="52">
        <v>0.57068799999999997</v>
      </c>
      <c r="V68" s="52">
        <v>0.58157300000000001</v>
      </c>
      <c r="W68" s="52">
        <v>0.59255199999999997</v>
      </c>
      <c r="X68" s="52">
        <v>0.60409800000000002</v>
      </c>
      <c r="Y68" s="52">
        <v>0.61633700000000002</v>
      </c>
      <c r="Z68" s="52">
        <v>0.62819899999999995</v>
      </c>
      <c r="AA68" s="52">
        <v>0.64069200000000004</v>
      </c>
      <c r="AB68" s="52">
        <v>0.65398400000000001</v>
      </c>
      <c r="AC68" s="52">
        <v>0.66686500000000004</v>
      </c>
      <c r="AD68" s="52">
        <v>0.68045800000000001</v>
      </c>
      <c r="AE68" s="52">
        <v>0.694187</v>
      </c>
      <c r="AF68" s="52">
        <v>0.708206</v>
      </c>
      <c r="AG68" s="67">
        <v>1.7439E-2</v>
      </c>
    </row>
    <row r="69" spans="1:33" ht="15" customHeight="1">
      <c r="A69" s="51" t="s">
        <v>402</v>
      </c>
      <c r="B69" s="65" t="s">
        <v>145</v>
      </c>
      <c r="C69" s="52">
        <v>0.176709</v>
      </c>
      <c r="D69" s="52">
        <v>0.174729</v>
      </c>
      <c r="E69" s="52">
        <v>0.173706</v>
      </c>
      <c r="F69" s="52">
        <v>0.173294</v>
      </c>
      <c r="G69" s="52">
        <v>0.17328499999999999</v>
      </c>
      <c r="H69" s="52">
        <v>0.17364099999999999</v>
      </c>
      <c r="I69" s="52">
        <v>0.174178</v>
      </c>
      <c r="J69" s="52">
        <v>0.17493300000000001</v>
      </c>
      <c r="K69" s="52">
        <v>0.17591999999999999</v>
      </c>
      <c r="L69" s="52">
        <v>0.177171</v>
      </c>
      <c r="M69" s="52">
        <v>0.178423</v>
      </c>
      <c r="N69" s="52">
        <v>0.179949</v>
      </c>
      <c r="O69" s="52">
        <v>0.18145900000000001</v>
      </c>
      <c r="P69" s="52">
        <v>0.18265300000000001</v>
      </c>
      <c r="Q69" s="52">
        <v>0.184117</v>
      </c>
      <c r="R69" s="52">
        <v>0.185283</v>
      </c>
      <c r="S69" s="52">
        <v>0.18640000000000001</v>
      </c>
      <c r="T69" s="52">
        <v>0.187499</v>
      </c>
      <c r="U69" s="52">
        <v>0.18802199999999999</v>
      </c>
      <c r="V69" s="52">
        <v>0.18851899999999999</v>
      </c>
      <c r="W69" s="52">
        <v>0.18870300000000001</v>
      </c>
      <c r="X69" s="52">
        <v>0.188247</v>
      </c>
      <c r="Y69" s="52">
        <v>0.18747</v>
      </c>
      <c r="Z69" s="52">
        <v>0.186363</v>
      </c>
      <c r="AA69" s="52">
        <v>0.18460299999999999</v>
      </c>
      <c r="AB69" s="52">
        <v>0.182529</v>
      </c>
      <c r="AC69" s="52">
        <v>0.179785</v>
      </c>
      <c r="AD69" s="52">
        <v>0.17635200000000001</v>
      </c>
      <c r="AE69" s="52">
        <v>0.172205</v>
      </c>
      <c r="AF69" s="52">
        <v>0.167049</v>
      </c>
      <c r="AG69" s="67">
        <v>-1.9369999999999999E-3</v>
      </c>
    </row>
    <row r="70" spans="1:33" ht="15" customHeight="1">
      <c r="A70" s="51" t="s">
        <v>403</v>
      </c>
      <c r="B70" s="65" t="s">
        <v>504</v>
      </c>
      <c r="C70" s="52">
        <v>3.0354709999999998</v>
      </c>
      <c r="D70" s="52">
        <v>3.2754409999999998</v>
      </c>
      <c r="E70" s="52">
        <v>3.273288</v>
      </c>
      <c r="F70" s="52">
        <v>3.24518</v>
      </c>
      <c r="G70" s="52">
        <v>3.2183440000000001</v>
      </c>
      <c r="H70" s="52">
        <v>3.1899389999999999</v>
      </c>
      <c r="I70" s="52">
        <v>3.211859</v>
      </c>
      <c r="J70" s="52">
        <v>3.2303199999999999</v>
      </c>
      <c r="K70" s="52">
        <v>3.248192</v>
      </c>
      <c r="L70" s="52">
        <v>3.266394</v>
      </c>
      <c r="M70" s="52">
        <v>3.2861250000000002</v>
      </c>
      <c r="N70" s="52">
        <v>3.3047759999999999</v>
      </c>
      <c r="O70" s="52">
        <v>3.3253370000000002</v>
      </c>
      <c r="P70" s="52">
        <v>3.3468119999999999</v>
      </c>
      <c r="Q70" s="52">
        <v>3.370301</v>
      </c>
      <c r="R70" s="52">
        <v>3.3951519999999999</v>
      </c>
      <c r="S70" s="52">
        <v>3.4198089999999999</v>
      </c>
      <c r="T70" s="52">
        <v>3.4442469999999998</v>
      </c>
      <c r="U70" s="52">
        <v>3.4697719999999999</v>
      </c>
      <c r="V70" s="52">
        <v>3.495428</v>
      </c>
      <c r="W70" s="52">
        <v>3.5215890000000001</v>
      </c>
      <c r="X70" s="52">
        <v>3.5499260000000001</v>
      </c>
      <c r="Y70" s="52">
        <v>3.579332</v>
      </c>
      <c r="Z70" s="52">
        <v>3.6092390000000001</v>
      </c>
      <c r="AA70" s="52">
        <v>3.6410450000000001</v>
      </c>
      <c r="AB70" s="52">
        <v>3.673451</v>
      </c>
      <c r="AC70" s="52">
        <v>3.7071540000000001</v>
      </c>
      <c r="AD70" s="52">
        <v>3.7419850000000001</v>
      </c>
      <c r="AE70" s="52">
        <v>3.777199</v>
      </c>
      <c r="AF70" s="52">
        <v>3.8142740000000002</v>
      </c>
      <c r="AG70" s="67">
        <v>7.9059999999999998E-3</v>
      </c>
    </row>
    <row r="71" spans="1:33" ht="15" customHeight="1">
      <c r="A71" s="51" t="s">
        <v>505</v>
      </c>
      <c r="B71" s="62" t="s">
        <v>506</v>
      </c>
      <c r="C71" s="63">
        <v>9.0637439999999998</v>
      </c>
      <c r="D71" s="63">
        <v>9.2713990000000006</v>
      </c>
      <c r="E71" s="63">
        <v>9.2605869999999992</v>
      </c>
      <c r="F71" s="63">
        <v>9.2618220000000004</v>
      </c>
      <c r="G71" s="63">
        <v>9.2689109999999992</v>
      </c>
      <c r="H71" s="63">
        <v>9.2539580000000008</v>
      </c>
      <c r="I71" s="63">
        <v>9.2818970000000007</v>
      </c>
      <c r="J71" s="63">
        <v>9.2950289999999995</v>
      </c>
      <c r="K71" s="63">
        <v>9.3022589999999994</v>
      </c>
      <c r="L71" s="63">
        <v>9.3027049999999996</v>
      </c>
      <c r="M71" s="63">
        <v>9.3150220000000008</v>
      </c>
      <c r="N71" s="63">
        <v>9.3258729999999996</v>
      </c>
      <c r="O71" s="63">
        <v>9.3393479999999993</v>
      </c>
      <c r="P71" s="63">
        <v>9.3590499999999999</v>
      </c>
      <c r="Q71" s="63">
        <v>9.3910029999999995</v>
      </c>
      <c r="R71" s="63">
        <v>9.4302700000000002</v>
      </c>
      <c r="S71" s="63">
        <v>9.4662319999999998</v>
      </c>
      <c r="T71" s="63">
        <v>9.5012659999999993</v>
      </c>
      <c r="U71" s="63">
        <v>9.5362010000000001</v>
      </c>
      <c r="V71" s="63">
        <v>9.5665060000000004</v>
      </c>
      <c r="W71" s="63">
        <v>9.6002460000000003</v>
      </c>
      <c r="X71" s="63">
        <v>9.6388420000000004</v>
      </c>
      <c r="Y71" s="63">
        <v>9.6835730000000009</v>
      </c>
      <c r="Z71" s="63">
        <v>9.7304329999999997</v>
      </c>
      <c r="AA71" s="63">
        <v>9.779712</v>
      </c>
      <c r="AB71" s="63">
        <v>9.8318670000000008</v>
      </c>
      <c r="AC71" s="63">
        <v>9.8837130000000002</v>
      </c>
      <c r="AD71" s="63">
        <v>9.9368540000000003</v>
      </c>
      <c r="AE71" s="63">
        <v>9.988194</v>
      </c>
      <c r="AF71" s="63">
        <v>10.042327999999999</v>
      </c>
      <c r="AG71" s="64">
        <v>3.542E-3</v>
      </c>
    </row>
    <row r="72" spans="1:33" ht="15" customHeight="1">
      <c r="A72" s="51" t="s">
        <v>507</v>
      </c>
      <c r="B72" s="65" t="s">
        <v>473</v>
      </c>
      <c r="C72" s="52">
        <v>9.5620999999999998E-2</v>
      </c>
      <c r="D72" s="52">
        <v>0.106823</v>
      </c>
      <c r="E72" s="52">
        <v>0.118293</v>
      </c>
      <c r="F72" s="52">
        <v>0.129665</v>
      </c>
      <c r="G72" s="52">
        <v>0.13705800000000001</v>
      </c>
      <c r="H72" s="52">
        <v>0.14680000000000001</v>
      </c>
      <c r="I72" s="52">
        <v>0.15343499999999999</v>
      </c>
      <c r="J72" s="52">
        <v>0.15925300000000001</v>
      </c>
      <c r="K72" s="52">
        <v>0.166598</v>
      </c>
      <c r="L72" s="52">
        <v>0.17012099999999999</v>
      </c>
      <c r="M72" s="52">
        <v>0.174905</v>
      </c>
      <c r="N72" s="52">
        <v>0.18027000000000001</v>
      </c>
      <c r="O72" s="52">
        <v>0.18702099999999999</v>
      </c>
      <c r="P72" s="52">
        <v>0.191797</v>
      </c>
      <c r="Q72" s="52">
        <v>0.192271</v>
      </c>
      <c r="R72" s="52">
        <v>0.197433</v>
      </c>
      <c r="S72" s="52">
        <v>0.20472099999999999</v>
      </c>
      <c r="T72" s="52">
        <v>0.209702</v>
      </c>
      <c r="U72" s="52">
        <v>0.216282</v>
      </c>
      <c r="V72" s="52">
        <v>0.22558400000000001</v>
      </c>
      <c r="W72" s="52">
        <v>0.233128</v>
      </c>
      <c r="X72" s="52">
        <v>0.242644</v>
      </c>
      <c r="Y72" s="52">
        <v>0.24992900000000001</v>
      </c>
      <c r="Z72" s="52">
        <v>0.25634600000000002</v>
      </c>
      <c r="AA72" s="52">
        <v>0.26500099999999999</v>
      </c>
      <c r="AB72" s="52">
        <v>0.27456700000000001</v>
      </c>
      <c r="AC72" s="52">
        <v>0.28201799999999999</v>
      </c>
      <c r="AD72" s="52">
        <v>0.29003400000000001</v>
      </c>
      <c r="AE72" s="52">
        <v>0.29836299999999999</v>
      </c>
      <c r="AF72" s="52">
        <v>0.30446899999999999</v>
      </c>
      <c r="AG72" s="67">
        <v>4.0745000000000003E-2</v>
      </c>
    </row>
    <row r="73" spans="1:33" ht="12">
      <c r="A73" s="51" t="s">
        <v>404</v>
      </c>
      <c r="B73" s="62" t="s">
        <v>17</v>
      </c>
      <c r="C73" s="63">
        <v>8.9681219999999993</v>
      </c>
      <c r="D73" s="63">
        <v>9.1645769999999995</v>
      </c>
      <c r="E73" s="63">
        <v>9.1422939999999997</v>
      </c>
      <c r="F73" s="63">
        <v>9.1321560000000002</v>
      </c>
      <c r="G73" s="63">
        <v>9.1318540000000006</v>
      </c>
      <c r="H73" s="63">
        <v>9.1071580000000001</v>
      </c>
      <c r="I73" s="63">
        <v>9.1284620000000007</v>
      </c>
      <c r="J73" s="63">
        <v>9.1357759999999999</v>
      </c>
      <c r="K73" s="63">
        <v>9.1356610000000007</v>
      </c>
      <c r="L73" s="63">
        <v>9.1325839999999996</v>
      </c>
      <c r="M73" s="63">
        <v>9.140117</v>
      </c>
      <c r="N73" s="63">
        <v>9.1456029999999995</v>
      </c>
      <c r="O73" s="63">
        <v>9.1523269999999997</v>
      </c>
      <c r="P73" s="63">
        <v>9.1672530000000005</v>
      </c>
      <c r="Q73" s="63">
        <v>9.1987319999999997</v>
      </c>
      <c r="R73" s="63">
        <v>9.232837</v>
      </c>
      <c r="S73" s="63">
        <v>9.2615110000000005</v>
      </c>
      <c r="T73" s="63">
        <v>9.2915639999999993</v>
      </c>
      <c r="U73" s="63">
        <v>9.3199199999999998</v>
      </c>
      <c r="V73" s="63">
        <v>9.3409220000000008</v>
      </c>
      <c r="W73" s="63">
        <v>9.3671190000000006</v>
      </c>
      <c r="X73" s="63">
        <v>9.3961970000000008</v>
      </c>
      <c r="Y73" s="63">
        <v>9.433643</v>
      </c>
      <c r="Z73" s="63">
        <v>9.4740880000000001</v>
      </c>
      <c r="AA73" s="63">
        <v>9.5147110000000001</v>
      </c>
      <c r="AB73" s="63">
        <v>9.5573010000000007</v>
      </c>
      <c r="AC73" s="63">
        <v>9.6016940000000002</v>
      </c>
      <c r="AD73" s="63">
        <v>9.64682</v>
      </c>
      <c r="AE73" s="63">
        <v>9.6898309999999999</v>
      </c>
      <c r="AF73" s="63">
        <v>9.7378590000000003</v>
      </c>
      <c r="AG73" s="64">
        <v>2.843E-3</v>
      </c>
    </row>
    <row r="74" spans="1:33" ht="15" customHeight="1">
      <c r="B74"/>
      <c r="C74"/>
      <c r="D74"/>
      <c r="E74"/>
      <c r="F74"/>
      <c r="G74"/>
      <c r="H74"/>
      <c r="I74"/>
      <c r="J74"/>
      <c r="K74"/>
      <c r="L74"/>
      <c r="M74"/>
      <c r="N74"/>
      <c r="O74"/>
      <c r="P74"/>
      <c r="Q74"/>
      <c r="R74"/>
      <c r="S74"/>
      <c r="T74"/>
      <c r="U74"/>
      <c r="V74"/>
      <c r="W74"/>
      <c r="X74"/>
      <c r="Y74"/>
      <c r="Z74"/>
      <c r="AA74"/>
      <c r="AB74"/>
      <c r="AC74"/>
      <c r="AD74"/>
      <c r="AE74"/>
      <c r="AF74"/>
      <c r="AG74"/>
    </row>
    <row r="75" spans="1:33" ht="15" customHeight="1">
      <c r="A75" s="51" t="s">
        <v>405</v>
      </c>
      <c r="B75" s="62" t="s">
        <v>24</v>
      </c>
      <c r="C75" s="63">
        <v>8.2976869999999998</v>
      </c>
      <c r="D75" s="63">
        <v>8.3693059999999999</v>
      </c>
      <c r="E75" s="63">
        <v>8.3478349999999999</v>
      </c>
      <c r="F75" s="63">
        <v>8.1552399999999992</v>
      </c>
      <c r="G75" s="63">
        <v>8.0078329999999998</v>
      </c>
      <c r="H75" s="63">
        <v>7.8838059999999999</v>
      </c>
      <c r="I75" s="63">
        <v>7.8061819999999997</v>
      </c>
      <c r="J75" s="63">
        <v>7.7093319999999999</v>
      </c>
      <c r="K75" s="63">
        <v>7.6752390000000004</v>
      </c>
      <c r="L75" s="63">
        <v>7.6432469999999997</v>
      </c>
      <c r="M75" s="63">
        <v>7.6281369999999997</v>
      </c>
      <c r="N75" s="63">
        <v>7.6145620000000003</v>
      </c>
      <c r="O75" s="63">
        <v>7.5644169999999997</v>
      </c>
      <c r="P75" s="63">
        <v>7.5499340000000004</v>
      </c>
      <c r="Q75" s="63">
        <v>7.5476929999999998</v>
      </c>
      <c r="R75" s="63">
        <v>7.5565660000000001</v>
      </c>
      <c r="S75" s="63">
        <v>7.5614720000000002</v>
      </c>
      <c r="T75" s="63">
        <v>7.5709619999999997</v>
      </c>
      <c r="U75" s="63">
        <v>7.5926419999999997</v>
      </c>
      <c r="V75" s="63">
        <v>7.6036219999999997</v>
      </c>
      <c r="W75" s="63">
        <v>7.6261369999999999</v>
      </c>
      <c r="X75" s="63">
        <v>7.6428529999999997</v>
      </c>
      <c r="Y75" s="63">
        <v>7.6638950000000001</v>
      </c>
      <c r="Z75" s="63">
        <v>7.6943859999999997</v>
      </c>
      <c r="AA75" s="63">
        <v>7.7232890000000003</v>
      </c>
      <c r="AB75" s="63">
        <v>7.7465130000000002</v>
      </c>
      <c r="AC75" s="63">
        <v>7.7788180000000002</v>
      </c>
      <c r="AD75" s="63">
        <v>7.8221420000000004</v>
      </c>
      <c r="AE75" s="63">
        <v>7.860735</v>
      </c>
      <c r="AF75" s="63">
        <v>7.9153950000000002</v>
      </c>
      <c r="AG75" s="64">
        <v>-1.6249999999999999E-3</v>
      </c>
    </row>
    <row r="76" spans="1:33" ht="15" customHeight="1">
      <c r="B76"/>
      <c r="C76"/>
      <c r="D76"/>
      <c r="E76"/>
      <c r="F76"/>
      <c r="G76"/>
      <c r="H76"/>
      <c r="I76"/>
      <c r="J76"/>
      <c r="K76"/>
      <c r="L76"/>
      <c r="M76"/>
      <c r="N76"/>
      <c r="O76"/>
      <c r="P76"/>
      <c r="Q76"/>
      <c r="R76"/>
      <c r="S76"/>
      <c r="T76"/>
      <c r="U76"/>
      <c r="V76"/>
      <c r="W76"/>
      <c r="X76"/>
      <c r="Y76"/>
      <c r="Z76"/>
      <c r="AA76"/>
      <c r="AB76"/>
      <c r="AC76"/>
      <c r="AD76"/>
      <c r="AE76"/>
      <c r="AF76"/>
      <c r="AG76"/>
    </row>
    <row r="77" spans="1:33" ht="15" customHeight="1">
      <c r="B77" s="62" t="s">
        <v>25</v>
      </c>
      <c r="C77"/>
      <c r="D77"/>
      <c r="E77"/>
      <c r="F77"/>
      <c r="G77"/>
      <c r="H77"/>
      <c r="I77"/>
      <c r="J77"/>
      <c r="K77"/>
      <c r="L77"/>
      <c r="M77"/>
      <c r="N77"/>
      <c r="O77"/>
      <c r="P77"/>
      <c r="Q77"/>
      <c r="R77"/>
      <c r="S77"/>
      <c r="T77"/>
      <c r="U77"/>
      <c r="V77"/>
      <c r="W77"/>
      <c r="X77"/>
      <c r="Y77"/>
      <c r="Z77"/>
      <c r="AA77"/>
      <c r="AB77"/>
      <c r="AC77"/>
      <c r="AD77"/>
      <c r="AE77"/>
      <c r="AF77"/>
      <c r="AG77"/>
    </row>
    <row r="78" spans="1:33" ht="15" customHeight="1">
      <c r="A78" s="51" t="s">
        <v>406</v>
      </c>
      <c r="B78" s="65" t="s">
        <v>497</v>
      </c>
      <c r="C78" s="52">
        <v>2.3418559999999999</v>
      </c>
      <c r="D78" s="52">
        <v>2.3788320000000001</v>
      </c>
      <c r="E78" s="52">
        <v>2.2975850000000002</v>
      </c>
      <c r="F78" s="52">
        <v>2.3025910000000001</v>
      </c>
      <c r="G78" s="52">
        <v>2.3101729999999998</v>
      </c>
      <c r="H78" s="52">
        <v>2.311547</v>
      </c>
      <c r="I78" s="52">
        <v>2.3078090000000002</v>
      </c>
      <c r="J78" s="52">
        <v>2.2961960000000001</v>
      </c>
      <c r="K78" s="52">
        <v>2.2804890000000002</v>
      </c>
      <c r="L78" s="52">
        <v>2.2649339999999998</v>
      </c>
      <c r="M78" s="52">
        <v>2.252869</v>
      </c>
      <c r="N78" s="52">
        <v>2.239576</v>
      </c>
      <c r="O78" s="52">
        <v>2.223932</v>
      </c>
      <c r="P78" s="52">
        <v>2.2106650000000001</v>
      </c>
      <c r="Q78" s="52">
        <v>2.200933</v>
      </c>
      <c r="R78" s="52">
        <v>2.19252</v>
      </c>
      <c r="S78" s="52">
        <v>2.1815090000000001</v>
      </c>
      <c r="T78" s="52">
        <v>2.1686700000000001</v>
      </c>
      <c r="U78" s="52">
        <v>2.1549179999999999</v>
      </c>
      <c r="V78" s="52">
        <v>2.1406909999999999</v>
      </c>
      <c r="W78" s="52">
        <v>2.1259060000000001</v>
      </c>
      <c r="X78" s="52">
        <v>2.1122920000000001</v>
      </c>
      <c r="Y78" s="52">
        <v>2.100333</v>
      </c>
      <c r="Z78" s="52">
        <v>2.08866</v>
      </c>
      <c r="AA78" s="52">
        <v>2.0766789999999999</v>
      </c>
      <c r="AB78" s="52">
        <v>2.0640429999999999</v>
      </c>
      <c r="AC78" s="52">
        <v>2.0507529999999998</v>
      </c>
      <c r="AD78" s="52">
        <v>2.0369709999999999</v>
      </c>
      <c r="AE78" s="52">
        <v>2.021725</v>
      </c>
      <c r="AF78" s="52">
        <v>2.0063240000000002</v>
      </c>
      <c r="AG78" s="67">
        <v>-5.3179999999999998E-3</v>
      </c>
    </row>
    <row r="79" spans="1:33">
      <c r="A79" s="51" t="s">
        <v>407</v>
      </c>
      <c r="B79" s="65" t="s">
        <v>498</v>
      </c>
      <c r="C79" s="52">
        <v>1.492688</v>
      </c>
      <c r="D79" s="52">
        <v>1.3778950000000001</v>
      </c>
      <c r="E79" s="52">
        <v>1.54434</v>
      </c>
      <c r="F79" s="52">
        <v>1.538454</v>
      </c>
      <c r="G79" s="52">
        <v>1.5367999999999999</v>
      </c>
      <c r="H79" s="52">
        <v>1.536977</v>
      </c>
      <c r="I79" s="52">
        <v>1.5354779999999999</v>
      </c>
      <c r="J79" s="52">
        <v>1.530861</v>
      </c>
      <c r="K79" s="52">
        <v>1.532197</v>
      </c>
      <c r="L79" s="52">
        <v>1.53539</v>
      </c>
      <c r="M79" s="52">
        <v>1.5421260000000001</v>
      </c>
      <c r="N79" s="52">
        <v>1.5489660000000001</v>
      </c>
      <c r="O79" s="52">
        <v>1.5509059999999999</v>
      </c>
      <c r="P79" s="52">
        <v>1.556735</v>
      </c>
      <c r="Q79" s="52">
        <v>1.565852</v>
      </c>
      <c r="R79" s="52">
        <v>1.577056</v>
      </c>
      <c r="S79" s="52">
        <v>1.588012</v>
      </c>
      <c r="T79" s="52">
        <v>1.598789</v>
      </c>
      <c r="U79" s="52">
        <v>1.6108180000000001</v>
      </c>
      <c r="V79" s="52">
        <v>1.6197330000000001</v>
      </c>
      <c r="W79" s="52">
        <v>1.631346</v>
      </c>
      <c r="X79" s="52">
        <v>1.642191</v>
      </c>
      <c r="Y79" s="52">
        <v>1.6542129999999999</v>
      </c>
      <c r="Z79" s="52">
        <v>1.6684060000000001</v>
      </c>
      <c r="AA79" s="52">
        <v>1.6819550000000001</v>
      </c>
      <c r="AB79" s="52">
        <v>1.6959489999999999</v>
      </c>
      <c r="AC79" s="52">
        <v>1.7108920000000001</v>
      </c>
      <c r="AD79" s="52">
        <v>1.72767</v>
      </c>
      <c r="AE79" s="52">
        <v>1.743574</v>
      </c>
      <c r="AF79" s="52">
        <v>1.7625740000000001</v>
      </c>
      <c r="AG79" s="67">
        <v>5.7470000000000004E-3</v>
      </c>
    </row>
    <row r="80" spans="1:33" ht="15" customHeight="1">
      <c r="A80" s="51" t="s">
        <v>408</v>
      </c>
      <c r="B80" s="65" t="s">
        <v>499</v>
      </c>
      <c r="C80" s="52">
        <v>0.68778600000000001</v>
      </c>
      <c r="D80" s="52">
        <v>0.68076300000000001</v>
      </c>
      <c r="E80" s="52">
        <v>0.68094900000000003</v>
      </c>
      <c r="F80" s="52">
        <v>0.68696000000000002</v>
      </c>
      <c r="G80" s="52">
        <v>0.69384199999999996</v>
      </c>
      <c r="H80" s="52">
        <v>0.69906199999999996</v>
      </c>
      <c r="I80" s="52">
        <v>0.70281499999999997</v>
      </c>
      <c r="J80" s="52">
        <v>0.70451799999999998</v>
      </c>
      <c r="K80" s="52">
        <v>0.70524799999999999</v>
      </c>
      <c r="L80" s="52">
        <v>0.70633599999999996</v>
      </c>
      <c r="M80" s="52">
        <v>0.70843400000000001</v>
      </c>
      <c r="N80" s="52">
        <v>0.70895200000000003</v>
      </c>
      <c r="O80" s="52">
        <v>0.70945199999999997</v>
      </c>
      <c r="P80" s="52">
        <v>0.71118300000000001</v>
      </c>
      <c r="Q80" s="52">
        <v>0.71428899999999995</v>
      </c>
      <c r="R80" s="52">
        <v>0.71807600000000005</v>
      </c>
      <c r="S80" s="52">
        <v>0.72128300000000001</v>
      </c>
      <c r="T80" s="52">
        <v>0.72407299999999997</v>
      </c>
      <c r="U80" s="52">
        <v>0.72667800000000005</v>
      </c>
      <c r="V80" s="52">
        <v>0.72932200000000003</v>
      </c>
      <c r="W80" s="52">
        <v>0.73199800000000004</v>
      </c>
      <c r="X80" s="52">
        <v>0.735151</v>
      </c>
      <c r="Y80" s="52">
        <v>0.73907599999999996</v>
      </c>
      <c r="Z80" s="52">
        <v>0.74323300000000003</v>
      </c>
      <c r="AA80" s="52">
        <v>0.74742299999999995</v>
      </c>
      <c r="AB80" s="52">
        <v>0.75150899999999998</v>
      </c>
      <c r="AC80" s="52">
        <v>0.75542200000000004</v>
      </c>
      <c r="AD80" s="52">
        <v>0.75918399999999997</v>
      </c>
      <c r="AE80" s="52">
        <v>0.76250399999999996</v>
      </c>
      <c r="AF80" s="52">
        <v>0.76581900000000003</v>
      </c>
      <c r="AG80" s="67">
        <v>3.7130000000000002E-3</v>
      </c>
    </row>
    <row r="81" spans="1:33">
      <c r="A81" s="51" t="s">
        <v>409</v>
      </c>
      <c r="B81" s="65" t="s">
        <v>13</v>
      </c>
      <c r="C81" s="52">
        <v>1.409319</v>
      </c>
      <c r="D81" s="52">
        <v>1.397275</v>
      </c>
      <c r="E81" s="52">
        <v>1.3836329999999999</v>
      </c>
      <c r="F81" s="52">
        <v>1.36528</v>
      </c>
      <c r="G81" s="52">
        <v>1.34988</v>
      </c>
      <c r="H81" s="52">
        <v>1.313064</v>
      </c>
      <c r="I81" s="52">
        <v>1.2788040000000001</v>
      </c>
      <c r="J81" s="52">
        <v>1.2447550000000001</v>
      </c>
      <c r="K81" s="52">
        <v>1.2187859999999999</v>
      </c>
      <c r="L81" s="52">
        <v>1.194717</v>
      </c>
      <c r="M81" s="52">
        <v>1.1741109999999999</v>
      </c>
      <c r="N81" s="52">
        <v>1.154593</v>
      </c>
      <c r="O81" s="52">
        <v>1.132207</v>
      </c>
      <c r="P81" s="52">
        <v>1.1142840000000001</v>
      </c>
      <c r="Q81" s="52">
        <v>1.0998330000000001</v>
      </c>
      <c r="R81" s="52">
        <v>1.087974</v>
      </c>
      <c r="S81" s="52">
        <v>1.0762750000000001</v>
      </c>
      <c r="T81" s="52">
        <v>1.065609</v>
      </c>
      <c r="U81" s="52">
        <v>1.0566500000000001</v>
      </c>
      <c r="V81" s="52">
        <v>1.0447249999999999</v>
      </c>
      <c r="W81" s="52">
        <v>1.035026</v>
      </c>
      <c r="X81" s="52">
        <v>1.0253620000000001</v>
      </c>
      <c r="Y81" s="52">
        <v>1.017172</v>
      </c>
      <c r="Z81" s="52">
        <v>1.0108250000000001</v>
      </c>
      <c r="AA81" s="52">
        <v>1.004678</v>
      </c>
      <c r="AB81" s="52">
        <v>0.99918899999999999</v>
      </c>
      <c r="AC81" s="52">
        <v>0.99497599999999997</v>
      </c>
      <c r="AD81" s="52">
        <v>0.992201</v>
      </c>
      <c r="AE81" s="52">
        <v>0.98959900000000001</v>
      </c>
      <c r="AF81" s="52">
        <v>0.98940399999999995</v>
      </c>
      <c r="AG81" s="67">
        <v>-1.2123999999999999E-2</v>
      </c>
    </row>
    <row r="82" spans="1:33" ht="15" customHeight="1">
      <c r="A82" s="51" t="s">
        <v>410</v>
      </c>
      <c r="B82" s="65" t="s">
        <v>14</v>
      </c>
      <c r="C82" s="52">
        <v>0.58073200000000003</v>
      </c>
      <c r="D82" s="52">
        <v>0.57927799999999996</v>
      </c>
      <c r="E82" s="52">
        <v>0.58127200000000001</v>
      </c>
      <c r="F82" s="52">
        <v>0.58530800000000005</v>
      </c>
      <c r="G82" s="52">
        <v>0.590005</v>
      </c>
      <c r="H82" s="52">
        <v>0.593808</v>
      </c>
      <c r="I82" s="52">
        <v>0.59671200000000002</v>
      </c>
      <c r="J82" s="52">
        <v>0.59821400000000002</v>
      </c>
      <c r="K82" s="52">
        <v>0.60003099999999998</v>
      </c>
      <c r="L82" s="52">
        <v>0.602186</v>
      </c>
      <c r="M82" s="52">
        <v>0.60522399999999998</v>
      </c>
      <c r="N82" s="52">
        <v>0.60691300000000004</v>
      </c>
      <c r="O82" s="52">
        <v>0.608101</v>
      </c>
      <c r="P82" s="52">
        <v>0.61048199999999997</v>
      </c>
      <c r="Q82" s="52">
        <v>0.613792</v>
      </c>
      <c r="R82" s="52">
        <v>0.617483</v>
      </c>
      <c r="S82" s="52">
        <v>0.620703</v>
      </c>
      <c r="T82" s="52">
        <v>0.62353700000000001</v>
      </c>
      <c r="U82" s="52">
        <v>0.62634599999999996</v>
      </c>
      <c r="V82" s="52">
        <v>0.62900400000000001</v>
      </c>
      <c r="W82" s="52">
        <v>0.63202899999999995</v>
      </c>
      <c r="X82" s="52">
        <v>0.63508600000000004</v>
      </c>
      <c r="Y82" s="52">
        <v>0.63863400000000003</v>
      </c>
      <c r="Z82" s="52">
        <v>0.64244999999999997</v>
      </c>
      <c r="AA82" s="52">
        <v>0.64623699999999995</v>
      </c>
      <c r="AB82" s="52">
        <v>0.64992499999999997</v>
      </c>
      <c r="AC82" s="52">
        <v>0.65357600000000005</v>
      </c>
      <c r="AD82" s="52">
        <v>0.65722199999999997</v>
      </c>
      <c r="AE82" s="52">
        <v>0.66049199999999997</v>
      </c>
      <c r="AF82" s="52">
        <v>0.66394699999999995</v>
      </c>
      <c r="AG82" s="67">
        <v>4.6280000000000002E-3</v>
      </c>
    </row>
    <row r="83" spans="1:33" ht="15" customHeight="1">
      <c r="A83" s="51" t="s">
        <v>411</v>
      </c>
      <c r="B83" s="65" t="s">
        <v>15</v>
      </c>
      <c r="C83" s="52">
        <v>1.453859</v>
      </c>
      <c r="D83" s="52">
        <v>1.4134100000000001</v>
      </c>
      <c r="E83" s="52">
        <v>1.3748290000000001</v>
      </c>
      <c r="F83" s="52">
        <v>1.333545</v>
      </c>
      <c r="G83" s="52">
        <v>1.299825</v>
      </c>
      <c r="H83" s="52">
        <v>1.2708649999999999</v>
      </c>
      <c r="I83" s="52">
        <v>1.2451970000000001</v>
      </c>
      <c r="J83" s="52">
        <v>1.2116579999999999</v>
      </c>
      <c r="K83" s="52">
        <v>1.1870499999999999</v>
      </c>
      <c r="L83" s="52">
        <v>1.145751</v>
      </c>
      <c r="M83" s="52">
        <v>1.1111279999999999</v>
      </c>
      <c r="N83" s="52">
        <v>1.07988</v>
      </c>
      <c r="O83" s="52">
        <v>1.0486819999999999</v>
      </c>
      <c r="P83" s="52">
        <v>1.023339</v>
      </c>
      <c r="Q83" s="52">
        <v>1.0026219999999999</v>
      </c>
      <c r="R83" s="52">
        <v>0.98566200000000004</v>
      </c>
      <c r="S83" s="52">
        <v>0.96993200000000002</v>
      </c>
      <c r="T83" s="52">
        <v>0.95577299999999998</v>
      </c>
      <c r="U83" s="52">
        <v>0.94357400000000002</v>
      </c>
      <c r="V83" s="52">
        <v>0.926126</v>
      </c>
      <c r="W83" s="52">
        <v>0.91230900000000004</v>
      </c>
      <c r="X83" s="52">
        <v>0.899061</v>
      </c>
      <c r="Y83" s="52">
        <v>0.88719300000000001</v>
      </c>
      <c r="Z83" s="52">
        <v>0.87751199999999996</v>
      </c>
      <c r="AA83" s="52">
        <v>0.86860700000000002</v>
      </c>
      <c r="AB83" s="52">
        <v>0.86077899999999996</v>
      </c>
      <c r="AC83" s="52">
        <v>0.85442799999999997</v>
      </c>
      <c r="AD83" s="52">
        <v>0.84954300000000005</v>
      </c>
      <c r="AE83" s="52">
        <v>0.845086</v>
      </c>
      <c r="AF83" s="52">
        <v>0.842916</v>
      </c>
      <c r="AG83" s="67">
        <v>-1.8620999999999999E-2</v>
      </c>
    </row>
    <row r="84" spans="1:33" ht="15" customHeight="1">
      <c r="A84" s="51" t="s">
        <v>412</v>
      </c>
      <c r="B84" s="65" t="s">
        <v>16</v>
      </c>
      <c r="C84" s="52">
        <v>1.821404</v>
      </c>
      <c r="D84" s="52">
        <v>1.807034</v>
      </c>
      <c r="E84" s="52">
        <v>1.788446</v>
      </c>
      <c r="F84" s="52">
        <v>1.7621960000000001</v>
      </c>
      <c r="G84" s="52">
        <v>1.742804</v>
      </c>
      <c r="H84" s="52">
        <v>1.728769</v>
      </c>
      <c r="I84" s="52">
        <v>1.7169760000000001</v>
      </c>
      <c r="J84" s="52">
        <v>1.7037530000000001</v>
      </c>
      <c r="K84" s="52">
        <v>1.6993240000000001</v>
      </c>
      <c r="L84" s="52">
        <v>1.692941</v>
      </c>
      <c r="M84" s="52">
        <v>1.6905559999999999</v>
      </c>
      <c r="N84" s="52">
        <v>1.688704</v>
      </c>
      <c r="O84" s="52">
        <v>1.6818649999999999</v>
      </c>
      <c r="P84" s="52">
        <v>1.6798470000000001</v>
      </c>
      <c r="Q84" s="52">
        <v>1.6796629999999999</v>
      </c>
      <c r="R84" s="52">
        <v>1.680606</v>
      </c>
      <c r="S84" s="52">
        <v>1.6808380000000001</v>
      </c>
      <c r="T84" s="52">
        <v>1.6812279999999999</v>
      </c>
      <c r="U84" s="52">
        <v>1.683306</v>
      </c>
      <c r="V84" s="52">
        <v>1.6836</v>
      </c>
      <c r="W84" s="52">
        <v>1.686795</v>
      </c>
      <c r="X84" s="52">
        <v>1.689012</v>
      </c>
      <c r="Y84" s="52">
        <v>1.691754</v>
      </c>
      <c r="Z84" s="52">
        <v>1.6957990000000001</v>
      </c>
      <c r="AA84" s="52">
        <v>1.699476</v>
      </c>
      <c r="AB84" s="52">
        <v>1.702555</v>
      </c>
      <c r="AC84" s="52">
        <v>1.70689</v>
      </c>
      <c r="AD84" s="52">
        <v>1.7123930000000001</v>
      </c>
      <c r="AE84" s="52">
        <v>1.717123</v>
      </c>
      <c r="AF84" s="52">
        <v>1.724167</v>
      </c>
      <c r="AG84" s="67">
        <v>-1.89E-3</v>
      </c>
    </row>
    <row r="85" spans="1:33" ht="15" customHeight="1">
      <c r="A85" s="51" t="s">
        <v>413</v>
      </c>
      <c r="B85" s="65" t="s">
        <v>144</v>
      </c>
      <c r="C85" s="52">
        <v>1.203554</v>
      </c>
      <c r="D85" s="52">
        <v>1.21374</v>
      </c>
      <c r="E85" s="52">
        <v>1.2180439999999999</v>
      </c>
      <c r="F85" s="52">
        <v>1.2157579999999999</v>
      </c>
      <c r="G85" s="52">
        <v>1.2194339999999999</v>
      </c>
      <c r="H85" s="52">
        <v>1.2263310000000001</v>
      </c>
      <c r="I85" s="52">
        <v>1.234057</v>
      </c>
      <c r="J85" s="52">
        <v>1.242442</v>
      </c>
      <c r="K85" s="52">
        <v>1.2565390000000001</v>
      </c>
      <c r="L85" s="52">
        <v>1.2733589999999999</v>
      </c>
      <c r="M85" s="52">
        <v>1.2908710000000001</v>
      </c>
      <c r="N85" s="52">
        <v>1.3091870000000001</v>
      </c>
      <c r="O85" s="52">
        <v>1.3230869999999999</v>
      </c>
      <c r="P85" s="52">
        <v>1.3415809999999999</v>
      </c>
      <c r="Q85" s="52">
        <v>1.3606009999999999</v>
      </c>
      <c r="R85" s="52">
        <v>1.382708</v>
      </c>
      <c r="S85" s="52">
        <v>1.402822</v>
      </c>
      <c r="T85" s="52">
        <v>1.4256390000000001</v>
      </c>
      <c r="U85" s="52">
        <v>1.449751</v>
      </c>
      <c r="V85" s="52">
        <v>1.473365</v>
      </c>
      <c r="W85" s="52">
        <v>1.4976149999999999</v>
      </c>
      <c r="X85" s="52">
        <v>1.5223260000000001</v>
      </c>
      <c r="Y85" s="52">
        <v>1.5485530000000001</v>
      </c>
      <c r="Z85" s="52">
        <v>1.5744899999999999</v>
      </c>
      <c r="AA85" s="52">
        <v>1.601413</v>
      </c>
      <c r="AB85" s="52">
        <v>1.6287670000000001</v>
      </c>
      <c r="AC85" s="52">
        <v>1.655999</v>
      </c>
      <c r="AD85" s="52">
        <v>1.685875</v>
      </c>
      <c r="AE85" s="52">
        <v>1.7152529999999999</v>
      </c>
      <c r="AF85" s="52">
        <v>1.746756</v>
      </c>
      <c r="AG85" s="67">
        <v>1.2926999999999999E-2</v>
      </c>
    </row>
    <row r="86" spans="1:33" ht="15" customHeight="1">
      <c r="A86" s="51" t="s">
        <v>414</v>
      </c>
      <c r="B86" s="65" t="s">
        <v>145</v>
      </c>
      <c r="C86" s="52">
        <v>0.49580000000000002</v>
      </c>
      <c r="D86" s="52">
        <v>0.48943199999999998</v>
      </c>
      <c r="E86" s="52">
        <v>0.482852</v>
      </c>
      <c r="F86" s="52">
        <v>0.47461700000000001</v>
      </c>
      <c r="G86" s="52">
        <v>0.46908100000000003</v>
      </c>
      <c r="H86" s="52">
        <v>0.466082</v>
      </c>
      <c r="I86" s="52">
        <v>0.46399099999999999</v>
      </c>
      <c r="J86" s="52">
        <v>0.46184700000000001</v>
      </c>
      <c r="K86" s="52">
        <v>0.46247199999999999</v>
      </c>
      <c r="L86" s="52">
        <v>0.46429100000000001</v>
      </c>
      <c r="M86" s="52">
        <v>0.46634500000000001</v>
      </c>
      <c r="N86" s="52">
        <v>0.468918</v>
      </c>
      <c r="O86" s="52">
        <v>0.46990399999999999</v>
      </c>
      <c r="P86" s="52">
        <v>0.47128599999999998</v>
      </c>
      <c r="Q86" s="52">
        <v>0.47345999999999999</v>
      </c>
      <c r="R86" s="52">
        <v>0.47499400000000003</v>
      </c>
      <c r="S86" s="52">
        <v>0.476244</v>
      </c>
      <c r="T86" s="52">
        <v>0.47747800000000001</v>
      </c>
      <c r="U86" s="52">
        <v>0.47764200000000001</v>
      </c>
      <c r="V86" s="52">
        <v>0.47759600000000002</v>
      </c>
      <c r="W86" s="52">
        <v>0.47692699999999999</v>
      </c>
      <c r="X86" s="52">
        <v>0.474383</v>
      </c>
      <c r="Y86" s="52">
        <v>0.47102100000000002</v>
      </c>
      <c r="Z86" s="52">
        <v>0.46709099999999998</v>
      </c>
      <c r="AA86" s="52">
        <v>0.46141700000000002</v>
      </c>
      <c r="AB86" s="52">
        <v>0.454594</v>
      </c>
      <c r="AC86" s="52">
        <v>0.44645299999999999</v>
      </c>
      <c r="AD86" s="52">
        <v>0.43692199999999998</v>
      </c>
      <c r="AE86" s="52">
        <v>0.42549799999999999</v>
      </c>
      <c r="AF86" s="52">
        <v>0.412018</v>
      </c>
      <c r="AG86" s="67">
        <v>-6.3629999999999997E-3</v>
      </c>
    </row>
    <row r="87" spans="1:33" ht="15" customHeight="1">
      <c r="A87" s="51" t="s">
        <v>415</v>
      </c>
      <c r="B87" s="65" t="s">
        <v>504</v>
      </c>
      <c r="C87" s="52">
        <v>5.8744319999999997</v>
      </c>
      <c r="D87" s="52">
        <v>6.3030460000000001</v>
      </c>
      <c r="E87" s="52">
        <v>6.2564719999999996</v>
      </c>
      <c r="F87" s="52">
        <v>6.1523529999999997</v>
      </c>
      <c r="G87" s="52">
        <v>6.0649009999999999</v>
      </c>
      <c r="H87" s="52">
        <v>5.9912590000000003</v>
      </c>
      <c r="I87" s="52">
        <v>6.00624</v>
      </c>
      <c r="J87" s="52">
        <v>6.0101180000000003</v>
      </c>
      <c r="K87" s="52">
        <v>6.035361</v>
      </c>
      <c r="L87" s="52">
        <v>6.0660470000000002</v>
      </c>
      <c r="M87" s="52">
        <v>6.1014949999999999</v>
      </c>
      <c r="N87" s="52">
        <v>6.134747</v>
      </c>
      <c r="O87" s="52">
        <v>6.1556300000000004</v>
      </c>
      <c r="P87" s="52">
        <v>6.1895819999999997</v>
      </c>
      <c r="Q87" s="52">
        <v>6.2276509999999998</v>
      </c>
      <c r="R87" s="52">
        <v>6.2697560000000001</v>
      </c>
      <c r="S87" s="52">
        <v>6.3100870000000002</v>
      </c>
      <c r="T87" s="52">
        <v>6.351432</v>
      </c>
      <c r="U87" s="52">
        <v>6.399159</v>
      </c>
      <c r="V87" s="52">
        <v>6.4459679999999997</v>
      </c>
      <c r="W87" s="52">
        <v>6.4964310000000003</v>
      </c>
      <c r="X87" s="52">
        <v>6.5468320000000002</v>
      </c>
      <c r="Y87" s="52">
        <v>6.5995169999999996</v>
      </c>
      <c r="Z87" s="52">
        <v>6.6563540000000003</v>
      </c>
      <c r="AA87" s="52">
        <v>6.7151149999999999</v>
      </c>
      <c r="AB87" s="52">
        <v>6.7710699999999999</v>
      </c>
      <c r="AC87" s="52">
        <v>6.8331410000000004</v>
      </c>
      <c r="AD87" s="52">
        <v>6.9010119999999997</v>
      </c>
      <c r="AE87" s="52">
        <v>6.9680730000000004</v>
      </c>
      <c r="AF87" s="52">
        <v>7.0437969999999996</v>
      </c>
      <c r="AG87" s="67">
        <v>6.28E-3</v>
      </c>
    </row>
    <row r="88" spans="1:33" ht="15" customHeight="1">
      <c r="A88" s="51" t="s">
        <v>416</v>
      </c>
      <c r="B88" s="62" t="s">
        <v>508</v>
      </c>
      <c r="C88" s="63">
        <v>17.361431</v>
      </c>
      <c r="D88" s="63">
        <v>17.640705000000001</v>
      </c>
      <c r="E88" s="63">
        <v>17.608421</v>
      </c>
      <c r="F88" s="63">
        <v>17.417061</v>
      </c>
      <c r="G88" s="63">
        <v>17.276744999999998</v>
      </c>
      <c r="H88" s="63">
        <v>17.137764000000001</v>
      </c>
      <c r="I88" s="63">
        <v>17.088079</v>
      </c>
      <c r="J88" s="63">
        <v>17.004359999999998</v>
      </c>
      <c r="K88" s="63">
        <v>16.977499000000002</v>
      </c>
      <c r="L88" s="63">
        <v>16.945951000000001</v>
      </c>
      <c r="M88" s="63">
        <v>16.943159000000001</v>
      </c>
      <c r="N88" s="63">
        <v>16.940435000000001</v>
      </c>
      <c r="O88" s="63">
        <v>16.903765</v>
      </c>
      <c r="P88" s="63">
        <v>16.908982999999999</v>
      </c>
      <c r="Q88" s="63">
        <v>16.938696</v>
      </c>
      <c r="R88" s="63">
        <v>16.986834999999999</v>
      </c>
      <c r="S88" s="63">
        <v>17.027704</v>
      </c>
      <c r="T88" s="63">
        <v>17.072227000000002</v>
      </c>
      <c r="U88" s="63">
        <v>17.128843</v>
      </c>
      <c r="V88" s="63">
        <v>17.170127999999998</v>
      </c>
      <c r="W88" s="63">
        <v>17.226382999999998</v>
      </c>
      <c r="X88" s="63">
        <v>17.281694000000002</v>
      </c>
      <c r="Y88" s="63">
        <v>17.347467000000002</v>
      </c>
      <c r="Z88" s="63">
        <v>17.42482</v>
      </c>
      <c r="AA88" s="63">
        <v>17.503</v>
      </c>
      <c r="AB88" s="63">
        <v>17.578381</v>
      </c>
      <c r="AC88" s="63">
        <v>17.662531000000001</v>
      </c>
      <c r="AD88" s="63">
        <v>17.758997000000001</v>
      </c>
      <c r="AE88" s="63">
        <v>17.848928000000001</v>
      </c>
      <c r="AF88" s="63">
        <v>17.957722</v>
      </c>
      <c r="AG88" s="64">
        <v>1.165E-3</v>
      </c>
    </row>
    <row r="89" spans="1:33" ht="15" customHeight="1">
      <c r="A89" s="51" t="s">
        <v>509</v>
      </c>
      <c r="B89" s="65" t="s">
        <v>473</v>
      </c>
      <c r="C89" s="52">
        <v>9.5620999999999998E-2</v>
      </c>
      <c r="D89" s="52">
        <v>0.106823</v>
      </c>
      <c r="E89" s="52">
        <v>0.118293</v>
      </c>
      <c r="F89" s="52">
        <v>0.129665</v>
      </c>
      <c r="G89" s="52">
        <v>0.13705800000000001</v>
      </c>
      <c r="H89" s="52">
        <v>0.14680000000000001</v>
      </c>
      <c r="I89" s="52">
        <v>0.15343499999999999</v>
      </c>
      <c r="J89" s="52">
        <v>0.15925300000000001</v>
      </c>
      <c r="K89" s="52">
        <v>0.166598</v>
      </c>
      <c r="L89" s="52">
        <v>0.17012099999999999</v>
      </c>
      <c r="M89" s="52">
        <v>0.174905</v>
      </c>
      <c r="N89" s="52">
        <v>0.18027000000000001</v>
      </c>
      <c r="O89" s="52">
        <v>0.18702099999999999</v>
      </c>
      <c r="P89" s="52">
        <v>0.191797</v>
      </c>
      <c r="Q89" s="52">
        <v>0.192271</v>
      </c>
      <c r="R89" s="52">
        <v>0.197433</v>
      </c>
      <c r="S89" s="52">
        <v>0.20472099999999999</v>
      </c>
      <c r="T89" s="52">
        <v>0.209702</v>
      </c>
      <c r="U89" s="52">
        <v>0.216282</v>
      </c>
      <c r="V89" s="52">
        <v>0.22558400000000001</v>
      </c>
      <c r="W89" s="52">
        <v>0.233128</v>
      </c>
      <c r="X89" s="52">
        <v>0.242644</v>
      </c>
      <c r="Y89" s="52">
        <v>0.24992900000000001</v>
      </c>
      <c r="Z89" s="52">
        <v>0.25634600000000002</v>
      </c>
      <c r="AA89" s="52">
        <v>0.26500099999999999</v>
      </c>
      <c r="AB89" s="52">
        <v>0.27456700000000001</v>
      </c>
      <c r="AC89" s="52">
        <v>0.28201799999999999</v>
      </c>
      <c r="AD89" s="52">
        <v>0.29003400000000001</v>
      </c>
      <c r="AE89" s="52">
        <v>0.29836299999999999</v>
      </c>
      <c r="AF89" s="52">
        <v>0.30446899999999999</v>
      </c>
      <c r="AG89" s="67">
        <v>4.0745000000000003E-2</v>
      </c>
    </row>
    <row r="90" spans="1:33" ht="15" customHeight="1">
      <c r="A90" s="51" t="s">
        <v>510</v>
      </c>
      <c r="B90" s="62" t="s">
        <v>480</v>
      </c>
      <c r="C90" s="63">
        <v>17.265808</v>
      </c>
      <c r="D90" s="63">
        <v>17.533881999999998</v>
      </c>
      <c r="E90" s="63">
        <v>17.490127999999999</v>
      </c>
      <c r="F90" s="63">
        <v>17.287395</v>
      </c>
      <c r="G90" s="63">
        <v>17.139686999999999</v>
      </c>
      <c r="H90" s="63">
        <v>16.990963000000001</v>
      </c>
      <c r="I90" s="63">
        <v>16.934645</v>
      </c>
      <c r="J90" s="63">
        <v>16.845108</v>
      </c>
      <c r="K90" s="63">
        <v>16.8109</v>
      </c>
      <c r="L90" s="63">
        <v>16.775831</v>
      </c>
      <c r="M90" s="63">
        <v>16.768253000000001</v>
      </c>
      <c r="N90" s="63">
        <v>16.760166000000002</v>
      </c>
      <c r="O90" s="63">
        <v>16.716743000000001</v>
      </c>
      <c r="P90" s="63">
        <v>16.717186000000002</v>
      </c>
      <c r="Q90" s="63">
        <v>16.746426</v>
      </c>
      <c r="R90" s="63">
        <v>16.789401999999999</v>
      </c>
      <c r="S90" s="63">
        <v>16.822983000000001</v>
      </c>
      <c r="T90" s="63">
        <v>16.862525999999999</v>
      </c>
      <c r="U90" s="63">
        <v>16.912561</v>
      </c>
      <c r="V90" s="63">
        <v>16.944545999999999</v>
      </c>
      <c r="W90" s="63">
        <v>16.993255999999999</v>
      </c>
      <c r="X90" s="63">
        <v>17.039051000000001</v>
      </c>
      <c r="Y90" s="63">
        <v>17.097538</v>
      </c>
      <c r="Z90" s="63">
        <v>17.168474</v>
      </c>
      <c r="AA90" s="63">
        <v>17.238001000000001</v>
      </c>
      <c r="AB90" s="63">
        <v>17.303813999999999</v>
      </c>
      <c r="AC90" s="63">
        <v>17.380512</v>
      </c>
      <c r="AD90" s="63">
        <v>17.468962000000001</v>
      </c>
      <c r="AE90" s="63">
        <v>17.550566</v>
      </c>
      <c r="AF90" s="63">
        <v>17.653254</v>
      </c>
      <c r="AG90" s="64">
        <v>7.6599999999999997E-4</v>
      </c>
    </row>
    <row r="91" spans="1:33" ht="15" customHeight="1">
      <c r="B91"/>
      <c r="C91"/>
      <c r="D91"/>
      <c r="E91"/>
      <c r="F91"/>
      <c r="G91"/>
      <c r="H91"/>
      <c r="I91"/>
      <c r="J91"/>
      <c r="K91"/>
      <c r="L91"/>
      <c r="M91"/>
      <c r="N91"/>
      <c r="O91"/>
      <c r="P91"/>
      <c r="Q91"/>
      <c r="R91"/>
      <c r="S91"/>
      <c r="T91"/>
      <c r="U91"/>
      <c r="V91"/>
      <c r="W91"/>
      <c r="X91"/>
      <c r="Y91"/>
      <c r="Z91"/>
      <c r="AA91"/>
      <c r="AB91"/>
      <c r="AC91"/>
      <c r="AD91"/>
      <c r="AE91"/>
      <c r="AF91"/>
      <c r="AG91"/>
    </row>
    <row r="92" spans="1:33">
      <c r="B92" s="62" t="s">
        <v>511</v>
      </c>
      <c r="C92"/>
      <c r="D92"/>
      <c r="E92"/>
      <c r="F92"/>
      <c r="G92"/>
      <c r="H92"/>
      <c r="I92"/>
      <c r="J92"/>
      <c r="K92"/>
      <c r="L92"/>
      <c r="M92"/>
      <c r="N92"/>
      <c r="O92"/>
      <c r="P92"/>
      <c r="Q92"/>
      <c r="R92"/>
      <c r="S92"/>
      <c r="T92"/>
      <c r="U92"/>
      <c r="V92"/>
      <c r="W92"/>
      <c r="X92"/>
      <c r="Y92"/>
      <c r="Z92"/>
      <c r="AA92"/>
      <c r="AB92"/>
      <c r="AC92"/>
      <c r="AD92"/>
      <c r="AE92"/>
      <c r="AF92"/>
      <c r="AG92"/>
    </row>
    <row r="93" spans="1:33" ht="15" customHeight="1">
      <c r="A93" s="51" t="s">
        <v>417</v>
      </c>
      <c r="B93" s="65" t="s">
        <v>26</v>
      </c>
      <c r="C93" s="52">
        <v>7.4163000000000007E-2</v>
      </c>
      <c r="D93" s="52">
        <v>7.4392E-2</v>
      </c>
      <c r="E93" s="52">
        <v>7.3889999999999997E-2</v>
      </c>
      <c r="F93" s="52">
        <v>7.3552999999999993E-2</v>
      </c>
      <c r="G93" s="52">
        <v>7.3436000000000001E-2</v>
      </c>
      <c r="H93" s="52">
        <v>7.238E-2</v>
      </c>
      <c r="I93" s="52">
        <v>7.1879999999999999E-2</v>
      </c>
      <c r="J93" s="52">
        <v>7.1540999999999993E-2</v>
      </c>
      <c r="K93" s="52">
        <v>7.1304000000000006E-2</v>
      </c>
      <c r="L93" s="52">
        <v>7.1067000000000005E-2</v>
      </c>
      <c r="M93" s="52">
        <v>7.0795999999999998E-2</v>
      </c>
      <c r="N93" s="52">
        <v>7.0813000000000001E-2</v>
      </c>
      <c r="O93" s="52">
        <v>7.0583000000000007E-2</v>
      </c>
      <c r="P93" s="52">
        <v>7.0157999999999998E-2</v>
      </c>
      <c r="Q93" s="52">
        <v>6.9917000000000007E-2</v>
      </c>
      <c r="R93" s="52">
        <v>6.9782999999999998E-2</v>
      </c>
      <c r="S93" s="52">
        <v>6.9637000000000004E-2</v>
      </c>
      <c r="T93" s="52">
        <v>6.9691000000000003E-2</v>
      </c>
      <c r="U93" s="52">
        <v>6.9733000000000003E-2</v>
      </c>
      <c r="V93" s="52">
        <v>6.973E-2</v>
      </c>
      <c r="W93" s="52">
        <v>6.9640999999999995E-2</v>
      </c>
      <c r="X93" s="52">
        <v>6.9580000000000003E-2</v>
      </c>
      <c r="Y93" s="52">
        <v>6.9635000000000002E-2</v>
      </c>
      <c r="Z93" s="52">
        <v>6.9553000000000004E-2</v>
      </c>
      <c r="AA93" s="52">
        <v>6.9555000000000006E-2</v>
      </c>
      <c r="AB93" s="52">
        <v>6.9547999999999999E-2</v>
      </c>
      <c r="AC93" s="52">
        <v>6.9417000000000006E-2</v>
      </c>
      <c r="AD93" s="52">
        <v>6.9639000000000006E-2</v>
      </c>
      <c r="AE93" s="52">
        <v>6.9524000000000002E-2</v>
      </c>
      <c r="AF93" s="52">
        <v>6.9519999999999998E-2</v>
      </c>
      <c r="AG93" s="67">
        <v>-2.2269999999999998E-3</v>
      </c>
    </row>
    <row r="94" spans="1:33" ht="15" customHeight="1">
      <c r="A94" s="51" t="s">
        <v>418</v>
      </c>
      <c r="B94" s="65" t="s">
        <v>27</v>
      </c>
      <c r="C94" s="52">
        <v>0.196655</v>
      </c>
      <c r="D94" s="52">
        <v>0.22265799999999999</v>
      </c>
      <c r="E94" s="52">
        <v>0.248642</v>
      </c>
      <c r="F94" s="52">
        <v>0.27325300000000002</v>
      </c>
      <c r="G94" s="52">
        <v>0.289441</v>
      </c>
      <c r="H94" s="52">
        <v>0.30767299999999997</v>
      </c>
      <c r="I94" s="52">
        <v>0.32219900000000001</v>
      </c>
      <c r="J94" s="52">
        <v>0.33395900000000001</v>
      </c>
      <c r="K94" s="52">
        <v>0.34960000000000002</v>
      </c>
      <c r="L94" s="52">
        <v>0.35700799999999999</v>
      </c>
      <c r="M94" s="52">
        <v>0.36640800000000001</v>
      </c>
      <c r="N94" s="52">
        <v>0.38034200000000001</v>
      </c>
      <c r="O94" s="52">
        <v>0.39524300000000001</v>
      </c>
      <c r="P94" s="52">
        <v>0.40476299999999998</v>
      </c>
      <c r="Q94" s="52">
        <v>0.40482200000000002</v>
      </c>
      <c r="R94" s="52">
        <v>0.41642899999999999</v>
      </c>
      <c r="S94" s="52">
        <v>0.43254399999999998</v>
      </c>
      <c r="T94" s="52">
        <v>0.44505</v>
      </c>
      <c r="U94" s="52">
        <v>0.46110099999999998</v>
      </c>
      <c r="V94" s="52">
        <v>0.48238399999999998</v>
      </c>
      <c r="W94" s="52">
        <v>0.49926999999999999</v>
      </c>
      <c r="X94" s="52">
        <v>0.52039400000000002</v>
      </c>
      <c r="Y94" s="52">
        <v>0.53851099999999996</v>
      </c>
      <c r="Z94" s="52">
        <v>0.55243100000000001</v>
      </c>
      <c r="AA94" s="52">
        <v>0.57282999999999995</v>
      </c>
      <c r="AB94" s="52">
        <v>0.59606999999999999</v>
      </c>
      <c r="AC94" s="52">
        <v>0.61283900000000002</v>
      </c>
      <c r="AD94" s="52">
        <v>0.63423099999999999</v>
      </c>
      <c r="AE94" s="52">
        <v>0.65261199999999997</v>
      </c>
      <c r="AF94" s="52">
        <v>0.667466</v>
      </c>
      <c r="AG94" s="67">
        <v>4.3040000000000002E-2</v>
      </c>
    </row>
    <row r="95" spans="1:33" ht="15" customHeight="1">
      <c r="A95" s="51" t="s">
        <v>419</v>
      </c>
      <c r="B95" s="65" t="s">
        <v>28</v>
      </c>
      <c r="C95" s="52">
        <v>6.8890000000000002E-3</v>
      </c>
      <c r="D95" s="52">
        <v>6.9369999999999996E-3</v>
      </c>
      <c r="E95" s="52">
        <v>6.8589999999999996E-3</v>
      </c>
      <c r="F95" s="52">
        <v>6.7850000000000002E-3</v>
      </c>
      <c r="G95" s="52">
        <v>6.7499999999999999E-3</v>
      </c>
      <c r="H95" s="52">
        <v>6.685E-3</v>
      </c>
      <c r="I95" s="52">
        <v>6.659E-3</v>
      </c>
      <c r="J95" s="52">
        <v>6.6429999999999996E-3</v>
      </c>
      <c r="K95" s="52">
        <v>6.6030000000000004E-3</v>
      </c>
      <c r="L95" s="52">
        <v>6.6E-3</v>
      </c>
      <c r="M95" s="52">
        <v>6.5929999999999999E-3</v>
      </c>
      <c r="N95" s="52">
        <v>6.6020000000000002E-3</v>
      </c>
      <c r="O95" s="52">
        <v>6.6119999999999998E-3</v>
      </c>
      <c r="P95" s="52">
        <v>6.6E-3</v>
      </c>
      <c r="Q95" s="52">
        <v>6.5779999999999996E-3</v>
      </c>
      <c r="R95" s="52">
        <v>6.5649999999999997E-3</v>
      </c>
      <c r="S95" s="52">
        <v>6.548E-3</v>
      </c>
      <c r="T95" s="52">
        <v>6.5500000000000003E-3</v>
      </c>
      <c r="U95" s="52">
        <v>6.548E-3</v>
      </c>
      <c r="V95" s="52">
        <v>6.5579999999999996E-3</v>
      </c>
      <c r="W95" s="52">
        <v>6.548E-3</v>
      </c>
      <c r="X95" s="52">
        <v>6.5709999999999996E-3</v>
      </c>
      <c r="Y95" s="52">
        <v>6.5690000000000002E-3</v>
      </c>
      <c r="Z95" s="52">
        <v>6.5700000000000003E-3</v>
      </c>
      <c r="AA95" s="52">
        <v>6.5599999999999999E-3</v>
      </c>
      <c r="AB95" s="52">
        <v>6.5500000000000003E-3</v>
      </c>
      <c r="AC95" s="52">
        <v>6.5440000000000003E-3</v>
      </c>
      <c r="AD95" s="52">
        <v>6.5449999999999996E-3</v>
      </c>
      <c r="AE95" s="52">
        <v>6.5440000000000003E-3</v>
      </c>
      <c r="AF95" s="52">
        <v>6.5469999999999999E-3</v>
      </c>
      <c r="AG95" s="67">
        <v>-1.75E-3</v>
      </c>
    </row>
    <row r="96" spans="1:33" ht="15" customHeight="1">
      <c r="A96" s="51" t="s">
        <v>420</v>
      </c>
      <c r="B96" s="62" t="s">
        <v>29</v>
      </c>
      <c r="C96" s="63">
        <v>0.27770699999999998</v>
      </c>
      <c r="D96" s="63">
        <v>0.30398700000000001</v>
      </c>
      <c r="E96" s="63">
        <v>0.32939099999999999</v>
      </c>
      <c r="F96" s="63">
        <v>0.35359000000000002</v>
      </c>
      <c r="G96" s="63">
        <v>0.36962699999999998</v>
      </c>
      <c r="H96" s="63">
        <v>0.38673800000000003</v>
      </c>
      <c r="I96" s="63">
        <v>0.40073799999999998</v>
      </c>
      <c r="J96" s="63">
        <v>0.41214299999999998</v>
      </c>
      <c r="K96" s="63">
        <v>0.42750700000000003</v>
      </c>
      <c r="L96" s="63">
        <v>0.43467499999999998</v>
      </c>
      <c r="M96" s="63">
        <v>0.44379800000000003</v>
      </c>
      <c r="N96" s="63">
        <v>0.457758</v>
      </c>
      <c r="O96" s="63">
        <v>0.47243800000000002</v>
      </c>
      <c r="P96" s="63">
        <v>0.48152099999999998</v>
      </c>
      <c r="Q96" s="63">
        <v>0.48131699999999999</v>
      </c>
      <c r="R96" s="63">
        <v>0.49277700000000002</v>
      </c>
      <c r="S96" s="63">
        <v>0.50872899999999999</v>
      </c>
      <c r="T96" s="63">
        <v>0.52129099999999995</v>
      </c>
      <c r="U96" s="63">
        <v>0.53738300000000006</v>
      </c>
      <c r="V96" s="63">
        <v>0.55867199999999995</v>
      </c>
      <c r="W96" s="63">
        <v>0.57545900000000005</v>
      </c>
      <c r="X96" s="63">
        <v>0.59654399999999996</v>
      </c>
      <c r="Y96" s="63">
        <v>0.61471399999999998</v>
      </c>
      <c r="Z96" s="63">
        <v>0.62855399999999995</v>
      </c>
      <c r="AA96" s="63">
        <v>0.64894600000000002</v>
      </c>
      <c r="AB96" s="63">
        <v>0.67216699999999996</v>
      </c>
      <c r="AC96" s="63">
        <v>0.68879900000000005</v>
      </c>
      <c r="AD96" s="63">
        <v>0.71041500000000002</v>
      </c>
      <c r="AE96" s="63">
        <v>0.72867899999999997</v>
      </c>
      <c r="AF96" s="63">
        <v>0.74353400000000003</v>
      </c>
      <c r="AG96" s="64">
        <v>3.4543999999999998E-2</v>
      </c>
    </row>
    <row r="97" spans="1:33" ht="15" customHeight="1">
      <c r="B97"/>
      <c r="C97"/>
      <c r="D97"/>
      <c r="E97"/>
      <c r="F97"/>
      <c r="G97"/>
      <c r="H97"/>
      <c r="I97"/>
      <c r="J97"/>
      <c r="K97"/>
      <c r="L97"/>
      <c r="M97"/>
      <c r="N97"/>
      <c r="O97"/>
      <c r="P97"/>
      <c r="Q97"/>
      <c r="R97"/>
      <c r="S97"/>
      <c r="T97"/>
      <c r="U97"/>
      <c r="V97"/>
      <c r="W97"/>
      <c r="X97"/>
      <c r="Y97"/>
      <c r="Z97"/>
      <c r="AA97"/>
      <c r="AB97"/>
      <c r="AC97"/>
      <c r="AD97"/>
      <c r="AE97"/>
      <c r="AF97"/>
      <c r="AG97"/>
    </row>
    <row r="98" spans="1:33" ht="15" customHeight="1">
      <c r="B98" s="62" t="s">
        <v>30</v>
      </c>
      <c r="C98"/>
      <c r="D98"/>
      <c r="E98"/>
      <c r="F98"/>
      <c r="G98"/>
      <c r="H98"/>
      <c r="I98"/>
      <c r="J98"/>
      <c r="K98"/>
      <c r="L98"/>
      <c r="M98"/>
      <c r="N98"/>
      <c r="O98"/>
      <c r="P98"/>
      <c r="Q98"/>
      <c r="R98"/>
      <c r="S98"/>
      <c r="T98"/>
      <c r="U98"/>
      <c r="V98"/>
      <c r="W98"/>
      <c r="X98"/>
      <c r="Y98"/>
      <c r="Z98"/>
      <c r="AA98"/>
      <c r="AB98"/>
      <c r="AC98"/>
      <c r="AD98"/>
      <c r="AE98"/>
      <c r="AF98"/>
      <c r="AG98"/>
    </row>
    <row r="99" spans="1:33" ht="15" customHeight="1">
      <c r="A99" s="51" t="s">
        <v>421</v>
      </c>
      <c r="B99" s="65" t="s">
        <v>31</v>
      </c>
      <c r="C99" s="66">
        <v>5890</v>
      </c>
      <c r="D99" s="66">
        <v>6269</v>
      </c>
      <c r="E99" s="66">
        <v>6083</v>
      </c>
      <c r="F99" s="66">
        <v>6065</v>
      </c>
      <c r="G99" s="66">
        <v>6048</v>
      </c>
      <c r="H99" s="66">
        <v>6030</v>
      </c>
      <c r="I99" s="66">
        <v>6012</v>
      </c>
      <c r="J99" s="66">
        <v>5994</v>
      </c>
      <c r="K99" s="66">
        <v>5976</v>
      </c>
      <c r="L99" s="66">
        <v>5958</v>
      </c>
      <c r="M99" s="66">
        <v>5940</v>
      </c>
      <c r="N99" s="66">
        <v>5922</v>
      </c>
      <c r="O99" s="66">
        <v>5904</v>
      </c>
      <c r="P99" s="66">
        <v>5886</v>
      </c>
      <c r="Q99" s="66">
        <v>5868</v>
      </c>
      <c r="R99" s="66">
        <v>5850</v>
      </c>
      <c r="S99" s="66">
        <v>5832</v>
      </c>
      <c r="T99" s="66">
        <v>5814</v>
      </c>
      <c r="U99" s="66">
        <v>5795</v>
      </c>
      <c r="V99" s="66">
        <v>5777</v>
      </c>
      <c r="W99" s="66">
        <v>5759</v>
      </c>
      <c r="X99" s="66">
        <v>5741</v>
      </c>
      <c r="Y99" s="66">
        <v>5723</v>
      </c>
      <c r="Z99" s="66">
        <v>5704</v>
      </c>
      <c r="AA99" s="66">
        <v>5686</v>
      </c>
      <c r="AB99" s="66">
        <v>5668</v>
      </c>
      <c r="AC99" s="66">
        <v>5650</v>
      </c>
      <c r="AD99" s="66">
        <v>5632</v>
      </c>
      <c r="AE99" s="66">
        <v>5614</v>
      </c>
      <c r="AF99" s="66">
        <v>5595</v>
      </c>
      <c r="AG99" s="67">
        <v>-1.7700000000000001E-3</v>
      </c>
    </row>
    <row r="100" spans="1:33" ht="15" customHeight="1">
      <c r="A100" s="51" t="s">
        <v>422</v>
      </c>
      <c r="B100" s="65" t="s">
        <v>32</v>
      </c>
      <c r="C100" s="66">
        <v>5356</v>
      </c>
      <c r="D100" s="66">
        <v>5620</v>
      </c>
      <c r="E100" s="66">
        <v>5448</v>
      </c>
      <c r="F100" s="66">
        <v>5431</v>
      </c>
      <c r="G100" s="66">
        <v>5414</v>
      </c>
      <c r="H100" s="66">
        <v>5397</v>
      </c>
      <c r="I100" s="66">
        <v>5380</v>
      </c>
      <c r="J100" s="66">
        <v>5363</v>
      </c>
      <c r="K100" s="66">
        <v>5347</v>
      </c>
      <c r="L100" s="66">
        <v>5330</v>
      </c>
      <c r="M100" s="66">
        <v>5313</v>
      </c>
      <c r="N100" s="66">
        <v>5296</v>
      </c>
      <c r="O100" s="66">
        <v>5279</v>
      </c>
      <c r="P100" s="66">
        <v>5262</v>
      </c>
      <c r="Q100" s="66">
        <v>5245</v>
      </c>
      <c r="R100" s="66">
        <v>5228</v>
      </c>
      <c r="S100" s="66">
        <v>5211</v>
      </c>
      <c r="T100" s="66">
        <v>5194</v>
      </c>
      <c r="U100" s="66">
        <v>5177</v>
      </c>
      <c r="V100" s="66">
        <v>5160</v>
      </c>
      <c r="W100" s="66">
        <v>5143</v>
      </c>
      <c r="X100" s="66">
        <v>5127</v>
      </c>
      <c r="Y100" s="66">
        <v>5110</v>
      </c>
      <c r="Z100" s="66">
        <v>5093</v>
      </c>
      <c r="AA100" s="66">
        <v>5076</v>
      </c>
      <c r="AB100" s="66">
        <v>5059</v>
      </c>
      <c r="AC100" s="66">
        <v>5042</v>
      </c>
      <c r="AD100" s="66">
        <v>5025</v>
      </c>
      <c r="AE100" s="66">
        <v>5008</v>
      </c>
      <c r="AF100" s="66">
        <v>4991</v>
      </c>
      <c r="AG100" s="67">
        <v>-2.431E-3</v>
      </c>
    </row>
    <row r="101" spans="1:33">
      <c r="A101" s="51" t="s">
        <v>423</v>
      </c>
      <c r="B101" s="65" t="s">
        <v>33</v>
      </c>
      <c r="C101" s="66">
        <v>5925</v>
      </c>
      <c r="D101" s="66">
        <v>6246</v>
      </c>
      <c r="E101" s="66">
        <v>6075</v>
      </c>
      <c r="F101" s="66">
        <v>6065</v>
      </c>
      <c r="G101" s="66">
        <v>6055</v>
      </c>
      <c r="H101" s="66">
        <v>6045</v>
      </c>
      <c r="I101" s="66">
        <v>6035</v>
      </c>
      <c r="J101" s="66">
        <v>6026</v>
      </c>
      <c r="K101" s="66">
        <v>6016</v>
      </c>
      <c r="L101" s="66">
        <v>6006</v>
      </c>
      <c r="M101" s="66">
        <v>5996</v>
      </c>
      <c r="N101" s="66">
        <v>5986</v>
      </c>
      <c r="O101" s="66">
        <v>5976</v>
      </c>
      <c r="P101" s="66">
        <v>5966</v>
      </c>
      <c r="Q101" s="66">
        <v>5956</v>
      </c>
      <c r="R101" s="66">
        <v>5946</v>
      </c>
      <c r="S101" s="66">
        <v>5936</v>
      </c>
      <c r="T101" s="66">
        <v>5926</v>
      </c>
      <c r="U101" s="66">
        <v>5916</v>
      </c>
      <c r="V101" s="66">
        <v>5906</v>
      </c>
      <c r="W101" s="66">
        <v>5896</v>
      </c>
      <c r="X101" s="66">
        <v>5886</v>
      </c>
      <c r="Y101" s="66">
        <v>5876</v>
      </c>
      <c r="Z101" s="66">
        <v>5867</v>
      </c>
      <c r="AA101" s="66">
        <v>5857</v>
      </c>
      <c r="AB101" s="66">
        <v>5847</v>
      </c>
      <c r="AC101" s="66">
        <v>5837</v>
      </c>
      <c r="AD101" s="66">
        <v>5827</v>
      </c>
      <c r="AE101" s="66">
        <v>5817</v>
      </c>
      <c r="AF101" s="66">
        <v>5807</v>
      </c>
      <c r="AG101" s="67">
        <v>-6.9300000000000004E-4</v>
      </c>
    </row>
    <row r="102" spans="1:33">
      <c r="A102" s="51" t="s">
        <v>424</v>
      </c>
      <c r="B102" s="65" t="s">
        <v>34</v>
      </c>
      <c r="C102" s="66">
        <v>6356</v>
      </c>
      <c r="D102" s="66">
        <v>6592</v>
      </c>
      <c r="E102" s="66">
        <v>6430</v>
      </c>
      <c r="F102" s="66">
        <v>6425</v>
      </c>
      <c r="G102" s="66">
        <v>6419</v>
      </c>
      <c r="H102" s="66">
        <v>6413</v>
      </c>
      <c r="I102" s="66">
        <v>6407</v>
      </c>
      <c r="J102" s="66">
        <v>6401</v>
      </c>
      <c r="K102" s="66">
        <v>6394</v>
      </c>
      <c r="L102" s="66">
        <v>6388</v>
      </c>
      <c r="M102" s="66">
        <v>6381</v>
      </c>
      <c r="N102" s="66">
        <v>6375</v>
      </c>
      <c r="O102" s="66">
        <v>6368</v>
      </c>
      <c r="P102" s="66">
        <v>6361</v>
      </c>
      <c r="Q102" s="66">
        <v>6355</v>
      </c>
      <c r="R102" s="66">
        <v>6348</v>
      </c>
      <c r="S102" s="66">
        <v>6341</v>
      </c>
      <c r="T102" s="66">
        <v>6334</v>
      </c>
      <c r="U102" s="66">
        <v>6328</v>
      </c>
      <c r="V102" s="66">
        <v>6321</v>
      </c>
      <c r="W102" s="66">
        <v>6314</v>
      </c>
      <c r="X102" s="66">
        <v>6307</v>
      </c>
      <c r="Y102" s="66">
        <v>6300</v>
      </c>
      <c r="Z102" s="66">
        <v>6293</v>
      </c>
      <c r="AA102" s="66">
        <v>6286</v>
      </c>
      <c r="AB102" s="66">
        <v>6279</v>
      </c>
      <c r="AC102" s="66">
        <v>6272</v>
      </c>
      <c r="AD102" s="66">
        <v>6265</v>
      </c>
      <c r="AE102" s="66">
        <v>6257</v>
      </c>
      <c r="AF102" s="66">
        <v>6250</v>
      </c>
      <c r="AG102" s="67">
        <v>-5.8E-4</v>
      </c>
    </row>
    <row r="103" spans="1:33" ht="15" customHeight="1">
      <c r="A103" s="51" t="s">
        <v>425</v>
      </c>
      <c r="B103" s="65" t="s">
        <v>35</v>
      </c>
      <c r="C103" s="66">
        <v>2454</v>
      </c>
      <c r="D103" s="66">
        <v>2507</v>
      </c>
      <c r="E103" s="66">
        <v>2434</v>
      </c>
      <c r="F103" s="66">
        <v>2420</v>
      </c>
      <c r="G103" s="66">
        <v>2406</v>
      </c>
      <c r="H103" s="66">
        <v>2393</v>
      </c>
      <c r="I103" s="66">
        <v>2379</v>
      </c>
      <c r="J103" s="66">
        <v>2366</v>
      </c>
      <c r="K103" s="66">
        <v>2352</v>
      </c>
      <c r="L103" s="66">
        <v>2338</v>
      </c>
      <c r="M103" s="66">
        <v>2325</v>
      </c>
      <c r="N103" s="66">
        <v>2311</v>
      </c>
      <c r="O103" s="66">
        <v>2297</v>
      </c>
      <c r="P103" s="66">
        <v>2284</v>
      </c>
      <c r="Q103" s="66">
        <v>2270</v>
      </c>
      <c r="R103" s="66">
        <v>2257</v>
      </c>
      <c r="S103" s="66">
        <v>2243</v>
      </c>
      <c r="T103" s="66">
        <v>2230</v>
      </c>
      <c r="U103" s="66">
        <v>2216</v>
      </c>
      <c r="V103" s="66">
        <v>2203</v>
      </c>
      <c r="W103" s="66">
        <v>2189</v>
      </c>
      <c r="X103" s="66">
        <v>2176</v>
      </c>
      <c r="Y103" s="66">
        <v>2162</v>
      </c>
      <c r="Z103" s="66">
        <v>2149</v>
      </c>
      <c r="AA103" s="66">
        <v>2136</v>
      </c>
      <c r="AB103" s="66">
        <v>2122</v>
      </c>
      <c r="AC103" s="66">
        <v>2109</v>
      </c>
      <c r="AD103" s="66">
        <v>2096</v>
      </c>
      <c r="AE103" s="66">
        <v>2082</v>
      </c>
      <c r="AF103" s="66">
        <v>2069</v>
      </c>
      <c r="AG103" s="67">
        <v>-5.8669999999999998E-3</v>
      </c>
    </row>
    <row r="104" spans="1:33" ht="15" customHeight="1">
      <c r="A104" s="51" t="s">
        <v>426</v>
      </c>
      <c r="B104" s="65" t="s">
        <v>36</v>
      </c>
      <c r="C104" s="66">
        <v>3318</v>
      </c>
      <c r="D104" s="66">
        <v>3345</v>
      </c>
      <c r="E104" s="66">
        <v>3230</v>
      </c>
      <c r="F104" s="66">
        <v>3221</v>
      </c>
      <c r="G104" s="66">
        <v>3211</v>
      </c>
      <c r="H104" s="66">
        <v>3202</v>
      </c>
      <c r="I104" s="66">
        <v>3192</v>
      </c>
      <c r="J104" s="66">
        <v>3183</v>
      </c>
      <c r="K104" s="66">
        <v>3173</v>
      </c>
      <c r="L104" s="66">
        <v>3163</v>
      </c>
      <c r="M104" s="66">
        <v>3154</v>
      </c>
      <c r="N104" s="66">
        <v>3144</v>
      </c>
      <c r="O104" s="66">
        <v>3134</v>
      </c>
      <c r="P104" s="66">
        <v>3124</v>
      </c>
      <c r="Q104" s="66">
        <v>3114</v>
      </c>
      <c r="R104" s="66">
        <v>3104</v>
      </c>
      <c r="S104" s="66">
        <v>3094</v>
      </c>
      <c r="T104" s="66">
        <v>3084</v>
      </c>
      <c r="U104" s="66">
        <v>3074</v>
      </c>
      <c r="V104" s="66">
        <v>3064</v>
      </c>
      <c r="W104" s="66">
        <v>3054</v>
      </c>
      <c r="X104" s="66">
        <v>3044</v>
      </c>
      <c r="Y104" s="66">
        <v>3034</v>
      </c>
      <c r="Z104" s="66">
        <v>3024</v>
      </c>
      <c r="AA104" s="66">
        <v>3014</v>
      </c>
      <c r="AB104" s="66">
        <v>3004</v>
      </c>
      <c r="AC104" s="66">
        <v>2994</v>
      </c>
      <c r="AD104" s="66">
        <v>2984</v>
      </c>
      <c r="AE104" s="66">
        <v>2974</v>
      </c>
      <c r="AF104" s="66">
        <v>2963</v>
      </c>
      <c r="AG104" s="67">
        <v>-3.8939999999999999E-3</v>
      </c>
    </row>
    <row r="105" spans="1:33" ht="15" customHeight="1">
      <c r="A105" s="51" t="s">
        <v>427</v>
      </c>
      <c r="B105" s="65" t="s">
        <v>37</v>
      </c>
      <c r="C105" s="66">
        <v>2149</v>
      </c>
      <c r="D105" s="66">
        <v>2015</v>
      </c>
      <c r="E105" s="66">
        <v>1961</v>
      </c>
      <c r="F105" s="66">
        <v>1953</v>
      </c>
      <c r="G105" s="66">
        <v>1945</v>
      </c>
      <c r="H105" s="66">
        <v>1937</v>
      </c>
      <c r="I105" s="66">
        <v>1929</v>
      </c>
      <c r="J105" s="66">
        <v>1921</v>
      </c>
      <c r="K105" s="66">
        <v>1913</v>
      </c>
      <c r="L105" s="66">
        <v>1905</v>
      </c>
      <c r="M105" s="66">
        <v>1897</v>
      </c>
      <c r="N105" s="66">
        <v>1889</v>
      </c>
      <c r="O105" s="66">
        <v>1881</v>
      </c>
      <c r="P105" s="66">
        <v>1873</v>
      </c>
      <c r="Q105" s="66">
        <v>1866</v>
      </c>
      <c r="R105" s="66">
        <v>1858</v>
      </c>
      <c r="S105" s="66">
        <v>1850</v>
      </c>
      <c r="T105" s="66">
        <v>1842</v>
      </c>
      <c r="U105" s="66">
        <v>1834</v>
      </c>
      <c r="V105" s="66">
        <v>1827</v>
      </c>
      <c r="W105" s="66">
        <v>1819</v>
      </c>
      <c r="X105" s="66">
        <v>1811</v>
      </c>
      <c r="Y105" s="66">
        <v>1804</v>
      </c>
      <c r="Z105" s="66">
        <v>1796</v>
      </c>
      <c r="AA105" s="66">
        <v>1788</v>
      </c>
      <c r="AB105" s="66">
        <v>1781</v>
      </c>
      <c r="AC105" s="66">
        <v>1773</v>
      </c>
      <c r="AD105" s="66">
        <v>1765</v>
      </c>
      <c r="AE105" s="66">
        <v>1758</v>
      </c>
      <c r="AF105" s="66">
        <v>1750</v>
      </c>
      <c r="AG105" s="67">
        <v>-7.0569999999999999E-3</v>
      </c>
    </row>
    <row r="106" spans="1:33" ht="15" customHeight="1">
      <c r="A106" s="51" t="s">
        <v>428</v>
      </c>
      <c r="B106" s="65" t="s">
        <v>38</v>
      </c>
      <c r="C106" s="66">
        <v>4954</v>
      </c>
      <c r="D106" s="66">
        <v>4959</v>
      </c>
      <c r="E106" s="66">
        <v>4809</v>
      </c>
      <c r="F106" s="66">
        <v>4797</v>
      </c>
      <c r="G106" s="66">
        <v>4785</v>
      </c>
      <c r="H106" s="66">
        <v>4773</v>
      </c>
      <c r="I106" s="66">
        <v>4761</v>
      </c>
      <c r="J106" s="66">
        <v>4748</v>
      </c>
      <c r="K106" s="66">
        <v>4736</v>
      </c>
      <c r="L106" s="66">
        <v>4723</v>
      </c>
      <c r="M106" s="66">
        <v>4710</v>
      </c>
      <c r="N106" s="66">
        <v>4698</v>
      </c>
      <c r="O106" s="66">
        <v>4685</v>
      </c>
      <c r="P106" s="66">
        <v>4672</v>
      </c>
      <c r="Q106" s="66">
        <v>4659</v>
      </c>
      <c r="R106" s="66">
        <v>4645</v>
      </c>
      <c r="S106" s="66">
        <v>4632</v>
      </c>
      <c r="T106" s="66">
        <v>4619</v>
      </c>
      <c r="U106" s="66">
        <v>4606</v>
      </c>
      <c r="V106" s="66">
        <v>4593</v>
      </c>
      <c r="W106" s="66">
        <v>4580</v>
      </c>
      <c r="X106" s="66">
        <v>4566</v>
      </c>
      <c r="Y106" s="66">
        <v>4553</v>
      </c>
      <c r="Z106" s="66">
        <v>4540</v>
      </c>
      <c r="AA106" s="66">
        <v>4527</v>
      </c>
      <c r="AB106" s="66">
        <v>4514</v>
      </c>
      <c r="AC106" s="66">
        <v>4500</v>
      </c>
      <c r="AD106" s="66">
        <v>4487</v>
      </c>
      <c r="AE106" s="66">
        <v>4474</v>
      </c>
      <c r="AF106" s="66">
        <v>4461</v>
      </c>
      <c r="AG106" s="67">
        <v>-3.6080000000000001E-3</v>
      </c>
    </row>
    <row r="107" spans="1:33" ht="15" customHeight="1">
      <c r="A107" s="51" t="s">
        <v>429</v>
      </c>
      <c r="B107" s="65" t="s">
        <v>39</v>
      </c>
      <c r="C107" s="66">
        <v>3424</v>
      </c>
      <c r="D107" s="66">
        <v>3480</v>
      </c>
      <c r="E107" s="66">
        <v>3247</v>
      </c>
      <c r="F107" s="66">
        <v>3237</v>
      </c>
      <c r="G107" s="66">
        <v>3228</v>
      </c>
      <c r="H107" s="66">
        <v>3218</v>
      </c>
      <c r="I107" s="66">
        <v>3208</v>
      </c>
      <c r="J107" s="66">
        <v>3198</v>
      </c>
      <c r="K107" s="66">
        <v>3188</v>
      </c>
      <c r="L107" s="66">
        <v>3178</v>
      </c>
      <c r="M107" s="66">
        <v>3167</v>
      </c>
      <c r="N107" s="66">
        <v>3157</v>
      </c>
      <c r="O107" s="66">
        <v>3147</v>
      </c>
      <c r="P107" s="66">
        <v>3137</v>
      </c>
      <c r="Q107" s="66">
        <v>3127</v>
      </c>
      <c r="R107" s="66">
        <v>3116</v>
      </c>
      <c r="S107" s="66">
        <v>3106</v>
      </c>
      <c r="T107" s="66">
        <v>3096</v>
      </c>
      <c r="U107" s="66">
        <v>3085</v>
      </c>
      <c r="V107" s="66">
        <v>3075</v>
      </c>
      <c r="W107" s="66">
        <v>3065</v>
      </c>
      <c r="X107" s="66">
        <v>3054</v>
      </c>
      <c r="Y107" s="66">
        <v>3044</v>
      </c>
      <c r="Z107" s="66">
        <v>3034</v>
      </c>
      <c r="AA107" s="66">
        <v>3023</v>
      </c>
      <c r="AB107" s="66">
        <v>3013</v>
      </c>
      <c r="AC107" s="66">
        <v>3003</v>
      </c>
      <c r="AD107" s="66">
        <v>2992</v>
      </c>
      <c r="AE107" s="66">
        <v>2982</v>
      </c>
      <c r="AF107" s="66">
        <v>2972</v>
      </c>
      <c r="AG107" s="67">
        <v>-4.8700000000000002E-3</v>
      </c>
    </row>
    <row r="108" spans="1:33" ht="15" customHeight="1">
      <c r="A108" s="51" t="s">
        <v>430</v>
      </c>
      <c r="B108" s="62" t="s">
        <v>40</v>
      </c>
      <c r="C108" s="50">
        <v>4071.6916500000002</v>
      </c>
      <c r="D108" s="50">
        <v>4181.7236329999996</v>
      </c>
      <c r="E108" s="50">
        <v>4034.5815429999998</v>
      </c>
      <c r="F108" s="50">
        <v>4018.084961</v>
      </c>
      <c r="G108" s="50">
        <v>4001.724365</v>
      </c>
      <c r="H108" s="50">
        <v>3985.4624020000001</v>
      </c>
      <c r="I108" s="50">
        <v>3968.9880370000001</v>
      </c>
      <c r="J108" s="50">
        <v>3952.8745119999999</v>
      </c>
      <c r="K108" s="50">
        <v>3936.5290530000002</v>
      </c>
      <c r="L108" s="50">
        <v>3920.0708009999998</v>
      </c>
      <c r="M108" s="50">
        <v>3903.6604000000002</v>
      </c>
      <c r="N108" s="50">
        <v>3887.3151859999998</v>
      </c>
      <c r="O108" s="50">
        <v>3870.8471679999998</v>
      </c>
      <c r="P108" s="50">
        <v>3854.6083979999999</v>
      </c>
      <c r="Q108" s="50">
        <v>3838.3706050000001</v>
      </c>
      <c r="R108" s="50">
        <v>3821.8947750000002</v>
      </c>
      <c r="S108" s="50">
        <v>3805.4589839999999</v>
      </c>
      <c r="T108" s="50">
        <v>3789.2316890000002</v>
      </c>
      <c r="U108" s="50">
        <v>3772.6372070000002</v>
      </c>
      <c r="V108" s="50">
        <v>3756.5234380000002</v>
      </c>
      <c r="W108" s="50">
        <v>3740.0522460000002</v>
      </c>
      <c r="X108" s="50">
        <v>3723.6364749999998</v>
      </c>
      <c r="Y108" s="50">
        <v>3707.2749020000001</v>
      </c>
      <c r="Z108" s="50">
        <v>3691.0686040000001</v>
      </c>
      <c r="AA108" s="50">
        <v>3674.6044919999999</v>
      </c>
      <c r="AB108" s="50">
        <v>3658.2719729999999</v>
      </c>
      <c r="AC108" s="50">
        <v>3642.0092770000001</v>
      </c>
      <c r="AD108" s="50">
        <v>3625.7854000000002</v>
      </c>
      <c r="AE108" s="50">
        <v>3609.7651369999999</v>
      </c>
      <c r="AF108" s="50">
        <v>3593.8842770000001</v>
      </c>
      <c r="AG108" s="64">
        <v>-4.2950000000000002E-3</v>
      </c>
    </row>
    <row r="109" spans="1:33" ht="15" customHeight="1">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ht="15" customHeight="1">
      <c r="B110" s="62" t="s">
        <v>41</v>
      </c>
      <c r="C110"/>
      <c r="D110"/>
      <c r="E110"/>
      <c r="F110"/>
      <c r="G110"/>
      <c r="H110"/>
      <c r="I110"/>
      <c r="J110"/>
      <c r="K110"/>
      <c r="L110"/>
      <c r="M110"/>
      <c r="N110"/>
      <c r="O110"/>
      <c r="P110"/>
      <c r="Q110"/>
      <c r="R110"/>
      <c r="S110"/>
      <c r="T110"/>
      <c r="U110"/>
      <c r="V110"/>
      <c r="W110"/>
      <c r="X110"/>
      <c r="Y110"/>
      <c r="Z110"/>
      <c r="AA110"/>
      <c r="AB110"/>
      <c r="AC110"/>
      <c r="AD110"/>
      <c r="AE110"/>
      <c r="AF110"/>
      <c r="AG110"/>
    </row>
    <row r="111" spans="1:33" ht="15" customHeight="1">
      <c r="A111" s="51" t="s">
        <v>431</v>
      </c>
      <c r="B111" s="65" t="s">
        <v>31</v>
      </c>
      <c r="C111" s="66">
        <v>600</v>
      </c>
      <c r="D111" s="66">
        <v>485</v>
      </c>
      <c r="E111" s="66">
        <v>598</v>
      </c>
      <c r="F111" s="66">
        <v>604</v>
      </c>
      <c r="G111" s="66">
        <v>611</v>
      </c>
      <c r="H111" s="66">
        <v>618</v>
      </c>
      <c r="I111" s="66">
        <v>624</v>
      </c>
      <c r="J111" s="66">
        <v>631</v>
      </c>
      <c r="K111" s="66">
        <v>638</v>
      </c>
      <c r="L111" s="66">
        <v>644</v>
      </c>
      <c r="M111" s="66">
        <v>651</v>
      </c>
      <c r="N111" s="66">
        <v>658</v>
      </c>
      <c r="O111" s="66">
        <v>664</v>
      </c>
      <c r="P111" s="66">
        <v>671</v>
      </c>
      <c r="Q111" s="66">
        <v>678</v>
      </c>
      <c r="R111" s="66">
        <v>685</v>
      </c>
      <c r="S111" s="66">
        <v>691</v>
      </c>
      <c r="T111" s="66">
        <v>698</v>
      </c>
      <c r="U111" s="66">
        <v>705</v>
      </c>
      <c r="V111" s="66">
        <v>712</v>
      </c>
      <c r="W111" s="66">
        <v>718</v>
      </c>
      <c r="X111" s="66">
        <v>725</v>
      </c>
      <c r="Y111" s="66">
        <v>732</v>
      </c>
      <c r="Z111" s="66">
        <v>739</v>
      </c>
      <c r="AA111" s="66">
        <v>745</v>
      </c>
      <c r="AB111" s="66">
        <v>752</v>
      </c>
      <c r="AC111" s="66">
        <v>759</v>
      </c>
      <c r="AD111" s="66">
        <v>766</v>
      </c>
      <c r="AE111" s="66">
        <v>772</v>
      </c>
      <c r="AF111" s="66">
        <v>779</v>
      </c>
      <c r="AG111" s="67">
        <v>9.0430000000000007E-3</v>
      </c>
    </row>
    <row r="112" spans="1:33" ht="15" customHeight="1">
      <c r="A112" s="51" t="s">
        <v>432</v>
      </c>
      <c r="B112" s="65" t="s">
        <v>32</v>
      </c>
      <c r="C112" s="66">
        <v>835</v>
      </c>
      <c r="D112" s="66">
        <v>682</v>
      </c>
      <c r="E112" s="66">
        <v>839</v>
      </c>
      <c r="F112" s="66">
        <v>847</v>
      </c>
      <c r="G112" s="66">
        <v>856</v>
      </c>
      <c r="H112" s="66">
        <v>864</v>
      </c>
      <c r="I112" s="66">
        <v>872</v>
      </c>
      <c r="J112" s="66">
        <v>881</v>
      </c>
      <c r="K112" s="66">
        <v>889</v>
      </c>
      <c r="L112" s="66">
        <v>897</v>
      </c>
      <c r="M112" s="66">
        <v>906</v>
      </c>
      <c r="N112" s="66">
        <v>914</v>
      </c>
      <c r="O112" s="66">
        <v>922</v>
      </c>
      <c r="P112" s="66">
        <v>931</v>
      </c>
      <c r="Q112" s="66">
        <v>939</v>
      </c>
      <c r="R112" s="66">
        <v>947</v>
      </c>
      <c r="S112" s="66">
        <v>956</v>
      </c>
      <c r="T112" s="66">
        <v>964</v>
      </c>
      <c r="U112" s="66">
        <v>972</v>
      </c>
      <c r="V112" s="66">
        <v>981</v>
      </c>
      <c r="W112" s="66">
        <v>989</v>
      </c>
      <c r="X112" s="66">
        <v>998</v>
      </c>
      <c r="Y112" s="66">
        <v>1006</v>
      </c>
      <c r="Z112" s="66">
        <v>1014</v>
      </c>
      <c r="AA112" s="66">
        <v>1023</v>
      </c>
      <c r="AB112" s="66">
        <v>1031</v>
      </c>
      <c r="AC112" s="66">
        <v>1039</v>
      </c>
      <c r="AD112" s="66">
        <v>1048</v>
      </c>
      <c r="AE112" s="66">
        <v>1056</v>
      </c>
      <c r="AF112" s="66">
        <v>1064</v>
      </c>
      <c r="AG112" s="67">
        <v>8.3920000000000002E-3</v>
      </c>
    </row>
    <row r="113" spans="1:33" ht="15" customHeight="1">
      <c r="A113" s="51" t="s">
        <v>433</v>
      </c>
      <c r="B113" s="65" t="s">
        <v>33</v>
      </c>
      <c r="C113" s="66">
        <v>909</v>
      </c>
      <c r="D113" s="66">
        <v>733</v>
      </c>
      <c r="E113" s="66">
        <v>856</v>
      </c>
      <c r="F113" s="66">
        <v>862</v>
      </c>
      <c r="G113" s="66">
        <v>868</v>
      </c>
      <c r="H113" s="66">
        <v>873</v>
      </c>
      <c r="I113" s="66">
        <v>879</v>
      </c>
      <c r="J113" s="66">
        <v>885</v>
      </c>
      <c r="K113" s="66">
        <v>891</v>
      </c>
      <c r="L113" s="66">
        <v>897</v>
      </c>
      <c r="M113" s="66">
        <v>902</v>
      </c>
      <c r="N113" s="66">
        <v>908</v>
      </c>
      <c r="O113" s="66">
        <v>914</v>
      </c>
      <c r="P113" s="66">
        <v>920</v>
      </c>
      <c r="Q113" s="66">
        <v>926</v>
      </c>
      <c r="R113" s="66">
        <v>931</v>
      </c>
      <c r="S113" s="66">
        <v>937</v>
      </c>
      <c r="T113" s="66">
        <v>943</v>
      </c>
      <c r="U113" s="66">
        <v>949</v>
      </c>
      <c r="V113" s="66">
        <v>955</v>
      </c>
      <c r="W113" s="66">
        <v>960</v>
      </c>
      <c r="X113" s="66">
        <v>966</v>
      </c>
      <c r="Y113" s="66">
        <v>972</v>
      </c>
      <c r="Z113" s="66">
        <v>978</v>
      </c>
      <c r="AA113" s="66">
        <v>984</v>
      </c>
      <c r="AB113" s="66">
        <v>990</v>
      </c>
      <c r="AC113" s="66">
        <v>995</v>
      </c>
      <c r="AD113" s="66">
        <v>1001</v>
      </c>
      <c r="AE113" s="66">
        <v>1007</v>
      </c>
      <c r="AF113" s="66">
        <v>1013</v>
      </c>
      <c r="AG113" s="67">
        <v>3.7420000000000001E-3</v>
      </c>
    </row>
    <row r="114" spans="1:33" ht="15" customHeight="1">
      <c r="A114" s="51" t="s">
        <v>434</v>
      </c>
      <c r="B114" s="65" t="s">
        <v>34</v>
      </c>
      <c r="C114" s="66">
        <v>1089</v>
      </c>
      <c r="D114" s="66">
        <v>918</v>
      </c>
      <c r="E114" s="66">
        <v>1036</v>
      </c>
      <c r="F114" s="66">
        <v>1042</v>
      </c>
      <c r="G114" s="66">
        <v>1047</v>
      </c>
      <c r="H114" s="66">
        <v>1053</v>
      </c>
      <c r="I114" s="66">
        <v>1058</v>
      </c>
      <c r="J114" s="66">
        <v>1064</v>
      </c>
      <c r="K114" s="66">
        <v>1070</v>
      </c>
      <c r="L114" s="66">
        <v>1076</v>
      </c>
      <c r="M114" s="66">
        <v>1081</v>
      </c>
      <c r="N114" s="66">
        <v>1087</v>
      </c>
      <c r="O114" s="66">
        <v>1093</v>
      </c>
      <c r="P114" s="66">
        <v>1099</v>
      </c>
      <c r="Q114" s="66">
        <v>1104</v>
      </c>
      <c r="R114" s="66">
        <v>1110</v>
      </c>
      <c r="S114" s="66">
        <v>1116</v>
      </c>
      <c r="T114" s="66">
        <v>1122</v>
      </c>
      <c r="U114" s="66">
        <v>1128</v>
      </c>
      <c r="V114" s="66">
        <v>1134</v>
      </c>
      <c r="W114" s="66">
        <v>1139</v>
      </c>
      <c r="X114" s="66">
        <v>1145</v>
      </c>
      <c r="Y114" s="66">
        <v>1151</v>
      </c>
      <c r="Z114" s="66">
        <v>1157</v>
      </c>
      <c r="AA114" s="66">
        <v>1163</v>
      </c>
      <c r="AB114" s="66">
        <v>1169</v>
      </c>
      <c r="AC114" s="66">
        <v>1175</v>
      </c>
      <c r="AD114" s="66">
        <v>1180</v>
      </c>
      <c r="AE114" s="66">
        <v>1186</v>
      </c>
      <c r="AF114" s="66">
        <v>1192</v>
      </c>
      <c r="AG114" s="67">
        <v>3.1210000000000001E-3</v>
      </c>
    </row>
    <row r="115" spans="1:33" ht="15" customHeight="1">
      <c r="A115" s="51" t="s">
        <v>435</v>
      </c>
      <c r="B115" s="65" t="s">
        <v>35</v>
      </c>
      <c r="C115" s="66">
        <v>2213</v>
      </c>
      <c r="D115" s="66">
        <v>2190</v>
      </c>
      <c r="E115" s="66">
        <v>2386</v>
      </c>
      <c r="F115" s="66">
        <v>2402</v>
      </c>
      <c r="G115" s="66">
        <v>2418</v>
      </c>
      <c r="H115" s="66">
        <v>2435</v>
      </c>
      <c r="I115" s="66">
        <v>2451</v>
      </c>
      <c r="J115" s="66">
        <v>2467</v>
      </c>
      <c r="K115" s="66">
        <v>2483</v>
      </c>
      <c r="L115" s="66">
        <v>2500</v>
      </c>
      <c r="M115" s="66">
        <v>2516</v>
      </c>
      <c r="N115" s="66">
        <v>2532</v>
      </c>
      <c r="O115" s="66">
        <v>2549</v>
      </c>
      <c r="P115" s="66">
        <v>2565</v>
      </c>
      <c r="Q115" s="66">
        <v>2582</v>
      </c>
      <c r="R115" s="66">
        <v>2598</v>
      </c>
      <c r="S115" s="66">
        <v>2615</v>
      </c>
      <c r="T115" s="66">
        <v>2631</v>
      </c>
      <c r="U115" s="66">
        <v>2648</v>
      </c>
      <c r="V115" s="66">
        <v>2664</v>
      </c>
      <c r="W115" s="66">
        <v>2681</v>
      </c>
      <c r="X115" s="66">
        <v>2698</v>
      </c>
      <c r="Y115" s="66">
        <v>2714</v>
      </c>
      <c r="Z115" s="66">
        <v>2731</v>
      </c>
      <c r="AA115" s="66">
        <v>2748</v>
      </c>
      <c r="AB115" s="66">
        <v>2764</v>
      </c>
      <c r="AC115" s="66">
        <v>2781</v>
      </c>
      <c r="AD115" s="66">
        <v>2798</v>
      </c>
      <c r="AE115" s="66">
        <v>2815</v>
      </c>
      <c r="AF115" s="66">
        <v>2831</v>
      </c>
      <c r="AG115" s="67">
        <v>8.5290000000000001E-3</v>
      </c>
    </row>
    <row r="116" spans="1:33" ht="15" customHeight="1">
      <c r="A116" s="51" t="s">
        <v>436</v>
      </c>
      <c r="B116" s="65" t="s">
        <v>36</v>
      </c>
      <c r="C116" s="66">
        <v>1605</v>
      </c>
      <c r="D116" s="66">
        <v>1628</v>
      </c>
      <c r="E116" s="66">
        <v>1803</v>
      </c>
      <c r="F116" s="66">
        <v>1813</v>
      </c>
      <c r="G116" s="66">
        <v>1822</v>
      </c>
      <c r="H116" s="66">
        <v>1832</v>
      </c>
      <c r="I116" s="66">
        <v>1841</v>
      </c>
      <c r="J116" s="66">
        <v>1851</v>
      </c>
      <c r="K116" s="66">
        <v>1860</v>
      </c>
      <c r="L116" s="66">
        <v>1870</v>
      </c>
      <c r="M116" s="66">
        <v>1880</v>
      </c>
      <c r="N116" s="66">
        <v>1889</v>
      </c>
      <c r="O116" s="66">
        <v>1899</v>
      </c>
      <c r="P116" s="66">
        <v>1909</v>
      </c>
      <c r="Q116" s="66">
        <v>1919</v>
      </c>
      <c r="R116" s="66">
        <v>1928</v>
      </c>
      <c r="S116" s="66">
        <v>1938</v>
      </c>
      <c r="T116" s="66">
        <v>1948</v>
      </c>
      <c r="U116" s="66">
        <v>1958</v>
      </c>
      <c r="V116" s="66">
        <v>1967</v>
      </c>
      <c r="W116" s="66">
        <v>1977</v>
      </c>
      <c r="X116" s="66">
        <v>1987</v>
      </c>
      <c r="Y116" s="66">
        <v>1997</v>
      </c>
      <c r="Z116" s="66">
        <v>2007</v>
      </c>
      <c r="AA116" s="66">
        <v>2016</v>
      </c>
      <c r="AB116" s="66">
        <v>2026</v>
      </c>
      <c r="AC116" s="66">
        <v>2036</v>
      </c>
      <c r="AD116" s="66">
        <v>2046</v>
      </c>
      <c r="AE116" s="66">
        <v>2056</v>
      </c>
      <c r="AF116" s="66">
        <v>2065</v>
      </c>
      <c r="AG116" s="67">
        <v>8.7279999999999996E-3</v>
      </c>
    </row>
    <row r="117" spans="1:33" ht="15" customHeight="1">
      <c r="A117" s="51" t="s">
        <v>437</v>
      </c>
      <c r="B117" s="65" t="s">
        <v>37</v>
      </c>
      <c r="C117" s="66">
        <v>2605</v>
      </c>
      <c r="D117" s="66">
        <v>2648</v>
      </c>
      <c r="E117" s="66">
        <v>2872</v>
      </c>
      <c r="F117" s="66">
        <v>2887</v>
      </c>
      <c r="G117" s="66">
        <v>2901</v>
      </c>
      <c r="H117" s="66">
        <v>2916</v>
      </c>
      <c r="I117" s="66">
        <v>2930</v>
      </c>
      <c r="J117" s="66">
        <v>2945</v>
      </c>
      <c r="K117" s="66">
        <v>2960</v>
      </c>
      <c r="L117" s="66">
        <v>2974</v>
      </c>
      <c r="M117" s="66">
        <v>2989</v>
      </c>
      <c r="N117" s="66">
        <v>3003</v>
      </c>
      <c r="O117" s="66">
        <v>3018</v>
      </c>
      <c r="P117" s="66">
        <v>3033</v>
      </c>
      <c r="Q117" s="66">
        <v>3047</v>
      </c>
      <c r="R117" s="66">
        <v>3062</v>
      </c>
      <c r="S117" s="66">
        <v>3076</v>
      </c>
      <c r="T117" s="66">
        <v>3091</v>
      </c>
      <c r="U117" s="66">
        <v>3106</v>
      </c>
      <c r="V117" s="66">
        <v>3120</v>
      </c>
      <c r="W117" s="66">
        <v>3135</v>
      </c>
      <c r="X117" s="66">
        <v>3149</v>
      </c>
      <c r="Y117" s="66">
        <v>3164</v>
      </c>
      <c r="Z117" s="66">
        <v>3178</v>
      </c>
      <c r="AA117" s="66">
        <v>3193</v>
      </c>
      <c r="AB117" s="66">
        <v>3207</v>
      </c>
      <c r="AC117" s="66">
        <v>3222</v>
      </c>
      <c r="AD117" s="66">
        <v>3237</v>
      </c>
      <c r="AE117" s="66">
        <v>3251</v>
      </c>
      <c r="AF117" s="66">
        <v>3266</v>
      </c>
      <c r="AG117" s="67">
        <v>7.8279999999999999E-3</v>
      </c>
    </row>
    <row r="118" spans="1:33" ht="15" customHeight="1">
      <c r="A118" s="51" t="s">
        <v>438</v>
      </c>
      <c r="B118" s="65" t="s">
        <v>38</v>
      </c>
      <c r="C118" s="66">
        <v>1561</v>
      </c>
      <c r="D118" s="66">
        <v>1450</v>
      </c>
      <c r="E118" s="66">
        <v>1575</v>
      </c>
      <c r="F118" s="66">
        <v>1585</v>
      </c>
      <c r="G118" s="66">
        <v>1594</v>
      </c>
      <c r="H118" s="66">
        <v>1604</v>
      </c>
      <c r="I118" s="66">
        <v>1614</v>
      </c>
      <c r="J118" s="66">
        <v>1624</v>
      </c>
      <c r="K118" s="66">
        <v>1634</v>
      </c>
      <c r="L118" s="66">
        <v>1643</v>
      </c>
      <c r="M118" s="66">
        <v>1654</v>
      </c>
      <c r="N118" s="66">
        <v>1664</v>
      </c>
      <c r="O118" s="66">
        <v>1674</v>
      </c>
      <c r="P118" s="66">
        <v>1684</v>
      </c>
      <c r="Q118" s="66">
        <v>1694</v>
      </c>
      <c r="R118" s="66">
        <v>1705</v>
      </c>
      <c r="S118" s="66">
        <v>1715</v>
      </c>
      <c r="T118" s="66">
        <v>1725</v>
      </c>
      <c r="U118" s="66">
        <v>1735</v>
      </c>
      <c r="V118" s="66">
        <v>1746</v>
      </c>
      <c r="W118" s="66">
        <v>1756</v>
      </c>
      <c r="X118" s="66">
        <v>1767</v>
      </c>
      <c r="Y118" s="66">
        <v>1777</v>
      </c>
      <c r="Z118" s="66">
        <v>1788</v>
      </c>
      <c r="AA118" s="66">
        <v>1798</v>
      </c>
      <c r="AB118" s="66">
        <v>1808</v>
      </c>
      <c r="AC118" s="66">
        <v>1819</v>
      </c>
      <c r="AD118" s="66">
        <v>1829</v>
      </c>
      <c r="AE118" s="66">
        <v>1840</v>
      </c>
      <c r="AF118" s="66">
        <v>1850</v>
      </c>
      <c r="AG118" s="67">
        <v>5.8739999999999999E-3</v>
      </c>
    </row>
    <row r="119" spans="1:33" ht="15" customHeight="1">
      <c r="A119" s="51" t="s">
        <v>439</v>
      </c>
      <c r="B119" s="65" t="s">
        <v>39</v>
      </c>
      <c r="C119" s="66">
        <v>1017</v>
      </c>
      <c r="D119" s="66">
        <v>853</v>
      </c>
      <c r="E119" s="66">
        <v>990</v>
      </c>
      <c r="F119" s="66">
        <v>997</v>
      </c>
      <c r="G119" s="66">
        <v>1004</v>
      </c>
      <c r="H119" s="66">
        <v>1012</v>
      </c>
      <c r="I119" s="66">
        <v>1019</v>
      </c>
      <c r="J119" s="66">
        <v>1026</v>
      </c>
      <c r="K119" s="66">
        <v>1033</v>
      </c>
      <c r="L119" s="66">
        <v>1041</v>
      </c>
      <c r="M119" s="66">
        <v>1048</v>
      </c>
      <c r="N119" s="66">
        <v>1055</v>
      </c>
      <c r="O119" s="66">
        <v>1063</v>
      </c>
      <c r="P119" s="66">
        <v>1070</v>
      </c>
      <c r="Q119" s="66">
        <v>1077</v>
      </c>
      <c r="R119" s="66">
        <v>1085</v>
      </c>
      <c r="S119" s="66">
        <v>1092</v>
      </c>
      <c r="T119" s="66">
        <v>1100</v>
      </c>
      <c r="U119" s="66">
        <v>1107</v>
      </c>
      <c r="V119" s="66">
        <v>1114</v>
      </c>
      <c r="W119" s="66">
        <v>1122</v>
      </c>
      <c r="X119" s="66">
        <v>1129</v>
      </c>
      <c r="Y119" s="66">
        <v>1137</v>
      </c>
      <c r="Z119" s="66">
        <v>1144</v>
      </c>
      <c r="AA119" s="66">
        <v>1151</v>
      </c>
      <c r="AB119" s="66">
        <v>1159</v>
      </c>
      <c r="AC119" s="66">
        <v>1166</v>
      </c>
      <c r="AD119" s="66">
        <v>1174</v>
      </c>
      <c r="AE119" s="66">
        <v>1181</v>
      </c>
      <c r="AF119" s="66">
        <v>1188</v>
      </c>
      <c r="AG119" s="67">
        <v>5.3730000000000002E-3</v>
      </c>
    </row>
    <row r="120" spans="1:33" ht="15" customHeight="1">
      <c r="A120" s="51" t="s">
        <v>440</v>
      </c>
      <c r="B120" s="62" t="s">
        <v>40</v>
      </c>
      <c r="C120" s="50">
        <v>1480.0982670000001</v>
      </c>
      <c r="D120" s="50">
        <v>1388.9644780000001</v>
      </c>
      <c r="E120" s="50">
        <v>1550.6990969999999</v>
      </c>
      <c r="F120" s="50">
        <v>1563.199707</v>
      </c>
      <c r="G120" s="50">
        <v>1575.5548100000001</v>
      </c>
      <c r="H120" s="50">
        <v>1588.360962</v>
      </c>
      <c r="I120" s="50">
        <v>1600.6530760000001</v>
      </c>
      <c r="J120" s="50">
        <v>1613.3710940000001</v>
      </c>
      <c r="K120" s="50">
        <v>1625.9259030000001</v>
      </c>
      <c r="L120" s="50">
        <v>1638.6750489999999</v>
      </c>
      <c r="M120" s="50">
        <v>1651.329712</v>
      </c>
      <c r="N120" s="50">
        <v>1663.8204350000001</v>
      </c>
      <c r="O120" s="50">
        <v>1676.8538820000001</v>
      </c>
      <c r="P120" s="50">
        <v>1689.6938479999999</v>
      </c>
      <c r="Q120" s="50">
        <v>1702.456543</v>
      </c>
      <c r="R120" s="50">
        <v>1715.2974850000001</v>
      </c>
      <c r="S120" s="50">
        <v>1728.24585</v>
      </c>
      <c r="T120" s="50">
        <v>1741.2354740000001</v>
      </c>
      <c r="U120" s="50">
        <v>1754.2924800000001</v>
      </c>
      <c r="V120" s="50">
        <v>1767.1669919999999</v>
      </c>
      <c r="W120" s="50">
        <v>1780.2073969999999</v>
      </c>
      <c r="X120" s="50">
        <v>1793.3945309999999</v>
      </c>
      <c r="Y120" s="50">
        <v>1806.5004879999999</v>
      </c>
      <c r="Z120" s="50">
        <v>1819.6241460000001</v>
      </c>
      <c r="AA120" s="50">
        <v>1832.8323969999999</v>
      </c>
      <c r="AB120" s="50">
        <v>1845.8476559999999</v>
      </c>
      <c r="AC120" s="50">
        <v>1859.011841</v>
      </c>
      <c r="AD120" s="50">
        <v>1872.3980710000001</v>
      </c>
      <c r="AE120" s="50">
        <v>1885.389404</v>
      </c>
      <c r="AF120" s="50">
        <v>1898.128052</v>
      </c>
      <c r="AG120" s="64">
        <v>8.6149999999999994E-3</v>
      </c>
    </row>
    <row r="121" spans="1:33" ht="15" customHeight="1" thickBot="1">
      <c r="B121"/>
      <c r="C121"/>
      <c r="D121"/>
      <c r="E121"/>
      <c r="F121"/>
      <c r="G121"/>
      <c r="H121"/>
      <c r="I121"/>
      <c r="J121"/>
      <c r="K121"/>
      <c r="L121"/>
      <c r="M121"/>
      <c r="N121"/>
      <c r="O121"/>
      <c r="P121"/>
      <c r="Q121"/>
      <c r="R121"/>
      <c r="S121"/>
      <c r="T121"/>
      <c r="U121"/>
      <c r="V121"/>
      <c r="W121"/>
      <c r="X121"/>
      <c r="Y121"/>
      <c r="Z121"/>
      <c r="AA121"/>
      <c r="AB121"/>
      <c r="AC121"/>
      <c r="AD121"/>
      <c r="AE121"/>
      <c r="AF121"/>
      <c r="AG121"/>
    </row>
    <row r="122" spans="1:33" ht="15" customHeight="1">
      <c r="B122" s="49" t="s">
        <v>482</v>
      </c>
    </row>
    <row r="123" spans="1:33" ht="15" customHeight="1">
      <c r="B123" s="48" t="s">
        <v>483</v>
      </c>
    </row>
    <row r="124" spans="1:33" ht="15" customHeight="1">
      <c r="B124" s="48" t="s">
        <v>512</v>
      </c>
    </row>
    <row r="125" spans="1:33" ht="15" customHeight="1">
      <c r="B125" s="48" t="s">
        <v>513</v>
      </c>
    </row>
    <row r="126" spans="1:33" ht="15" customHeight="1">
      <c r="B126" s="48" t="s">
        <v>42</v>
      </c>
    </row>
    <row r="127" spans="1:33" ht="15" customHeight="1">
      <c r="B127" s="48" t="s">
        <v>514</v>
      </c>
    </row>
    <row r="128" spans="1:33" ht="15" customHeight="1">
      <c r="B128" s="48" t="s">
        <v>43</v>
      </c>
    </row>
    <row r="129" spans="2:2" ht="15" customHeight="1">
      <c r="B129" s="48" t="s">
        <v>515</v>
      </c>
    </row>
    <row r="130" spans="2:2" ht="15" customHeight="1">
      <c r="B130" s="48" t="s">
        <v>516</v>
      </c>
    </row>
    <row r="131" spans="2:2" ht="15" customHeight="1">
      <c r="B131" s="48" t="s">
        <v>517</v>
      </c>
    </row>
    <row r="132" spans="2:2" ht="15" customHeight="1">
      <c r="B132" s="48" t="s">
        <v>98</v>
      </c>
    </row>
    <row r="133" spans="2:2" ht="15" customHeight="1">
      <c r="B133" s="48" t="s">
        <v>251</v>
      </c>
    </row>
    <row r="134" spans="2:2" ht="15" customHeight="1">
      <c r="B134" s="48" t="s">
        <v>252</v>
      </c>
    </row>
    <row r="135" spans="2:2" ht="15" customHeight="1">
      <c r="B135" s="48" t="s">
        <v>518</v>
      </c>
    </row>
    <row r="136" spans="2:2" ht="15" customHeight="1">
      <c r="B136" s="48" t="s">
        <v>494</v>
      </c>
    </row>
    <row r="137" spans="2:2" ht="15" customHeight="1">
      <c r="B137" s="48" t="s">
        <v>495</v>
      </c>
    </row>
    <row r="138" spans="2:2" ht="15" customHeight="1">
      <c r="B138" s="48" t="s">
        <v>496</v>
      </c>
    </row>
    <row r="139" spans="2:2" ht="15" customHeight="1">
      <c r="B139" s="48" t="s">
        <v>565</v>
      </c>
    </row>
    <row r="140" spans="2:2" ht="15" customHeight="1">
      <c r="B140" s="48" t="s">
        <v>564</v>
      </c>
    </row>
    <row r="141" spans="2:2" ht="12"/>
    <row r="142" spans="2:2" ht="12"/>
    <row r="143" spans="2:2" ht="12"/>
    <row r="144" spans="2:2" ht="12"/>
    <row r="145" ht="12"/>
    <row r="146" ht="12"/>
    <row r="147" ht="12"/>
    <row r="148" ht="12"/>
    <row r="149" ht="12"/>
    <row r="165" ht="12"/>
    <row r="180" ht="12"/>
    <row r="308" spans="2:33" ht="15" customHeight="1">
      <c r="B308" s="137"/>
      <c r="C308" s="137"/>
      <c r="D308" s="137"/>
      <c r="E308" s="137"/>
      <c r="F308" s="137"/>
      <c r="G308" s="137"/>
      <c r="H308" s="137"/>
      <c r="I308" s="137"/>
      <c r="J308" s="137"/>
      <c r="K308" s="137"/>
      <c r="L308" s="137"/>
      <c r="M308" s="137"/>
      <c r="N308" s="137"/>
      <c r="O308" s="137"/>
      <c r="P308" s="137"/>
      <c r="Q308" s="137"/>
      <c r="R308" s="137"/>
      <c r="S308" s="137"/>
      <c r="T308" s="137"/>
      <c r="U308" s="137"/>
      <c r="V308" s="137"/>
      <c r="W308" s="137"/>
      <c r="X308" s="137"/>
      <c r="Y308" s="137"/>
      <c r="Z308" s="137"/>
      <c r="AA308" s="137"/>
      <c r="AB308" s="137"/>
      <c r="AC308" s="137"/>
      <c r="AD308" s="137"/>
      <c r="AE308" s="137"/>
      <c r="AF308" s="137"/>
      <c r="AG308" s="137"/>
    </row>
    <row r="511" spans="2:33" ht="15" customHeight="1">
      <c r="B511" s="137"/>
      <c r="C511" s="137"/>
      <c r="D511" s="137"/>
      <c r="E511" s="137"/>
      <c r="F511" s="137"/>
      <c r="G511" s="137"/>
      <c r="H511" s="137"/>
      <c r="I511" s="137"/>
      <c r="J511" s="137"/>
      <c r="K511" s="137"/>
      <c r="L511" s="137"/>
      <c r="M511" s="137"/>
      <c r="N511" s="137"/>
      <c r="O511" s="137"/>
      <c r="P511" s="137"/>
      <c r="Q511" s="137"/>
      <c r="R511" s="137"/>
      <c r="S511" s="137"/>
      <c r="T511" s="137"/>
      <c r="U511" s="137"/>
      <c r="V511" s="137"/>
      <c r="W511" s="137"/>
      <c r="X511" s="137"/>
      <c r="Y511" s="137"/>
      <c r="Z511" s="137"/>
      <c r="AA511" s="137"/>
      <c r="AB511" s="137"/>
      <c r="AC511" s="137"/>
      <c r="AD511" s="137"/>
      <c r="AE511" s="137"/>
      <c r="AF511" s="137"/>
      <c r="AG511" s="137"/>
    </row>
    <row r="712" spans="2:33" ht="15" customHeight="1">
      <c r="B712" s="137"/>
      <c r="C712" s="137"/>
      <c r="D712" s="137"/>
      <c r="E712" s="137"/>
      <c r="F712" s="137"/>
      <c r="G712" s="137"/>
      <c r="H712" s="137"/>
      <c r="I712" s="137"/>
      <c r="J712" s="137"/>
      <c r="K712" s="137"/>
      <c r="L712" s="137"/>
      <c r="M712" s="137"/>
      <c r="N712" s="137"/>
      <c r="O712" s="137"/>
      <c r="P712" s="137"/>
      <c r="Q712" s="137"/>
      <c r="R712" s="137"/>
      <c r="S712" s="137"/>
      <c r="T712" s="137"/>
      <c r="U712" s="137"/>
      <c r="V712" s="137"/>
      <c r="W712" s="137"/>
      <c r="X712" s="137"/>
      <c r="Y712" s="137"/>
      <c r="Z712" s="137"/>
      <c r="AA712" s="137"/>
      <c r="AB712" s="137"/>
      <c r="AC712" s="137"/>
      <c r="AD712" s="137"/>
      <c r="AE712" s="137"/>
      <c r="AF712" s="137"/>
      <c r="AG712" s="137"/>
    </row>
    <row r="887" spans="2:33" ht="15" customHeight="1">
      <c r="B887" s="137"/>
      <c r="C887" s="137"/>
      <c r="D887" s="137"/>
      <c r="E887" s="137"/>
      <c r="F887" s="137"/>
      <c r="G887" s="137"/>
      <c r="H887" s="137"/>
      <c r="I887" s="137"/>
      <c r="J887" s="137"/>
      <c r="K887" s="137"/>
      <c r="L887" s="137"/>
      <c r="M887" s="137"/>
      <c r="N887" s="137"/>
      <c r="O887" s="137"/>
      <c r="P887" s="137"/>
      <c r="Q887" s="137"/>
      <c r="R887" s="137"/>
      <c r="S887" s="137"/>
      <c r="T887" s="137"/>
      <c r="U887" s="137"/>
      <c r="V887" s="137"/>
      <c r="W887" s="137"/>
      <c r="X887" s="137"/>
      <c r="Y887" s="137"/>
      <c r="Z887" s="137"/>
      <c r="AA887" s="137"/>
      <c r="AB887" s="137"/>
      <c r="AC887" s="137"/>
      <c r="AD887" s="137"/>
      <c r="AE887" s="137"/>
      <c r="AF887" s="137"/>
      <c r="AG887" s="137"/>
    </row>
    <row r="1100" spans="2:33" ht="15" customHeight="1">
      <c r="B1100" s="137"/>
      <c r="C1100" s="137"/>
      <c r="D1100" s="137"/>
      <c r="E1100" s="137"/>
      <c r="F1100" s="137"/>
      <c r="G1100" s="137"/>
      <c r="H1100" s="137"/>
      <c r="I1100" s="137"/>
      <c r="J1100" s="137"/>
      <c r="K1100" s="137"/>
      <c r="L1100" s="137"/>
      <c r="M1100" s="137"/>
      <c r="N1100" s="137"/>
      <c r="O1100" s="137"/>
      <c r="P1100" s="137"/>
      <c r="Q1100" s="137"/>
      <c r="R1100" s="137"/>
      <c r="S1100" s="137"/>
      <c r="T1100" s="137"/>
      <c r="U1100" s="137"/>
      <c r="V1100" s="137"/>
      <c r="W1100" s="137"/>
      <c r="X1100" s="137"/>
      <c r="Y1100" s="137"/>
      <c r="Z1100" s="137"/>
      <c r="AA1100" s="137"/>
      <c r="AB1100" s="137"/>
      <c r="AC1100" s="137"/>
      <c r="AD1100" s="137"/>
      <c r="AE1100" s="137"/>
      <c r="AF1100" s="137"/>
      <c r="AG1100" s="137"/>
    </row>
    <row r="1227" spans="2:33" ht="15" customHeight="1">
      <c r="B1227" s="137"/>
      <c r="C1227" s="137"/>
      <c r="D1227" s="137"/>
      <c r="E1227" s="137"/>
      <c r="F1227" s="137"/>
      <c r="G1227" s="137"/>
      <c r="H1227" s="137"/>
      <c r="I1227" s="137"/>
      <c r="J1227" s="137"/>
      <c r="K1227" s="137"/>
      <c r="L1227" s="137"/>
      <c r="M1227" s="137"/>
      <c r="N1227" s="137"/>
      <c r="O1227" s="137"/>
      <c r="P1227" s="137"/>
      <c r="Q1227" s="137"/>
      <c r="R1227" s="137"/>
      <c r="S1227" s="137"/>
      <c r="T1227" s="137"/>
      <c r="U1227" s="137"/>
      <c r="V1227" s="137"/>
      <c r="W1227" s="137"/>
      <c r="X1227" s="137"/>
      <c r="Y1227" s="137"/>
      <c r="Z1227" s="137"/>
      <c r="AA1227" s="137"/>
      <c r="AB1227" s="137"/>
      <c r="AC1227" s="137"/>
      <c r="AD1227" s="137"/>
      <c r="AE1227" s="137"/>
      <c r="AF1227" s="137"/>
      <c r="AG1227" s="137"/>
    </row>
    <row r="1390" spans="2:33" ht="15" customHeight="1">
      <c r="B1390" s="137"/>
      <c r="C1390" s="137"/>
      <c r="D1390" s="137"/>
      <c r="E1390" s="137"/>
      <c r="F1390" s="137"/>
      <c r="G1390" s="137"/>
      <c r="H1390" s="137"/>
      <c r="I1390" s="137"/>
      <c r="J1390" s="137"/>
      <c r="K1390" s="137"/>
      <c r="L1390" s="137"/>
      <c r="M1390" s="137"/>
      <c r="N1390" s="137"/>
      <c r="O1390" s="137"/>
      <c r="P1390" s="137"/>
      <c r="Q1390" s="137"/>
      <c r="R1390" s="137"/>
      <c r="S1390" s="137"/>
      <c r="T1390" s="137"/>
      <c r="U1390" s="137"/>
      <c r="V1390" s="137"/>
      <c r="W1390" s="137"/>
      <c r="X1390" s="137"/>
      <c r="Y1390" s="137"/>
      <c r="Z1390" s="137"/>
      <c r="AA1390" s="137"/>
      <c r="AB1390" s="137"/>
      <c r="AC1390" s="137"/>
      <c r="AD1390" s="137"/>
      <c r="AE1390" s="137"/>
      <c r="AF1390" s="137"/>
      <c r="AG1390" s="137"/>
    </row>
    <row r="1502" spans="2:33" ht="15" customHeight="1">
      <c r="B1502" s="137"/>
      <c r="C1502" s="137"/>
      <c r="D1502" s="137"/>
      <c r="E1502" s="137"/>
      <c r="F1502" s="137"/>
      <c r="G1502" s="137"/>
      <c r="H1502" s="137"/>
      <c r="I1502" s="137"/>
      <c r="J1502" s="137"/>
      <c r="K1502" s="137"/>
      <c r="L1502" s="137"/>
      <c r="M1502" s="137"/>
      <c r="N1502" s="137"/>
      <c r="O1502" s="137"/>
      <c r="P1502" s="137"/>
      <c r="Q1502" s="137"/>
      <c r="R1502" s="137"/>
      <c r="S1502" s="137"/>
      <c r="T1502" s="137"/>
      <c r="U1502" s="137"/>
      <c r="V1502" s="137"/>
      <c r="W1502" s="137"/>
      <c r="X1502" s="137"/>
      <c r="Y1502" s="137"/>
      <c r="Z1502" s="137"/>
      <c r="AA1502" s="137"/>
      <c r="AB1502" s="137"/>
      <c r="AC1502" s="137"/>
      <c r="AD1502" s="137"/>
      <c r="AE1502" s="137"/>
      <c r="AF1502" s="137"/>
      <c r="AG1502" s="137"/>
    </row>
    <row r="1604" spans="2:33" ht="15" customHeight="1">
      <c r="B1604" s="137"/>
      <c r="C1604" s="137"/>
      <c r="D1604" s="137"/>
      <c r="E1604" s="137"/>
      <c r="F1604" s="137"/>
      <c r="G1604" s="137"/>
      <c r="H1604" s="137"/>
      <c r="I1604" s="137"/>
      <c r="J1604" s="137"/>
      <c r="K1604" s="137"/>
      <c r="L1604" s="137"/>
      <c r="M1604" s="137"/>
      <c r="N1604" s="137"/>
      <c r="O1604" s="137"/>
      <c r="P1604" s="137"/>
      <c r="Q1604" s="137"/>
      <c r="R1604" s="137"/>
      <c r="S1604" s="137"/>
      <c r="T1604" s="137"/>
      <c r="U1604" s="137"/>
      <c r="V1604" s="137"/>
      <c r="W1604" s="137"/>
      <c r="X1604" s="137"/>
      <c r="Y1604" s="137"/>
      <c r="Z1604" s="137"/>
      <c r="AA1604" s="137"/>
      <c r="AB1604" s="137"/>
      <c r="AC1604" s="137"/>
      <c r="AD1604" s="137"/>
      <c r="AE1604" s="137"/>
      <c r="AF1604" s="137"/>
      <c r="AG1604" s="137"/>
    </row>
    <row r="1698" spans="2:33" ht="15" customHeight="1">
      <c r="B1698" s="137"/>
      <c r="C1698" s="137"/>
      <c r="D1698" s="137"/>
      <c r="E1698" s="137"/>
      <c r="F1698" s="137"/>
      <c r="G1698" s="137"/>
      <c r="H1698" s="137"/>
      <c r="I1698" s="137"/>
      <c r="J1698" s="137"/>
      <c r="K1698" s="137"/>
      <c r="L1698" s="137"/>
      <c r="M1698" s="137"/>
      <c r="N1698" s="137"/>
      <c r="O1698" s="137"/>
      <c r="P1698" s="137"/>
      <c r="Q1698" s="137"/>
      <c r="R1698" s="137"/>
      <c r="S1698" s="137"/>
      <c r="T1698" s="137"/>
      <c r="U1698" s="137"/>
      <c r="V1698" s="137"/>
      <c r="W1698" s="137"/>
      <c r="X1698" s="137"/>
      <c r="Y1698" s="137"/>
      <c r="Z1698" s="137"/>
      <c r="AA1698" s="137"/>
      <c r="AB1698" s="137"/>
      <c r="AC1698" s="137"/>
      <c r="AD1698" s="137"/>
      <c r="AE1698" s="137"/>
      <c r="AF1698" s="137"/>
      <c r="AG1698" s="137"/>
    </row>
    <row r="1945" spans="2:33" ht="15" customHeight="1">
      <c r="B1945" s="137"/>
      <c r="C1945" s="137"/>
      <c r="D1945" s="137"/>
      <c r="E1945" s="137"/>
      <c r="F1945" s="137"/>
      <c r="G1945" s="137"/>
      <c r="H1945" s="137"/>
      <c r="I1945" s="137"/>
      <c r="J1945" s="137"/>
      <c r="K1945" s="137"/>
      <c r="L1945" s="137"/>
      <c r="M1945" s="137"/>
      <c r="N1945" s="137"/>
      <c r="O1945" s="137"/>
      <c r="P1945" s="137"/>
      <c r="Q1945" s="137"/>
      <c r="R1945" s="137"/>
      <c r="S1945" s="137"/>
      <c r="T1945" s="137"/>
      <c r="U1945" s="137"/>
      <c r="V1945" s="137"/>
      <c r="W1945" s="137"/>
      <c r="X1945" s="137"/>
      <c r="Y1945" s="137"/>
      <c r="Z1945" s="137"/>
      <c r="AA1945" s="137"/>
      <c r="AB1945" s="137"/>
      <c r="AC1945" s="137"/>
      <c r="AD1945" s="137"/>
      <c r="AE1945" s="137"/>
      <c r="AF1945" s="137"/>
      <c r="AG1945" s="137"/>
    </row>
    <row r="2031" spans="2:33" ht="15" customHeight="1">
      <c r="B2031" s="137"/>
      <c r="C2031" s="137"/>
      <c r="D2031" s="137"/>
      <c r="E2031" s="137"/>
      <c r="F2031" s="137"/>
      <c r="G2031" s="137"/>
      <c r="H2031" s="137"/>
      <c r="I2031" s="137"/>
      <c r="J2031" s="137"/>
      <c r="K2031" s="137"/>
      <c r="L2031" s="137"/>
      <c r="M2031" s="137"/>
      <c r="N2031" s="137"/>
      <c r="O2031" s="137"/>
      <c r="P2031" s="137"/>
      <c r="Q2031" s="137"/>
      <c r="R2031" s="137"/>
      <c r="S2031" s="137"/>
      <c r="T2031" s="137"/>
      <c r="U2031" s="137"/>
      <c r="V2031" s="137"/>
      <c r="W2031" s="137"/>
      <c r="X2031" s="137"/>
      <c r="Y2031" s="137"/>
      <c r="Z2031" s="137"/>
      <c r="AA2031" s="137"/>
      <c r="AB2031" s="137"/>
      <c r="AC2031" s="137"/>
      <c r="AD2031" s="137"/>
      <c r="AE2031" s="137"/>
      <c r="AF2031" s="137"/>
      <c r="AG2031" s="137"/>
    </row>
    <row r="2153" spans="2:33" ht="15" customHeight="1">
      <c r="B2153" s="137"/>
      <c r="C2153" s="137"/>
      <c r="D2153" s="137"/>
      <c r="E2153" s="137"/>
      <c r="F2153" s="137"/>
      <c r="G2153" s="137"/>
      <c r="H2153" s="137"/>
      <c r="I2153" s="137"/>
      <c r="J2153" s="137"/>
      <c r="K2153" s="137"/>
      <c r="L2153" s="137"/>
      <c r="M2153" s="137"/>
      <c r="N2153" s="137"/>
      <c r="O2153" s="137"/>
      <c r="P2153" s="137"/>
      <c r="Q2153" s="137"/>
      <c r="R2153" s="137"/>
      <c r="S2153" s="137"/>
      <c r="T2153" s="137"/>
      <c r="U2153" s="137"/>
      <c r="V2153" s="137"/>
      <c r="W2153" s="137"/>
      <c r="X2153" s="137"/>
      <c r="Y2153" s="137"/>
      <c r="Z2153" s="137"/>
      <c r="AA2153" s="137"/>
      <c r="AB2153" s="137"/>
      <c r="AC2153" s="137"/>
      <c r="AD2153" s="137"/>
      <c r="AE2153" s="137"/>
      <c r="AF2153" s="137"/>
      <c r="AG2153" s="137"/>
    </row>
    <row r="2317" spans="2:33" ht="15" customHeight="1">
      <c r="B2317" s="137"/>
      <c r="C2317" s="137"/>
      <c r="D2317" s="137"/>
      <c r="E2317" s="137"/>
      <c r="F2317" s="137"/>
      <c r="G2317" s="137"/>
      <c r="H2317" s="137"/>
      <c r="I2317" s="137"/>
      <c r="J2317" s="137"/>
      <c r="K2317" s="137"/>
      <c r="L2317" s="137"/>
      <c r="M2317" s="137"/>
      <c r="N2317" s="137"/>
      <c r="O2317" s="137"/>
      <c r="P2317" s="137"/>
      <c r="Q2317" s="137"/>
      <c r="R2317" s="137"/>
      <c r="S2317" s="137"/>
      <c r="T2317" s="137"/>
      <c r="U2317" s="137"/>
      <c r="V2317" s="137"/>
      <c r="W2317" s="137"/>
      <c r="X2317" s="137"/>
      <c r="Y2317" s="137"/>
      <c r="Z2317" s="137"/>
      <c r="AA2317" s="137"/>
      <c r="AB2317" s="137"/>
      <c r="AC2317" s="137"/>
      <c r="AD2317" s="137"/>
      <c r="AE2317" s="137"/>
      <c r="AF2317" s="137"/>
      <c r="AG2317" s="137"/>
    </row>
    <row r="2419" spans="2:33" ht="15" customHeight="1">
      <c r="B2419" s="137"/>
      <c r="C2419" s="137"/>
      <c r="D2419" s="137"/>
      <c r="E2419" s="137"/>
      <c r="F2419" s="137"/>
      <c r="G2419" s="137"/>
      <c r="H2419" s="137"/>
      <c r="I2419" s="137"/>
      <c r="J2419" s="137"/>
      <c r="K2419" s="137"/>
      <c r="L2419" s="137"/>
      <c r="M2419" s="137"/>
      <c r="N2419" s="137"/>
      <c r="O2419" s="137"/>
      <c r="P2419" s="137"/>
      <c r="Q2419" s="137"/>
      <c r="R2419" s="137"/>
      <c r="S2419" s="137"/>
      <c r="T2419" s="137"/>
      <c r="U2419" s="137"/>
      <c r="V2419" s="137"/>
      <c r="W2419" s="137"/>
      <c r="X2419" s="137"/>
      <c r="Y2419" s="137"/>
      <c r="Z2419" s="137"/>
      <c r="AA2419" s="137"/>
      <c r="AB2419" s="137"/>
      <c r="AC2419" s="137"/>
      <c r="AD2419" s="137"/>
      <c r="AE2419" s="137"/>
      <c r="AF2419" s="137"/>
      <c r="AG2419" s="137"/>
    </row>
    <row r="2509" spans="2:33" ht="15" customHeight="1">
      <c r="B2509" s="137"/>
      <c r="C2509" s="137"/>
      <c r="D2509" s="137"/>
      <c r="E2509" s="137"/>
      <c r="F2509" s="137"/>
      <c r="G2509" s="137"/>
      <c r="H2509" s="137"/>
      <c r="I2509" s="137"/>
      <c r="J2509" s="137"/>
      <c r="K2509" s="137"/>
      <c r="L2509" s="137"/>
      <c r="M2509" s="137"/>
      <c r="N2509" s="137"/>
      <c r="O2509" s="137"/>
      <c r="P2509" s="137"/>
      <c r="Q2509" s="137"/>
      <c r="R2509" s="137"/>
      <c r="S2509" s="137"/>
      <c r="T2509" s="137"/>
      <c r="U2509" s="137"/>
      <c r="V2509" s="137"/>
      <c r="W2509" s="137"/>
      <c r="X2509" s="137"/>
      <c r="Y2509" s="137"/>
      <c r="Z2509" s="137"/>
      <c r="AA2509" s="137"/>
      <c r="AB2509" s="137"/>
      <c r="AC2509" s="137"/>
      <c r="AD2509" s="137"/>
      <c r="AE2509" s="137"/>
      <c r="AF2509" s="137"/>
      <c r="AG2509" s="137"/>
    </row>
    <row r="2598" spans="2:33" ht="15" customHeight="1">
      <c r="B2598" s="137"/>
      <c r="C2598" s="137"/>
      <c r="D2598" s="137"/>
      <c r="E2598" s="137"/>
      <c r="F2598" s="137"/>
      <c r="G2598" s="137"/>
      <c r="H2598" s="137"/>
      <c r="I2598" s="137"/>
      <c r="J2598" s="137"/>
      <c r="K2598" s="137"/>
      <c r="L2598" s="137"/>
      <c r="M2598" s="137"/>
      <c r="N2598" s="137"/>
      <c r="O2598" s="137"/>
      <c r="P2598" s="137"/>
      <c r="Q2598" s="137"/>
      <c r="R2598" s="137"/>
      <c r="S2598" s="137"/>
      <c r="T2598" s="137"/>
      <c r="U2598" s="137"/>
      <c r="V2598" s="137"/>
      <c r="W2598" s="137"/>
      <c r="X2598" s="137"/>
      <c r="Y2598" s="137"/>
      <c r="Z2598" s="137"/>
      <c r="AA2598" s="137"/>
      <c r="AB2598" s="137"/>
      <c r="AC2598" s="137"/>
      <c r="AD2598" s="137"/>
      <c r="AE2598" s="137"/>
      <c r="AF2598" s="137"/>
      <c r="AG2598" s="137"/>
    </row>
    <row r="2719" spans="2:33" ht="15" customHeight="1">
      <c r="B2719" s="137"/>
      <c r="C2719" s="137"/>
      <c r="D2719" s="137"/>
      <c r="E2719" s="137"/>
      <c r="F2719" s="137"/>
      <c r="G2719" s="137"/>
      <c r="H2719" s="137"/>
      <c r="I2719" s="137"/>
      <c r="J2719" s="137"/>
      <c r="K2719" s="137"/>
      <c r="L2719" s="137"/>
      <c r="M2719" s="137"/>
      <c r="N2719" s="137"/>
      <c r="O2719" s="137"/>
      <c r="P2719" s="137"/>
      <c r="Q2719" s="137"/>
      <c r="R2719" s="137"/>
      <c r="S2719" s="137"/>
      <c r="T2719" s="137"/>
      <c r="U2719" s="137"/>
      <c r="V2719" s="137"/>
      <c r="W2719" s="137"/>
      <c r="X2719" s="137"/>
      <c r="Y2719" s="137"/>
      <c r="Z2719" s="137"/>
      <c r="AA2719" s="137"/>
      <c r="AB2719" s="137"/>
      <c r="AC2719" s="137"/>
      <c r="AD2719" s="137"/>
      <c r="AE2719" s="137"/>
      <c r="AF2719" s="137"/>
      <c r="AG2719" s="137"/>
    </row>
    <row r="2837" spans="2:33" ht="15" customHeight="1">
      <c r="B2837" s="137"/>
      <c r="C2837" s="137"/>
      <c r="D2837" s="137"/>
      <c r="E2837" s="137"/>
      <c r="F2837" s="137"/>
      <c r="G2837" s="137"/>
      <c r="H2837" s="137"/>
      <c r="I2837" s="137"/>
      <c r="J2837" s="137"/>
      <c r="K2837" s="137"/>
      <c r="L2837" s="137"/>
      <c r="M2837" s="137"/>
      <c r="N2837" s="137"/>
      <c r="O2837" s="137"/>
      <c r="P2837" s="137"/>
      <c r="Q2837" s="137"/>
      <c r="R2837" s="137"/>
      <c r="S2837" s="137"/>
      <c r="T2837" s="137"/>
      <c r="U2837" s="137"/>
      <c r="V2837" s="137"/>
      <c r="W2837" s="137"/>
      <c r="X2837" s="137"/>
      <c r="Y2837" s="137"/>
      <c r="Z2837" s="137"/>
      <c r="AA2837" s="137"/>
      <c r="AB2837" s="137"/>
      <c r="AC2837" s="137"/>
      <c r="AD2837" s="137"/>
      <c r="AE2837" s="137"/>
      <c r="AF2837" s="137"/>
      <c r="AG2837" s="137"/>
    </row>
  </sheetData>
  <mergeCells count="19">
    <mergeCell ref="B308:AG308"/>
    <mergeCell ref="B511:AG511"/>
    <mergeCell ref="B712:AG712"/>
    <mergeCell ref="B887:AG887"/>
    <mergeCell ref="B1100:AG1100"/>
    <mergeCell ref="B1227:AG1227"/>
    <mergeCell ref="B1390:AG1390"/>
    <mergeCell ref="B1502:AG1502"/>
    <mergeCell ref="B1604:AG1604"/>
    <mergeCell ref="B1698:AG1698"/>
    <mergeCell ref="B2509:AG2509"/>
    <mergeCell ref="B2598:AG2598"/>
    <mergeCell ref="B2719:AG2719"/>
    <mergeCell ref="B2837:AG2837"/>
    <mergeCell ref="B1945:AG1945"/>
    <mergeCell ref="B2031:AG2031"/>
    <mergeCell ref="B2153:AG2153"/>
    <mergeCell ref="B2317:AG2317"/>
    <mergeCell ref="B2419:AG2419"/>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7F85-F55E-4CD7-AA9F-C29BC87F74A8}">
  <dimension ref="A1:AH2837"/>
  <sheetViews>
    <sheetView workbookViewId="0">
      <pane xSplit="2" ySplit="1" topLeftCell="C29" activePane="bottomRight" state="frozen"/>
      <selection pane="topRight" activeCell="C1" sqref="C1"/>
      <selection pane="bottomLeft" activeCell="A2" sqref="A2"/>
      <selection pane="bottomRight" activeCell="N12" sqref="N12"/>
    </sheetView>
  </sheetViews>
  <sheetFormatPr defaultColWidth="8.7109375" defaultRowHeight="15" customHeight="1"/>
  <cols>
    <col min="1" max="1" width="20.7109375" style="47" customWidth="1"/>
    <col min="2" max="2" width="46.7109375" style="47" customWidth="1"/>
    <col min="3" max="16384" width="8.7109375" style="47"/>
  </cols>
  <sheetData>
    <row r="1" spans="1:33" ht="15" customHeight="1" thickBot="1">
      <c r="B1" s="89" t="s">
        <v>583</v>
      </c>
      <c r="C1" s="90">
        <v>2022</v>
      </c>
      <c r="D1" s="90">
        <v>2023</v>
      </c>
      <c r="E1" s="90">
        <v>2024</v>
      </c>
      <c r="F1" s="90">
        <v>2025</v>
      </c>
      <c r="G1" s="90">
        <v>2026</v>
      </c>
      <c r="H1" s="90">
        <v>2027</v>
      </c>
      <c r="I1" s="90">
        <v>2028</v>
      </c>
      <c r="J1" s="90">
        <v>2029</v>
      </c>
      <c r="K1" s="90">
        <v>2030</v>
      </c>
      <c r="L1" s="90">
        <v>2031</v>
      </c>
      <c r="M1" s="90">
        <v>2032</v>
      </c>
      <c r="N1" s="90">
        <v>2033</v>
      </c>
      <c r="O1" s="90">
        <v>2034</v>
      </c>
      <c r="P1" s="90">
        <v>2035</v>
      </c>
      <c r="Q1" s="90">
        <v>2036</v>
      </c>
      <c r="R1" s="90">
        <v>2037</v>
      </c>
      <c r="S1" s="90">
        <v>2038</v>
      </c>
      <c r="T1" s="90">
        <v>2039</v>
      </c>
      <c r="U1" s="90">
        <v>2040</v>
      </c>
      <c r="V1" s="90">
        <v>2041</v>
      </c>
      <c r="W1" s="90">
        <v>2042</v>
      </c>
      <c r="X1" s="90">
        <v>2043</v>
      </c>
      <c r="Y1" s="90">
        <v>2044</v>
      </c>
      <c r="Z1" s="90">
        <v>2045</v>
      </c>
      <c r="AA1" s="90">
        <v>2046</v>
      </c>
      <c r="AB1" s="90">
        <v>2047</v>
      </c>
      <c r="AC1" s="90">
        <v>2048</v>
      </c>
      <c r="AD1" s="90">
        <v>2049</v>
      </c>
      <c r="AE1" s="90">
        <v>2050</v>
      </c>
    </row>
    <row r="2" spans="1:33" ht="15" customHeight="1" thickTop="1"/>
    <row r="3" spans="1:33" ht="15" customHeight="1">
      <c r="C3" s="84" t="s">
        <v>143</v>
      </c>
      <c r="D3" s="84" t="s">
        <v>584</v>
      </c>
      <c r="E3" s="58"/>
      <c r="F3" s="58"/>
      <c r="G3" s="58"/>
    </row>
    <row r="4" spans="1:33" ht="15" customHeight="1">
      <c r="C4" s="84" t="s">
        <v>142</v>
      </c>
      <c r="D4" s="84" t="s">
        <v>585</v>
      </c>
      <c r="E4" s="58"/>
      <c r="F4" s="58"/>
      <c r="G4" s="84" t="s">
        <v>573</v>
      </c>
    </row>
    <row r="5" spans="1:33" ht="15" customHeight="1">
      <c r="C5" s="84" t="s">
        <v>141</v>
      </c>
      <c r="D5" s="84" t="s">
        <v>586</v>
      </c>
      <c r="E5" s="58"/>
      <c r="F5" s="58"/>
      <c r="G5" s="58"/>
    </row>
    <row r="6" spans="1:33" ht="15" customHeight="1">
      <c r="C6" s="84" t="s">
        <v>140</v>
      </c>
      <c r="D6" s="58"/>
      <c r="E6" s="84" t="s">
        <v>587</v>
      </c>
      <c r="F6" s="58"/>
      <c r="G6" s="58"/>
    </row>
    <row r="7" spans="1:33" ht="12"/>
    <row r="8" spans="1:33" ht="12"/>
    <row r="9" spans="1:33" ht="12">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row>
    <row r="10" spans="1:33" ht="15" customHeight="1">
      <c r="A10" s="51" t="s">
        <v>366</v>
      </c>
      <c r="B10" s="91" t="s">
        <v>1</v>
      </c>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70" t="s">
        <v>570</v>
      </c>
      <c r="AG10" s="48"/>
    </row>
    <row r="11" spans="1:33" ht="15" customHeight="1">
      <c r="B11" s="92" t="s">
        <v>2</v>
      </c>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70" t="s">
        <v>569</v>
      </c>
      <c r="AG11" s="48"/>
    </row>
    <row r="12" spans="1:33" ht="15" customHeight="1">
      <c r="B12" s="92"/>
      <c r="C12" s="72"/>
      <c r="D12" s="72"/>
      <c r="E12" s="72"/>
      <c r="F12" s="72"/>
      <c r="G12" s="72"/>
      <c r="H12" s="72"/>
      <c r="I12" s="72"/>
      <c r="J12" s="72"/>
      <c r="K12" s="72"/>
      <c r="L12" s="72"/>
      <c r="M12" s="72"/>
      <c r="N12" s="72"/>
      <c r="O12" s="72"/>
      <c r="P12" s="72"/>
      <c r="Q12" s="72"/>
      <c r="R12" s="72"/>
      <c r="S12" s="72"/>
      <c r="T12" s="72"/>
      <c r="U12" s="72"/>
      <c r="V12" s="72"/>
      <c r="W12" s="72"/>
      <c r="X12" s="72"/>
      <c r="Y12" s="72"/>
      <c r="Z12" s="72"/>
      <c r="AA12" s="72"/>
      <c r="AB12" s="72"/>
      <c r="AC12" s="72"/>
      <c r="AD12" s="72"/>
      <c r="AE12" s="72"/>
      <c r="AF12" s="70" t="s">
        <v>568</v>
      </c>
      <c r="AG12" s="48"/>
    </row>
    <row r="13" spans="1:33" ht="15" customHeight="1" thickBot="1">
      <c r="B13" s="93" t="s">
        <v>4</v>
      </c>
      <c r="C13" s="93">
        <v>2022</v>
      </c>
      <c r="D13" s="93">
        <v>2023</v>
      </c>
      <c r="E13" s="93">
        <v>2024</v>
      </c>
      <c r="F13" s="93">
        <v>2025</v>
      </c>
      <c r="G13" s="93">
        <v>2026</v>
      </c>
      <c r="H13" s="93">
        <v>2027</v>
      </c>
      <c r="I13" s="93">
        <v>2028</v>
      </c>
      <c r="J13" s="93">
        <v>2029</v>
      </c>
      <c r="K13" s="93">
        <v>2030</v>
      </c>
      <c r="L13" s="93">
        <v>2031</v>
      </c>
      <c r="M13" s="93">
        <v>2032</v>
      </c>
      <c r="N13" s="93">
        <v>2033</v>
      </c>
      <c r="O13" s="93">
        <v>2034</v>
      </c>
      <c r="P13" s="93">
        <v>2035</v>
      </c>
      <c r="Q13" s="93">
        <v>2036</v>
      </c>
      <c r="R13" s="93">
        <v>2037</v>
      </c>
      <c r="S13" s="93">
        <v>2038</v>
      </c>
      <c r="T13" s="93">
        <v>2039</v>
      </c>
      <c r="U13" s="93">
        <v>2040</v>
      </c>
      <c r="V13" s="93">
        <v>2041</v>
      </c>
      <c r="W13" s="93">
        <v>2042</v>
      </c>
      <c r="X13" s="93">
        <v>2043</v>
      </c>
      <c r="Y13" s="93">
        <v>2044</v>
      </c>
      <c r="Z13" s="93">
        <v>2045</v>
      </c>
      <c r="AA13" s="93">
        <v>2046</v>
      </c>
      <c r="AB13" s="93">
        <v>2047</v>
      </c>
      <c r="AC13" s="93">
        <v>2048</v>
      </c>
      <c r="AD13" s="93">
        <v>2049</v>
      </c>
      <c r="AE13" s="93">
        <v>2050</v>
      </c>
      <c r="AF13" s="94" t="s">
        <v>588</v>
      </c>
      <c r="AG13" s="48"/>
    </row>
    <row r="14" spans="1:33" ht="15" customHeight="1" thickTop="1">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row>
    <row r="15" spans="1:33" ht="15" customHeight="1">
      <c r="B15" s="95" t="s">
        <v>5</v>
      </c>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row>
    <row r="16" spans="1:33" ht="15" customHeight="1">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row>
    <row r="17" spans="1:33" ht="15" customHeight="1">
      <c r="B17" s="95" t="s">
        <v>6</v>
      </c>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row>
    <row r="18" spans="1:33" ht="15" customHeight="1">
      <c r="A18" s="51" t="s">
        <v>367</v>
      </c>
      <c r="B18" s="96" t="s">
        <v>7</v>
      </c>
      <c r="C18" s="102">
        <v>93.44426</v>
      </c>
      <c r="D18" s="102">
        <v>94.366943000000006</v>
      </c>
      <c r="E18" s="102">
        <v>95.261948000000004</v>
      </c>
      <c r="F18" s="102">
        <v>96.233695999999995</v>
      </c>
      <c r="G18" s="102">
        <v>97.372681</v>
      </c>
      <c r="H18" s="102">
        <v>98.426238999999995</v>
      </c>
      <c r="I18" s="102">
        <v>99.435837000000006</v>
      </c>
      <c r="J18" s="102">
        <v>100.540588</v>
      </c>
      <c r="K18" s="102">
        <v>101.747238</v>
      </c>
      <c r="L18" s="102">
        <v>103.031937</v>
      </c>
      <c r="M18" s="102">
        <v>104.36438800000001</v>
      </c>
      <c r="N18" s="102">
        <v>105.67115800000001</v>
      </c>
      <c r="O18" s="102">
        <v>106.90464</v>
      </c>
      <c r="P18" s="102">
        <v>108.064949</v>
      </c>
      <c r="Q18" s="102">
        <v>109.148827</v>
      </c>
      <c r="R18" s="102">
        <v>110.16222399999999</v>
      </c>
      <c r="S18" s="102">
        <v>111.118996</v>
      </c>
      <c r="T18" s="102">
        <v>112.02248400000001</v>
      </c>
      <c r="U18" s="102">
        <v>112.878952</v>
      </c>
      <c r="V18" s="102">
        <v>113.69973</v>
      </c>
      <c r="W18" s="102">
        <v>114.495079</v>
      </c>
      <c r="X18" s="102">
        <v>115.27697000000001</v>
      </c>
      <c r="Y18" s="102">
        <v>116.05735</v>
      </c>
      <c r="Z18" s="102">
        <v>116.844925</v>
      </c>
      <c r="AA18" s="102">
        <v>117.64614899999999</v>
      </c>
      <c r="AB18" s="102">
        <v>118.46553</v>
      </c>
      <c r="AC18" s="102">
        <v>119.305115</v>
      </c>
      <c r="AD18" s="102">
        <v>120.165375</v>
      </c>
      <c r="AE18" s="102">
        <v>121.045486</v>
      </c>
      <c r="AF18" s="98">
        <v>9.2860000000000009E-3</v>
      </c>
      <c r="AG18" s="48"/>
    </row>
    <row r="19" spans="1:33" ht="15" customHeight="1">
      <c r="A19" s="51" t="s">
        <v>368</v>
      </c>
      <c r="B19" s="96" t="s">
        <v>8</v>
      </c>
      <c r="C19" s="102">
        <v>2.0272770000000002</v>
      </c>
      <c r="D19" s="102">
        <v>2.0085120000000001</v>
      </c>
      <c r="E19" s="102">
        <v>2.0945999999999998</v>
      </c>
      <c r="F19" s="102">
        <v>2.2721680000000002</v>
      </c>
      <c r="G19" s="102">
        <v>2.1971470000000002</v>
      </c>
      <c r="H19" s="102">
        <v>2.1634509999999998</v>
      </c>
      <c r="I19" s="102">
        <v>2.269371</v>
      </c>
      <c r="J19" s="102">
        <v>2.382768</v>
      </c>
      <c r="K19" s="102">
        <v>2.473055</v>
      </c>
      <c r="L19" s="102">
        <v>2.5336780000000001</v>
      </c>
      <c r="M19" s="102">
        <v>2.5211169999999998</v>
      </c>
      <c r="N19" s="102">
        <v>2.4608279999999998</v>
      </c>
      <c r="O19" s="102">
        <v>2.4002910000000002</v>
      </c>
      <c r="P19" s="102">
        <v>2.3361079999999999</v>
      </c>
      <c r="Q19" s="102">
        <v>2.2773340000000002</v>
      </c>
      <c r="R19" s="102">
        <v>2.2319089999999999</v>
      </c>
      <c r="S19" s="102">
        <v>2.1893440000000002</v>
      </c>
      <c r="T19" s="102">
        <v>2.1525660000000002</v>
      </c>
      <c r="U19" s="102">
        <v>2.1266379999999998</v>
      </c>
      <c r="V19" s="102">
        <v>2.1106319999999998</v>
      </c>
      <c r="W19" s="102">
        <v>2.106252</v>
      </c>
      <c r="X19" s="102">
        <v>2.1136330000000001</v>
      </c>
      <c r="Y19" s="102">
        <v>2.129588</v>
      </c>
      <c r="Z19" s="102">
        <v>2.1519349999999999</v>
      </c>
      <c r="AA19" s="102">
        <v>2.1788129999999999</v>
      </c>
      <c r="AB19" s="102">
        <v>2.2077830000000001</v>
      </c>
      <c r="AC19" s="102">
        <v>2.2373090000000002</v>
      </c>
      <c r="AD19" s="102">
        <v>2.2661419999999999</v>
      </c>
      <c r="AE19" s="102">
        <v>2.2929360000000001</v>
      </c>
      <c r="AF19" s="98">
        <v>4.4079999999999996E-3</v>
      </c>
      <c r="AG19" s="48"/>
    </row>
    <row r="20" spans="1:33" ht="15" customHeight="1">
      <c r="A20" s="51" t="s">
        <v>369</v>
      </c>
      <c r="B20" s="95" t="s">
        <v>9</v>
      </c>
      <c r="C20" s="104">
        <v>95.471535000000003</v>
      </c>
      <c r="D20" s="104">
        <v>96.375457999999995</v>
      </c>
      <c r="E20" s="104">
        <v>97.356544</v>
      </c>
      <c r="F20" s="104">
        <v>98.505866999999995</v>
      </c>
      <c r="G20" s="104">
        <v>99.569823999999997</v>
      </c>
      <c r="H20" s="104">
        <v>100.589691</v>
      </c>
      <c r="I20" s="104">
        <v>101.705208</v>
      </c>
      <c r="J20" s="104">
        <v>102.923355</v>
      </c>
      <c r="K20" s="104">
        <v>104.220291</v>
      </c>
      <c r="L20" s="104">
        <v>105.565613</v>
      </c>
      <c r="M20" s="104">
        <v>106.88550600000001</v>
      </c>
      <c r="N20" s="104">
        <v>108.131989</v>
      </c>
      <c r="O20" s="104">
        <v>109.30493199999999</v>
      </c>
      <c r="P20" s="104">
        <v>110.401054</v>
      </c>
      <c r="Q20" s="104">
        <v>111.426163</v>
      </c>
      <c r="R20" s="104">
        <v>112.39413500000001</v>
      </c>
      <c r="S20" s="104">
        <v>113.308342</v>
      </c>
      <c r="T20" s="104">
        <v>114.175049</v>
      </c>
      <c r="U20" s="104">
        <v>115.00559199999999</v>
      </c>
      <c r="V20" s="104">
        <v>115.81036400000001</v>
      </c>
      <c r="W20" s="104">
        <v>116.60133399999999</v>
      </c>
      <c r="X20" s="104">
        <v>117.390602</v>
      </c>
      <c r="Y20" s="104">
        <v>118.18693500000001</v>
      </c>
      <c r="Z20" s="104">
        <v>118.99685700000001</v>
      </c>
      <c r="AA20" s="104">
        <v>119.82495900000001</v>
      </c>
      <c r="AB20" s="104">
        <v>120.673317</v>
      </c>
      <c r="AC20" s="104">
        <v>121.542419</v>
      </c>
      <c r="AD20" s="104">
        <v>122.43151899999999</v>
      </c>
      <c r="AE20" s="104">
        <v>123.338425</v>
      </c>
      <c r="AF20" s="100">
        <v>9.1889999999999993E-3</v>
      </c>
      <c r="AG20" s="48"/>
    </row>
    <row r="21" spans="1:33" ht="15" customHeight="1">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row>
    <row r="22" spans="1:33" ht="15" customHeight="1">
      <c r="B22" s="95" t="s">
        <v>10</v>
      </c>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row>
    <row r="23" spans="1:33" ht="15" customHeight="1">
      <c r="B23" s="95" t="s">
        <v>11</v>
      </c>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row>
    <row r="24" spans="1:33" ht="15" customHeight="1">
      <c r="A24" s="51" t="s">
        <v>370</v>
      </c>
      <c r="B24" s="96" t="s">
        <v>449</v>
      </c>
      <c r="C24" s="102">
        <v>97.783371000000002</v>
      </c>
      <c r="D24" s="102">
        <v>96.373679999999993</v>
      </c>
      <c r="E24" s="102">
        <v>94.586517000000001</v>
      </c>
      <c r="F24" s="102">
        <v>93.941353000000007</v>
      </c>
      <c r="G24" s="102">
        <v>93.461242999999996</v>
      </c>
      <c r="H24" s="102">
        <v>92.806595000000002</v>
      </c>
      <c r="I24" s="102">
        <v>92.461997999999994</v>
      </c>
      <c r="J24" s="102">
        <v>91.902512000000002</v>
      </c>
      <c r="K24" s="102">
        <v>91.177718999999996</v>
      </c>
      <c r="L24" s="102">
        <v>90.426102</v>
      </c>
      <c r="M24" s="102">
        <v>89.704482999999996</v>
      </c>
      <c r="N24" s="102">
        <v>88.942779999999999</v>
      </c>
      <c r="O24" s="102">
        <v>88.203415000000007</v>
      </c>
      <c r="P24" s="102">
        <v>87.533478000000002</v>
      </c>
      <c r="Q24" s="102">
        <v>86.942824999999999</v>
      </c>
      <c r="R24" s="102">
        <v>86.362342999999996</v>
      </c>
      <c r="S24" s="102">
        <v>85.767792</v>
      </c>
      <c r="T24" s="102">
        <v>85.219443999999996</v>
      </c>
      <c r="U24" s="102">
        <v>84.720359999999999</v>
      </c>
      <c r="V24" s="102">
        <v>84.269615000000002</v>
      </c>
      <c r="W24" s="102">
        <v>83.864127999999994</v>
      </c>
      <c r="X24" s="102">
        <v>83.519119000000003</v>
      </c>
      <c r="Y24" s="102">
        <v>83.214995999999999</v>
      </c>
      <c r="Z24" s="102">
        <v>82.896759000000003</v>
      </c>
      <c r="AA24" s="102">
        <v>82.531181000000004</v>
      </c>
      <c r="AB24" s="102">
        <v>82.224677999999997</v>
      </c>
      <c r="AC24" s="102">
        <v>81.96669</v>
      </c>
      <c r="AD24" s="102">
        <v>81.719336999999996</v>
      </c>
      <c r="AE24" s="102">
        <v>81.461876000000004</v>
      </c>
      <c r="AF24" s="98">
        <v>-6.5009999999999998E-3</v>
      </c>
      <c r="AG24" s="48"/>
    </row>
    <row r="25" spans="1:33" ht="15" customHeight="1">
      <c r="A25" s="51" t="s">
        <v>371</v>
      </c>
      <c r="B25" s="96" t="s">
        <v>12</v>
      </c>
      <c r="C25" s="102">
        <v>96.520187000000007</v>
      </c>
      <c r="D25" s="102">
        <v>94.907600000000002</v>
      </c>
      <c r="E25" s="102">
        <v>92.965705999999997</v>
      </c>
      <c r="F25" s="102">
        <v>92.204841999999999</v>
      </c>
      <c r="G25" s="102">
        <v>91.668807999999999</v>
      </c>
      <c r="H25" s="102">
        <v>90.945740000000001</v>
      </c>
      <c r="I25" s="102">
        <v>90.547614999999993</v>
      </c>
      <c r="J25" s="102">
        <v>89.897819999999996</v>
      </c>
      <c r="K25" s="102">
        <v>89.117981</v>
      </c>
      <c r="L25" s="102">
        <v>88.313621999999995</v>
      </c>
      <c r="M25" s="102">
        <v>87.548271</v>
      </c>
      <c r="N25" s="102">
        <v>86.710746999999998</v>
      </c>
      <c r="O25" s="102">
        <v>85.890129000000002</v>
      </c>
      <c r="P25" s="102">
        <v>85.181640999999999</v>
      </c>
      <c r="Q25" s="102">
        <v>84.502601999999996</v>
      </c>
      <c r="R25" s="102">
        <v>83.877906999999993</v>
      </c>
      <c r="S25" s="102">
        <v>83.211494000000002</v>
      </c>
      <c r="T25" s="102">
        <v>82.597617999999997</v>
      </c>
      <c r="U25" s="102">
        <v>82.042580000000001</v>
      </c>
      <c r="V25" s="102">
        <v>81.545753000000005</v>
      </c>
      <c r="W25" s="102">
        <v>81.104857999999993</v>
      </c>
      <c r="X25" s="102">
        <v>80.731537000000003</v>
      </c>
      <c r="Y25" s="102">
        <v>80.403251999999995</v>
      </c>
      <c r="Z25" s="102">
        <v>80.062279000000004</v>
      </c>
      <c r="AA25" s="102">
        <v>79.645531000000005</v>
      </c>
      <c r="AB25" s="102">
        <v>79.335136000000006</v>
      </c>
      <c r="AC25" s="102">
        <v>79.057586999999998</v>
      </c>
      <c r="AD25" s="102">
        <v>78.810997</v>
      </c>
      <c r="AE25" s="102">
        <v>78.560989000000006</v>
      </c>
      <c r="AF25" s="98">
        <v>-7.326E-3</v>
      </c>
      <c r="AG25" s="48"/>
    </row>
    <row r="26" spans="1:33" ht="15" customHeight="1">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row>
    <row r="27" spans="1:33" ht="15" customHeight="1">
      <c r="B27" s="95" t="s">
        <v>450</v>
      </c>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row>
    <row r="28" spans="1:33" ht="15" customHeight="1">
      <c r="B28" s="95" t="s">
        <v>451</v>
      </c>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row>
    <row r="29" spans="1:33" s="61" customFormat="1" ht="15" customHeight="1">
      <c r="A29" s="51" t="s">
        <v>372</v>
      </c>
      <c r="B29" s="96" t="s">
        <v>497</v>
      </c>
      <c r="C29" s="97">
        <v>0.119273</v>
      </c>
      <c r="D29" s="97">
        <v>0.11836099999999999</v>
      </c>
      <c r="E29" s="97">
        <v>0.110862</v>
      </c>
      <c r="F29" s="97">
        <v>0.111099</v>
      </c>
      <c r="G29" s="97">
        <v>0.111147</v>
      </c>
      <c r="H29" s="97">
        <v>0.11085399999999999</v>
      </c>
      <c r="I29" s="97">
        <v>0.110384</v>
      </c>
      <c r="J29" s="97">
        <v>0.109759</v>
      </c>
      <c r="K29" s="97">
        <v>0.108987</v>
      </c>
      <c r="L29" s="97">
        <v>0.10828500000000001</v>
      </c>
      <c r="M29" s="97">
        <v>0.10747900000000001</v>
      </c>
      <c r="N29" s="97">
        <v>0.106449</v>
      </c>
      <c r="O29" s="97">
        <v>0.10527499999999999</v>
      </c>
      <c r="P29" s="97">
        <v>0.104142</v>
      </c>
      <c r="Q29" s="97">
        <v>0.10298300000000001</v>
      </c>
      <c r="R29" s="97">
        <v>0.10173699999999999</v>
      </c>
      <c r="S29" s="97">
        <v>0.10034700000000001</v>
      </c>
      <c r="T29" s="97">
        <v>9.8874000000000004E-2</v>
      </c>
      <c r="U29" s="97">
        <v>9.7414000000000001E-2</v>
      </c>
      <c r="V29" s="97">
        <v>9.6060000000000006E-2</v>
      </c>
      <c r="W29" s="97">
        <v>9.4757999999999995E-2</v>
      </c>
      <c r="X29" s="97">
        <v>9.3488000000000002E-2</v>
      </c>
      <c r="Y29" s="97">
        <v>9.2216000000000006E-2</v>
      </c>
      <c r="Z29" s="97">
        <v>9.0939000000000006E-2</v>
      </c>
      <c r="AA29" s="97">
        <v>8.9707999999999996E-2</v>
      </c>
      <c r="AB29" s="97">
        <v>8.8523000000000004E-2</v>
      </c>
      <c r="AC29" s="97">
        <v>8.7315000000000004E-2</v>
      </c>
      <c r="AD29" s="97">
        <v>8.6134000000000002E-2</v>
      </c>
      <c r="AE29" s="97">
        <v>8.4989999999999996E-2</v>
      </c>
      <c r="AF29" s="98">
        <v>-1.2030000000000001E-2</v>
      </c>
      <c r="AG29" s="48"/>
    </row>
    <row r="30" spans="1:33" s="61" customFormat="1" ht="15" customHeight="1">
      <c r="A30" s="51" t="s">
        <v>373</v>
      </c>
      <c r="B30" s="96" t="s">
        <v>498</v>
      </c>
      <c r="C30" s="97">
        <v>0.54288000000000003</v>
      </c>
      <c r="D30" s="97">
        <v>0.477379</v>
      </c>
      <c r="E30" s="97">
        <v>0.55079100000000003</v>
      </c>
      <c r="F30" s="97">
        <v>0.56004500000000002</v>
      </c>
      <c r="G30" s="97">
        <v>0.56774999999999998</v>
      </c>
      <c r="H30" s="97">
        <v>0.57508499999999996</v>
      </c>
      <c r="I30" s="97">
        <v>0.58246200000000004</v>
      </c>
      <c r="J30" s="97">
        <v>0.58957300000000001</v>
      </c>
      <c r="K30" s="97">
        <v>0.59539600000000004</v>
      </c>
      <c r="L30" s="97">
        <v>0.601495</v>
      </c>
      <c r="M30" s="97">
        <v>0.60778500000000002</v>
      </c>
      <c r="N30" s="97">
        <v>0.61240499999999998</v>
      </c>
      <c r="O30" s="97">
        <v>0.61662799999999995</v>
      </c>
      <c r="P30" s="97">
        <v>0.62129199999999996</v>
      </c>
      <c r="Q30" s="97">
        <v>0.62604599999999999</v>
      </c>
      <c r="R30" s="97">
        <v>0.63073500000000005</v>
      </c>
      <c r="S30" s="97">
        <v>0.63493599999999994</v>
      </c>
      <c r="T30" s="97">
        <v>0.63913600000000004</v>
      </c>
      <c r="U30" s="97">
        <v>0.64287499999999997</v>
      </c>
      <c r="V30" s="97">
        <v>0.647011</v>
      </c>
      <c r="W30" s="97">
        <v>0.65148700000000004</v>
      </c>
      <c r="X30" s="97">
        <v>0.65618699999999996</v>
      </c>
      <c r="Y30" s="97">
        <v>0.66127499999999995</v>
      </c>
      <c r="Z30" s="97">
        <v>0.66691500000000004</v>
      </c>
      <c r="AA30" s="97">
        <v>0.67370399999999997</v>
      </c>
      <c r="AB30" s="97">
        <v>0.68126399999999998</v>
      </c>
      <c r="AC30" s="97">
        <v>0.68905400000000006</v>
      </c>
      <c r="AD30" s="97">
        <v>0.696994</v>
      </c>
      <c r="AE30" s="97">
        <v>0.70569899999999997</v>
      </c>
      <c r="AF30" s="98">
        <v>9.4120000000000002E-3</v>
      </c>
      <c r="AG30" s="48"/>
    </row>
    <row r="31" spans="1:33" s="61" customFormat="1" ht="12">
      <c r="A31" s="51" t="s">
        <v>374</v>
      </c>
      <c r="B31" s="96" t="s">
        <v>499</v>
      </c>
      <c r="C31" s="97">
        <v>2.4215E-2</v>
      </c>
      <c r="D31" s="97">
        <v>2.3555E-2</v>
      </c>
      <c r="E31" s="97">
        <v>2.3130000000000001E-2</v>
      </c>
      <c r="F31" s="97">
        <v>2.2870000000000001E-2</v>
      </c>
      <c r="G31" s="97">
        <v>2.2631999999999999E-2</v>
      </c>
      <c r="H31" s="97">
        <v>2.2556E-2</v>
      </c>
      <c r="I31" s="97">
        <v>2.2463E-2</v>
      </c>
      <c r="J31" s="97">
        <v>2.2349999999999998E-2</v>
      </c>
      <c r="K31" s="97">
        <v>2.2206E-2</v>
      </c>
      <c r="L31" s="97">
        <v>2.2058999999999999E-2</v>
      </c>
      <c r="M31" s="97">
        <v>2.1898999999999998E-2</v>
      </c>
      <c r="N31" s="97">
        <v>2.1687999999999999E-2</v>
      </c>
      <c r="O31" s="97">
        <v>2.1453E-2</v>
      </c>
      <c r="P31" s="97">
        <v>2.1236000000000001E-2</v>
      </c>
      <c r="Q31" s="97">
        <v>2.1016E-2</v>
      </c>
      <c r="R31" s="97">
        <v>2.0782999999999999E-2</v>
      </c>
      <c r="S31" s="97">
        <v>2.0525999999999999E-2</v>
      </c>
      <c r="T31" s="97">
        <v>2.0267E-2</v>
      </c>
      <c r="U31" s="97">
        <v>2.001E-2</v>
      </c>
      <c r="V31" s="97">
        <v>1.9778E-2</v>
      </c>
      <c r="W31" s="97">
        <v>1.9556E-2</v>
      </c>
      <c r="X31" s="97">
        <v>1.9342000000000002E-2</v>
      </c>
      <c r="Y31" s="97">
        <v>1.9133000000000001E-2</v>
      </c>
      <c r="Z31" s="97">
        <v>1.8929999999999999E-2</v>
      </c>
      <c r="AA31" s="97">
        <v>1.8741000000000001E-2</v>
      </c>
      <c r="AB31" s="97">
        <v>1.857E-2</v>
      </c>
      <c r="AC31" s="97">
        <v>1.84E-2</v>
      </c>
      <c r="AD31" s="97">
        <v>1.8238999999999998E-2</v>
      </c>
      <c r="AE31" s="97">
        <v>1.8093999999999999E-2</v>
      </c>
      <c r="AF31" s="98">
        <v>-1.0354E-2</v>
      </c>
      <c r="AG31" s="48"/>
    </row>
    <row r="32" spans="1:33" s="61" customFormat="1" ht="12">
      <c r="A32" s="51" t="s">
        <v>375</v>
      </c>
      <c r="B32" s="96" t="s">
        <v>13</v>
      </c>
      <c r="C32" s="97">
        <v>0.41879300000000003</v>
      </c>
      <c r="D32" s="97">
        <v>0.407891</v>
      </c>
      <c r="E32" s="97">
        <v>0.40001900000000001</v>
      </c>
      <c r="F32" s="97">
        <v>0.394285</v>
      </c>
      <c r="G32" s="97">
        <v>0.38813999999999999</v>
      </c>
      <c r="H32" s="97">
        <v>0.38119500000000001</v>
      </c>
      <c r="I32" s="97">
        <v>0.37394899999999998</v>
      </c>
      <c r="J32" s="97">
        <v>0.36649399999999999</v>
      </c>
      <c r="K32" s="97">
        <v>0.35841099999999998</v>
      </c>
      <c r="L32" s="97">
        <v>0.35066599999999998</v>
      </c>
      <c r="M32" s="97">
        <v>0.34295799999999999</v>
      </c>
      <c r="N32" s="97">
        <v>0.33487299999999998</v>
      </c>
      <c r="O32" s="97">
        <v>0.32677299999999998</v>
      </c>
      <c r="P32" s="97">
        <v>0.31914799999999999</v>
      </c>
      <c r="Q32" s="97">
        <v>0.311811</v>
      </c>
      <c r="R32" s="97">
        <v>0.30456</v>
      </c>
      <c r="S32" s="97">
        <v>0.29719499999999999</v>
      </c>
      <c r="T32" s="97">
        <v>0.28995700000000002</v>
      </c>
      <c r="U32" s="97">
        <v>0.28303099999999998</v>
      </c>
      <c r="V32" s="97">
        <v>0.276615</v>
      </c>
      <c r="W32" s="97">
        <v>0.270569</v>
      </c>
      <c r="X32" s="97">
        <v>0.26481399999999999</v>
      </c>
      <c r="Y32" s="97">
        <v>0.25929200000000002</v>
      </c>
      <c r="Z32" s="97">
        <v>0.25397799999999998</v>
      </c>
      <c r="AA32" s="97">
        <v>0.24892300000000001</v>
      </c>
      <c r="AB32" s="97">
        <v>0.24418300000000001</v>
      </c>
      <c r="AC32" s="97">
        <v>0.239593</v>
      </c>
      <c r="AD32" s="97">
        <v>0.23527899999999999</v>
      </c>
      <c r="AE32" s="97">
        <v>0.23125899999999999</v>
      </c>
      <c r="AF32" s="98">
        <v>-2.0985E-2</v>
      </c>
      <c r="AG32" s="48"/>
    </row>
    <row r="33" spans="1:33" s="61" customFormat="1" ht="12">
      <c r="A33" s="51" t="s">
        <v>376</v>
      </c>
      <c r="B33" s="96" t="s">
        <v>14</v>
      </c>
      <c r="C33" s="97">
        <v>8.2377000000000006E-2</v>
      </c>
      <c r="D33" s="97">
        <v>8.1711000000000006E-2</v>
      </c>
      <c r="E33" s="97">
        <v>8.1786999999999999E-2</v>
      </c>
      <c r="F33" s="97">
        <v>8.2300999999999999E-2</v>
      </c>
      <c r="G33" s="97">
        <v>8.2629999999999995E-2</v>
      </c>
      <c r="H33" s="97">
        <v>8.2722000000000004E-2</v>
      </c>
      <c r="I33" s="97">
        <v>8.2723000000000005E-2</v>
      </c>
      <c r="J33" s="97">
        <v>8.2640000000000005E-2</v>
      </c>
      <c r="K33" s="97">
        <v>8.2437999999999997E-2</v>
      </c>
      <c r="L33" s="97">
        <v>8.2239999999999994E-2</v>
      </c>
      <c r="M33" s="97">
        <v>8.1999000000000002E-2</v>
      </c>
      <c r="N33" s="97">
        <v>8.1576999999999997E-2</v>
      </c>
      <c r="O33" s="97">
        <v>8.1060999999999994E-2</v>
      </c>
      <c r="P33" s="97">
        <v>8.0576999999999996E-2</v>
      </c>
      <c r="Q33" s="97">
        <v>8.0064999999999997E-2</v>
      </c>
      <c r="R33" s="97">
        <v>7.9491000000000006E-2</v>
      </c>
      <c r="S33" s="97">
        <v>7.8826999999999994E-2</v>
      </c>
      <c r="T33" s="97">
        <v>7.8130000000000005E-2</v>
      </c>
      <c r="U33" s="97">
        <v>7.7412999999999996E-2</v>
      </c>
      <c r="V33" s="97">
        <v>7.6771000000000006E-2</v>
      </c>
      <c r="W33" s="97">
        <v>7.6152999999999998E-2</v>
      </c>
      <c r="X33" s="97">
        <v>7.5556999999999999E-2</v>
      </c>
      <c r="Y33" s="97">
        <v>7.4978000000000003E-2</v>
      </c>
      <c r="Z33" s="97">
        <v>7.4414999999999995E-2</v>
      </c>
      <c r="AA33" s="97">
        <v>7.3903999999999997E-2</v>
      </c>
      <c r="AB33" s="97">
        <v>7.3455999999999994E-2</v>
      </c>
      <c r="AC33" s="97">
        <v>7.2993000000000002E-2</v>
      </c>
      <c r="AD33" s="97">
        <v>7.2537000000000004E-2</v>
      </c>
      <c r="AE33" s="97">
        <v>7.2122000000000006E-2</v>
      </c>
      <c r="AF33" s="98">
        <v>-4.7369999999999999E-3</v>
      </c>
      <c r="AG33" s="48"/>
    </row>
    <row r="34" spans="1:33" s="61" customFormat="1" ht="12">
      <c r="A34" s="51" t="s">
        <v>377</v>
      </c>
      <c r="B34" s="96" t="s">
        <v>15</v>
      </c>
      <c r="C34" s="97">
        <v>0.49728099999999997</v>
      </c>
      <c r="D34" s="97">
        <v>0.48855999999999999</v>
      </c>
      <c r="E34" s="97">
        <v>0.48579499999999998</v>
      </c>
      <c r="F34" s="97">
        <v>0.48757200000000001</v>
      </c>
      <c r="G34" s="97">
        <v>0.48936600000000002</v>
      </c>
      <c r="H34" s="97">
        <v>0.490566</v>
      </c>
      <c r="I34" s="97">
        <v>0.49202499999999999</v>
      </c>
      <c r="J34" s="97">
        <v>0.49368899999999999</v>
      </c>
      <c r="K34" s="97">
        <v>0.49101899999999998</v>
      </c>
      <c r="L34" s="97">
        <v>0.48896099999999998</v>
      </c>
      <c r="M34" s="97">
        <v>0.48697299999999999</v>
      </c>
      <c r="N34" s="97">
        <v>0.48422700000000002</v>
      </c>
      <c r="O34" s="97">
        <v>0.48097899999999999</v>
      </c>
      <c r="P34" s="97">
        <v>0.47800999999999999</v>
      </c>
      <c r="Q34" s="97">
        <v>0.474966</v>
      </c>
      <c r="R34" s="97">
        <v>0.47095500000000001</v>
      </c>
      <c r="S34" s="97">
        <v>0.46600999999999998</v>
      </c>
      <c r="T34" s="97">
        <v>0.45994200000000002</v>
      </c>
      <c r="U34" s="97">
        <v>0.45792899999999997</v>
      </c>
      <c r="V34" s="97">
        <v>0.45681100000000002</v>
      </c>
      <c r="W34" s="97">
        <v>0.45597100000000002</v>
      </c>
      <c r="X34" s="97">
        <v>0.45552999999999999</v>
      </c>
      <c r="Y34" s="97">
        <v>0.455459</v>
      </c>
      <c r="Z34" s="97">
        <v>0.45567999999999997</v>
      </c>
      <c r="AA34" s="97">
        <v>0.45632899999999998</v>
      </c>
      <c r="AB34" s="97">
        <v>0.45772200000000002</v>
      </c>
      <c r="AC34" s="97">
        <v>0.45915800000000001</v>
      </c>
      <c r="AD34" s="97">
        <v>0.460843</v>
      </c>
      <c r="AE34" s="97">
        <v>0.46300400000000003</v>
      </c>
      <c r="AF34" s="98">
        <v>-2.5469999999999998E-3</v>
      </c>
      <c r="AG34" s="48"/>
    </row>
    <row r="35" spans="1:33" s="61" customFormat="1" ht="12">
      <c r="A35" s="51" t="s">
        <v>378</v>
      </c>
      <c r="B35" s="96" t="s">
        <v>16</v>
      </c>
      <c r="C35" s="97">
        <v>0.603352</v>
      </c>
      <c r="D35" s="97">
        <v>0.60135499999999997</v>
      </c>
      <c r="E35" s="97">
        <v>0.60267999999999999</v>
      </c>
      <c r="F35" s="97">
        <v>0.60644600000000004</v>
      </c>
      <c r="G35" s="97">
        <v>0.60968599999999995</v>
      </c>
      <c r="H35" s="97">
        <v>0.61227900000000002</v>
      </c>
      <c r="I35" s="97">
        <v>0.61520399999999997</v>
      </c>
      <c r="J35" s="97">
        <v>0.61849299999999996</v>
      </c>
      <c r="K35" s="97">
        <v>0.62074799999999997</v>
      </c>
      <c r="L35" s="97">
        <v>0.62390000000000001</v>
      </c>
      <c r="M35" s="97">
        <v>0.62699000000000005</v>
      </c>
      <c r="N35" s="97">
        <v>0.62938700000000003</v>
      </c>
      <c r="O35" s="97">
        <v>0.63132500000000003</v>
      </c>
      <c r="P35" s="97">
        <v>0.63321400000000005</v>
      </c>
      <c r="Q35" s="97">
        <v>0.63485499999999995</v>
      </c>
      <c r="R35" s="97">
        <v>0.63615500000000003</v>
      </c>
      <c r="S35" s="97">
        <v>0.636938</v>
      </c>
      <c r="T35" s="97">
        <v>0.63747399999999999</v>
      </c>
      <c r="U35" s="97">
        <v>0.63791900000000001</v>
      </c>
      <c r="V35" s="97">
        <v>0.63905800000000001</v>
      </c>
      <c r="W35" s="97">
        <v>0.64029400000000003</v>
      </c>
      <c r="X35" s="97">
        <v>0.64160899999999998</v>
      </c>
      <c r="Y35" s="97">
        <v>0.642984</v>
      </c>
      <c r="Z35" s="97">
        <v>0.64441700000000002</v>
      </c>
      <c r="AA35" s="97">
        <v>0.64599600000000001</v>
      </c>
      <c r="AB35" s="97">
        <v>0.64779299999999995</v>
      </c>
      <c r="AC35" s="97">
        <v>0.64965700000000004</v>
      </c>
      <c r="AD35" s="97">
        <v>0.65169699999999997</v>
      </c>
      <c r="AE35" s="97">
        <v>0.65393400000000002</v>
      </c>
      <c r="AF35" s="98">
        <v>2.879E-3</v>
      </c>
      <c r="AG35" s="48"/>
    </row>
    <row r="36" spans="1:33" s="61" customFormat="1" ht="12">
      <c r="A36" s="51" t="s">
        <v>379</v>
      </c>
      <c r="B36" s="96" t="s">
        <v>144</v>
      </c>
      <c r="C36" s="97">
        <v>0.43073600000000001</v>
      </c>
      <c r="D36" s="97">
        <v>0.434585</v>
      </c>
      <c r="E36" s="97">
        <v>0.43993500000000002</v>
      </c>
      <c r="F36" s="97">
        <v>0.447378</v>
      </c>
      <c r="G36" s="97">
        <v>0.45436900000000002</v>
      </c>
      <c r="H36" s="97">
        <v>0.46098600000000001</v>
      </c>
      <c r="I36" s="97">
        <v>0.46887200000000001</v>
      </c>
      <c r="J36" s="97">
        <v>0.477159</v>
      </c>
      <c r="K36" s="97">
        <v>0.48619699999999999</v>
      </c>
      <c r="L36" s="97">
        <v>0.49543300000000001</v>
      </c>
      <c r="M36" s="97">
        <v>0.50508200000000003</v>
      </c>
      <c r="N36" s="97">
        <v>0.51431199999999999</v>
      </c>
      <c r="O36" s="97">
        <v>0.52371100000000004</v>
      </c>
      <c r="P36" s="97">
        <v>0.53291500000000003</v>
      </c>
      <c r="Q36" s="97">
        <v>0.54290400000000005</v>
      </c>
      <c r="R36" s="97">
        <v>0.55216500000000002</v>
      </c>
      <c r="S36" s="97">
        <v>0.56217499999999998</v>
      </c>
      <c r="T36" s="97">
        <v>0.57200700000000004</v>
      </c>
      <c r="U36" s="97">
        <v>0.58174599999999999</v>
      </c>
      <c r="V36" s="97">
        <v>0.59145400000000004</v>
      </c>
      <c r="W36" s="97">
        <v>0.60173699999999997</v>
      </c>
      <c r="X36" s="97">
        <v>0.61264799999999997</v>
      </c>
      <c r="Y36" s="97">
        <v>0.62317100000000003</v>
      </c>
      <c r="Z36" s="97">
        <v>0.63440600000000003</v>
      </c>
      <c r="AA36" s="97">
        <v>0.64643499999999998</v>
      </c>
      <c r="AB36" s="97">
        <v>0.65822099999999995</v>
      </c>
      <c r="AC36" s="97">
        <v>0.67073700000000003</v>
      </c>
      <c r="AD36" s="97">
        <v>0.68349800000000005</v>
      </c>
      <c r="AE36" s="97">
        <v>0.69654000000000005</v>
      </c>
      <c r="AF36" s="98">
        <v>1.7312999999999999E-2</v>
      </c>
      <c r="AG36" s="48"/>
    </row>
    <row r="37" spans="1:33" s="61" customFormat="1" ht="12">
      <c r="A37" s="51" t="s">
        <v>380</v>
      </c>
      <c r="B37" s="96" t="s">
        <v>145</v>
      </c>
      <c r="C37" s="97">
        <v>0.174708</v>
      </c>
      <c r="D37" s="97">
        <v>0.173262</v>
      </c>
      <c r="E37" s="97">
        <v>0.17277699999999999</v>
      </c>
      <c r="F37" s="97">
        <v>0.17319300000000001</v>
      </c>
      <c r="G37" s="97">
        <v>0.17386399999999999</v>
      </c>
      <c r="H37" s="97">
        <v>0.174594</v>
      </c>
      <c r="I37" s="97">
        <v>0.17566599999999999</v>
      </c>
      <c r="J37" s="97">
        <v>0.17710699999999999</v>
      </c>
      <c r="K37" s="97">
        <v>0.17887400000000001</v>
      </c>
      <c r="L37" s="97">
        <v>0.180673</v>
      </c>
      <c r="M37" s="97">
        <v>0.18267900000000001</v>
      </c>
      <c r="N37" s="97">
        <v>0.184498</v>
      </c>
      <c r="O37" s="97">
        <v>0.185888</v>
      </c>
      <c r="P37" s="97">
        <v>0.18745700000000001</v>
      </c>
      <c r="Q37" s="97">
        <v>0.18862699999999999</v>
      </c>
      <c r="R37" s="97">
        <v>0.18968199999999999</v>
      </c>
      <c r="S37" s="97">
        <v>0.190608</v>
      </c>
      <c r="T37" s="97">
        <v>0.190859</v>
      </c>
      <c r="U37" s="97">
        <v>0.19103999999999999</v>
      </c>
      <c r="V37" s="97">
        <v>0.19087699999999999</v>
      </c>
      <c r="W37" s="97">
        <v>0.19009000000000001</v>
      </c>
      <c r="X37" s="97">
        <v>0.18897900000000001</v>
      </c>
      <c r="Y37" s="97">
        <v>0.18754999999999999</v>
      </c>
      <c r="Z37" s="97">
        <v>0.1855</v>
      </c>
      <c r="AA37" s="97">
        <v>0.183143</v>
      </c>
      <c r="AB37" s="97">
        <v>0.180174</v>
      </c>
      <c r="AC37" s="97">
        <v>0.176542</v>
      </c>
      <c r="AD37" s="97">
        <v>0.17224400000000001</v>
      </c>
      <c r="AE37" s="97">
        <v>0.16695299999999999</v>
      </c>
      <c r="AF37" s="98">
        <v>-1.6199999999999999E-3</v>
      </c>
      <c r="AG37" s="48"/>
    </row>
    <row r="38" spans="1:33" s="61" customFormat="1" ht="12">
      <c r="A38" s="51" t="s">
        <v>381</v>
      </c>
      <c r="B38" s="96" t="s">
        <v>19</v>
      </c>
      <c r="C38" s="97">
        <v>1.8214999999999999</v>
      </c>
      <c r="D38" s="97">
        <v>1.853537</v>
      </c>
      <c r="E38" s="97">
        <v>1.8354539999999999</v>
      </c>
      <c r="F38" s="97">
        <v>1.821644</v>
      </c>
      <c r="G38" s="97">
        <v>1.820174</v>
      </c>
      <c r="H38" s="97">
        <v>1.8173820000000001</v>
      </c>
      <c r="I38" s="97">
        <v>1.8377559999999999</v>
      </c>
      <c r="J38" s="97">
        <v>1.8595930000000001</v>
      </c>
      <c r="K38" s="97">
        <v>1.882188</v>
      </c>
      <c r="L38" s="97">
        <v>1.9058200000000001</v>
      </c>
      <c r="M38" s="97">
        <v>1.9294819999999999</v>
      </c>
      <c r="N38" s="97">
        <v>1.951943</v>
      </c>
      <c r="O38" s="97">
        <v>1.9733750000000001</v>
      </c>
      <c r="P38" s="97">
        <v>1.994686</v>
      </c>
      <c r="Q38" s="97">
        <v>2.0159479999999999</v>
      </c>
      <c r="R38" s="97">
        <v>2.0364469999999999</v>
      </c>
      <c r="S38" s="97">
        <v>2.0566209999999998</v>
      </c>
      <c r="T38" s="97">
        <v>2.0767880000000001</v>
      </c>
      <c r="U38" s="97">
        <v>2.096851</v>
      </c>
      <c r="V38" s="97">
        <v>2.1177489999999999</v>
      </c>
      <c r="W38" s="97">
        <v>2.1392600000000002</v>
      </c>
      <c r="X38" s="97">
        <v>2.1619060000000001</v>
      </c>
      <c r="Y38" s="97">
        <v>2.1855560000000001</v>
      </c>
      <c r="Z38" s="97">
        <v>2.21069</v>
      </c>
      <c r="AA38" s="97">
        <v>2.236834</v>
      </c>
      <c r="AB38" s="97">
        <v>2.2647439999999999</v>
      </c>
      <c r="AC38" s="97">
        <v>2.2939790000000002</v>
      </c>
      <c r="AD38" s="97">
        <v>2.3243649999999998</v>
      </c>
      <c r="AE38" s="97">
        <v>2.3563890000000001</v>
      </c>
      <c r="AF38" s="98">
        <v>9.2379999999999997E-3</v>
      </c>
      <c r="AG38" s="48"/>
    </row>
    <row r="39" spans="1:33" s="61" customFormat="1" ht="12">
      <c r="A39" s="51" t="s">
        <v>500</v>
      </c>
      <c r="B39" s="95" t="s">
        <v>456</v>
      </c>
      <c r="C39" s="99">
        <v>4.7151149999999999</v>
      </c>
      <c r="D39" s="99">
        <v>4.660196</v>
      </c>
      <c r="E39" s="99">
        <v>4.7032290000000003</v>
      </c>
      <c r="F39" s="99">
        <v>4.7068329999999996</v>
      </c>
      <c r="G39" s="99">
        <v>4.7197579999999997</v>
      </c>
      <c r="H39" s="99">
        <v>4.7282190000000002</v>
      </c>
      <c r="I39" s="99">
        <v>4.7615030000000003</v>
      </c>
      <c r="J39" s="99">
        <v>4.796856</v>
      </c>
      <c r="K39" s="99">
        <v>4.8264649999999998</v>
      </c>
      <c r="L39" s="99">
        <v>4.8595329999999999</v>
      </c>
      <c r="M39" s="99">
        <v>4.8933260000000001</v>
      </c>
      <c r="N39" s="99">
        <v>4.92136</v>
      </c>
      <c r="O39" s="99">
        <v>4.9464670000000002</v>
      </c>
      <c r="P39" s="99">
        <v>4.9726759999999999</v>
      </c>
      <c r="Q39" s="99">
        <v>4.9992200000000002</v>
      </c>
      <c r="R39" s="99">
        <v>5.0227110000000001</v>
      </c>
      <c r="S39" s="99">
        <v>5.0441830000000003</v>
      </c>
      <c r="T39" s="99">
        <v>5.063434</v>
      </c>
      <c r="U39" s="99">
        <v>5.0862280000000002</v>
      </c>
      <c r="V39" s="99">
        <v>5.1121850000000002</v>
      </c>
      <c r="W39" s="99">
        <v>5.139875</v>
      </c>
      <c r="X39" s="99">
        <v>5.1700590000000002</v>
      </c>
      <c r="Y39" s="99">
        <v>5.201613</v>
      </c>
      <c r="Z39" s="99">
        <v>5.2358710000000004</v>
      </c>
      <c r="AA39" s="99">
        <v>5.2737179999999997</v>
      </c>
      <c r="AB39" s="99">
        <v>5.3146490000000002</v>
      </c>
      <c r="AC39" s="99">
        <v>5.3574289999999998</v>
      </c>
      <c r="AD39" s="99">
        <v>5.4018309999999996</v>
      </c>
      <c r="AE39" s="99">
        <v>5.448982</v>
      </c>
      <c r="AF39" s="100">
        <v>5.1799999999999997E-3</v>
      </c>
      <c r="AG39" s="48"/>
    </row>
    <row r="40" spans="1:33" s="61" customFormat="1" ht="12">
      <c r="A40" s="51" t="s">
        <v>501</v>
      </c>
      <c r="B40" s="96" t="s">
        <v>589</v>
      </c>
      <c r="C40" s="97">
        <v>0.120598</v>
      </c>
      <c r="D40" s="97">
        <v>0.141293</v>
      </c>
      <c r="E40" s="97">
        <v>0.15779599999999999</v>
      </c>
      <c r="F40" s="97">
        <v>0.17105699999999999</v>
      </c>
      <c r="G40" s="97">
        <v>0.17847299999999999</v>
      </c>
      <c r="H40" s="97">
        <v>0.18718199999999999</v>
      </c>
      <c r="I40" s="97">
        <v>0.19470299999999999</v>
      </c>
      <c r="J40" s="97">
        <v>0.20632900000000001</v>
      </c>
      <c r="K40" s="97">
        <v>0.214666</v>
      </c>
      <c r="L40" s="97">
        <v>0.22300600000000001</v>
      </c>
      <c r="M40" s="97">
        <v>0.23046800000000001</v>
      </c>
      <c r="N40" s="97">
        <v>0.24135400000000001</v>
      </c>
      <c r="O40" s="97">
        <v>0.25285299999999999</v>
      </c>
      <c r="P40" s="97">
        <v>0.25964599999999999</v>
      </c>
      <c r="Q40" s="97">
        <v>0.27190500000000001</v>
      </c>
      <c r="R40" s="97">
        <v>0.27923599999999998</v>
      </c>
      <c r="S40" s="97">
        <v>0.28964899999999999</v>
      </c>
      <c r="T40" s="97">
        <v>0.299346</v>
      </c>
      <c r="U40" s="97">
        <v>0.30795899999999998</v>
      </c>
      <c r="V40" s="97">
        <v>0.31545000000000001</v>
      </c>
      <c r="W40" s="97">
        <v>0.32173499999999999</v>
      </c>
      <c r="X40" s="97">
        <v>0.32723600000000003</v>
      </c>
      <c r="Y40" s="97">
        <v>0.33231100000000002</v>
      </c>
      <c r="Z40" s="97">
        <v>0.33729500000000001</v>
      </c>
      <c r="AA40" s="97">
        <v>0.34577400000000003</v>
      </c>
      <c r="AB40" s="97">
        <v>0.34869</v>
      </c>
      <c r="AC40" s="97">
        <v>0.35358000000000001</v>
      </c>
      <c r="AD40" s="97">
        <v>0.35607299999999997</v>
      </c>
      <c r="AE40" s="97">
        <v>0.35779100000000003</v>
      </c>
      <c r="AF40" s="98">
        <v>3.9602999999999999E-2</v>
      </c>
      <c r="AG40" s="48"/>
    </row>
    <row r="41" spans="1:33" s="61" customFormat="1" ht="12">
      <c r="A41" s="51" t="s">
        <v>502</v>
      </c>
      <c r="B41" s="95" t="s">
        <v>460</v>
      </c>
      <c r="C41" s="99">
        <v>4.5945159999999996</v>
      </c>
      <c r="D41" s="99">
        <v>4.5189029999999999</v>
      </c>
      <c r="E41" s="99">
        <v>4.5454340000000002</v>
      </c>
      <c r="F41" s="99">
        <v>4.5357770000000004</v>
      </c>
      <c r="G41" s="99">
        <v>4.5412850000000002</v>
      </c>
      <c r="H41" s="99">
        <v>4.5410360000000001</v>
      </c>
      <c r="I41" s="99">
        <v>4.5667999999999997</v>
      </c>
      <c r="J41" s="99">
        <v>4.5905269999999998</v>
      </c>
      <c r="K41" s="99">
        <v>4.6117980000000003</v>
      </c>
      <c r="L41" s="99">
        <v>4.6365270000000001</v>
      </c>
      <c r="M41" s="99">
        <v>4.6628579999999999</v>
      </c>
      <c r="N41" s="99">
        <v>4.6800059999999997</v>
      </c>
      <c r="O41" s="99">
        <v>4.6936140000000002</v>
      </c>
      <c r="P41" s="99">
        <v>4.7130299999999998</v>
      </c>
      <c r="Q41" s="99">
        <v>4.7273149999999999</v>
      </c>
      <c r="R41" s="99">
        <v>4.7434750000000001</v>
      </c>
      <c r="S41" s="99">
        <v>4.7545330000000003</v>
      </c>
      <c r="T41" s="99">
        <v>4.7640880000000001</v>
      </c>
      <c r="U41" s="99">
        <v>4.77827</v>
      </c>
      <c r="V41" s="99">
        <v>4.796735</v>
      </c>
      <c r="W41" s="99">
        <v>4.8181409999999998</v>
      </c>
      <c r="X41" s="99">
        <v>4.8428240000000002</v>
      </c>
      <c r="Y41" s="99">
        <v>4.8693020000000002</v>
      </c>
      <c r="Z41" s="99">
        <v>4.8985760000000003</v>
      </c>
      <c r="AA41" s="99">
        <v>4.9279440000000001</v>
      </c>
      <c r="AB41" s="99">
        <v>4.9659589999999998</v>
      </c>
      <c r="AC41" s="99">
        <v>5.0038489999999998</v>
      </c>
      <c r="AD41" s="99">
        <v>5.045757</v>
      </c>
      <c r="AE41" s="99">
        <v>5.0911910000000002</v>
      </c>
      <c r="AF41" s="100">
        <v>3.673E-3</v>
      </c>
      <c r="AG41" s="48"/>
    </row>
    <row r="42" spans="1:33" s="61" customFormat="1" ht="12">
      <c r="A42" s="47"/>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row>
    <row r="43" spans="1:33" s="61" customFormat="1" ht="12">
      <c r="A43" s="47"/>
      <c r="B43" s="95" t="s">
        <v>18</v>
      </c>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row>
    <row r="44" spans="1:33" s="61" customFormat="1" ht="12">
      <c r="A44" s="51" t="s">
        <v>382</v>
      </c>
      <c r="B44" s="96" t="s">
        <v>497</v>
      </c>
      <c r="C44" s="97">
        <v>1.8254539999999999</v>
      </c>
      <c r="D44" s="97">
        <v>1.7947</v>
      </c>
      <c r="E44" s="97">
        <v>1.7061729999999999</v>
      </c>
      <c r="F44" s="97">
        <v>1.7385660000000001</v>
      </c>
      <c r="G44" s="97">
        <v>1.7639400000000001</v>
      </c>
      <c r="H44" s="97">
        <v>1.779544</v>
      </c>
      <c r="I44" s="97">
        <v>1.788921</v>
      </c>
      <c r="J44" s="97">
        <v>1.79061</v>
      </c>
      <c r="K44" s="97">
        <v>1.7890999999999999</v>
      </c>
      <c r="L44" s="97">
        <v>1.787161</v>
      </c>
      <c r="M44" s="97">
        <v>1.7835300000000001</v>
      </c>
      <c r="N44" s="97">
        <v>1.776289</v>
      </c>
      <c r="O44" s="97">
        <v>1.7674780000000001</v>
      </c>
      <c r="P44" s="97">
        <v>1.757646</v>
      </c>
      <c r="Q44" s="97">
        <v>1.748321</v>
      </c>
      <c r="R44" s="97">
        <v>1.738137</v>
      </c>
      <c r="S44" s="97">
        <v>1.7250220000000001</v>
      </c>
      <c r="T44" s="97">
        <v>1.7127330000000001</v>
      </c>
      <c r="U44" s="97">
        <v>1.699783</v>
      </c>
      <c r="V44" s="97">
        <v>1.686558</v>
      </c>
      <c r="W44" s="97">
        <v>1.6739850000000001</v>
      </c>
      <c r="X44" s="97">
        <v>1.6631689999999999</v>
      </c>
      <c r="Y44" s="97">
        <v>1.6539790000000001</v>
      </c>
      <c r="Z44" s="97">
        <v>1.642917</v>
      </c>
      <c r="AA44" s="97">
        <v>1.629286</v>
      </c>
      <c r="AB44" s="97">
        <v>1.6173420000000001</v>
      </c>
      <c r="AC44" s="97">
        <v>1.6073139999999999</v>
      </c>
      <c r="AD44" s="97">
        <v>1.5970869999999999</v>
      </c>
      <c r="AE44" s="97">
        <v>1.5851690000000001</v>
      </c>
      <c r="AF44" s="98">
        <v>-5.0280000000000004E-3</v>
      </c>
      <c r="AG44" s="48"/>
    </row>
    <row r="45" spans="1:33" s="61" customFormat="1" ht="12">
      <c r="A45" s="51" t="s">
        <v>383</v>
      </c>
      <c r="B45" s="96" t="s">
        <v>498</v>
      </c>
      <c r="C45" s="97">
        <v>2.4829E-2</v>
      </c>
      <c r="D45" s="97">
        <v>1.9927E-2</v>
      </c>
      <c r="E45" s="97">
        <v>2.5627E-2</v>
      </c>
      <c r="F45" s="97">
        <v>2.5995000000000001E-2</v>
      </c>
      <c r="G45" s="97">
        <v>2.6231999999999998E-2</v>
      </c>
      <c r="H45" s="97">
        <v>2.6372E-2</v>
      </c>
      <c r="I45" s="97">
        <v>2.6435E-2</v>
      </c>
      <c r="J45" s="97">
        <v>2.6429000000000001E-2</v>
      </c>
      <c r="K45" s="97">
        <v>2.6391000000000001E-2</v>
      </c>
      <c r="L45" s="97">
        <v>2.6353000000000001E-2</v>
      </c>
      <c r="M45" s="97">
        <v>2.6314000000000001E-2</v>
      </c>
      <c r="N45" s="97">
        <v>2.6221000000000001E-2</v>
      </c>
      <c r="O45" s="97">
        <v>2.6134999999999999E-2</v>
      </c>
      <c r="P45" s="97">
        <v>2.6053E-2</v>
      </c>
      <c r="Q45" s="97">
        <v>2.5982000000000002E-2</v>
      </c>
      <c r="R45" s="97">
        <v>2.5909000000000001E-2</v>
      </c>
      <c r="S45" s="97">
        <v>2.5794000000000001E-2</v>
      </c>
      <c r="T45" s="97">
        <v>2.5696E-2</v>
      </c>
      <c r="U45" s="97">
        <v>2.5607000000000001E-2</v>
      </c>
      <c r="V45" s="97">
        <v>2.5509E-2</v>
      </c>
      <c r="W45" s="97">
        <v>2.5444000000000001E-2</v>
      </c>
      <c r="X45" s="97">
        <v>2.5413000000000002E-2</v>
      </c>
      <c r="Y45" s="97">
        <v>2.5411E-2</v>
      </c>
      <c r="Z45" s="97">
        <v>2.5387E-2</v>
      </c>
      <c r="AA45" s="97">
        <v>2.5342E-2</v>
      </c>
      <c r="AB45" s="97">
        <v>2.5319000000000001E-2</v>
      </c>
      <c r="AC45" s="97">
        <v>2.5354999999999999E-2</v>
      </c>
      <c r="AD45" s="97">
        <v>2.5378999999999999E-2</v>
      </c>
      <c r="AE45" s="97">
        <v>2.5378000000000001E-2</v>
      </c>
      <c r="AF45" s="98">
        <v>7.8100000000000001E-4</v>
      </c>
      <c r="AG45" s="48"/>
    </row>
    <row r="46" spans="1:33" s="61" customFormat="1" ht="12">
      <c r="A46" s="51" t="s">
        <v>384</v>
      </c>
      <c r="B46" s="96" t="s">
        <v>499</v>
      </c>
      <c r="C46" s="97">
        <v>0.59203799999999995</v>
      </c>
      <c r="D46" s="97">
        <v>0.58703300000000003</v>
      </c>
      <c r="E46" s="97">
        <v>0.59738000000000002</v>
      </c>
      <c r="F46" s="97">
        <v>0.61275100000000005</v>
      </c>
      <c r="G46" s="97">
        <v>0.62566299999999997</v>
      </c>
      <c r="H46" s="97">
        <v>0.63552900000000001</v>
      </c>
      <c r="I46" s="97">
        <v>0.64377899999999999</v>
      </c>
      <c r="J46" s="97">
        <v>0.65003599999999995</v>
      </c>
      <c r="K46" s="97">
        <v>0.65564</v>
      </c>
      <c r="L46" s="97">
        <v>0.66110400000000002</v>
      </c>
      <c r="M46" s="97">
        <v>0.666126</v>
      </c>
      <c r="N46" s="97">
        <v>0.66992099999999999</v>
      </c>
      <c r="O46" s="97">
        <v>0.67317300000000002</v>
      </c>
      <c r="P46" s="97">
        <v>0.67610800000000004</v>
      </c>
      <c r="Q46" s="97">
        <v>0.67931799999999998</v>
      </c>
      <c r="R46" s="97">
        <v>0.68217899999999998</v>
      </c>
      <c r="S46" s="97">
        <v>0.68396299999999999</v>
      </c>
      <c r="T46" s="97">
        <v>0.68618299999999999</v>
      </c>
      <c r="U46" s="97">
        <v>0.68806199999999995</v>
      </c>
      <c r="V46" s="97">
        <v>0.68995600000000001</v>
      </c>
      <c r="W46" s="97">
        <v>0.69216299999999997</v>
      </c>
      <c r="X46" s="97">
        <v>0.69516</v>
      </c>
      <c r="Y46" s="97">
        <v>0.69893400000000006</v>
      </c>
      <c r="Z46" s="97">
        <v>0.70184299999999999</v>
      </c>
      <c r="AA46" s="97">
        <v>0.70256200000000002</v>
      </c>
      <c r="AB46" s="97">
        <v>0.70452400000000004</v>
      </c>
      <c r="AC46" s="97">
        <v>0.70795699999999995</v>
      </c>
      <c r="AD46" s="97">
        <v>0.71178200000000003</v>
      </c>
      <c r="AE46" s="97">
        <v>0.71499199999999996</v>
      </c>
      <c r="AF46" s="98">
        <v>6.7619999999999998E-3</v>
      </c>
      <c r="AG46" s="48"/>
    </row>
    <row r="47" spans="1:33" s="61" customFormat="1" ht="12">
      <c r="A47" s="51" t="s">
        <v>385</v>
      </c>
      <c r="B47" s="96" t="s">
        <v>14</v>
      </c>
      <c r="C47" s="97">
        <v>0.33065699999999998</v>
      </c>
      <c r="D47" s="97">
        <v>0.330951</v>
      </c>
      <c r="E47" s="97">
        <v>0.33943200000000001</v>
      </c>
      <c r="F47" s="97">
        <v>0.35031800000000002</v>
      </c>
      <c r="G47" s="97">
        <v>0.359456</v>
      </c>
      <c r="H47" s="97">
        <v>0.366753</v>
      </c>
      <c r="I47" s="97">
        <v>0.37310100000000002</v>
      </c>
      <c r="J47" s="97">
        <v>0.37848399999999999</v>
      </c>
      <c r="K47" s="97">
        <v>0.38350299999999998</v>
      </c>
      <c r="L47" s="97">
        <v>0.38850400000000002</v>
      </c>
      <c r="M47" s="97">
        <v>0.39315099999999997</v>
      </c>
      <c r="N47" s="97">
        <v>0.39700400000000002</v>
      </c>
      <c r="O47" s="97">
        <v>0.40042499999999998</v>
      </c>
      <c r="P47" s="97">
        <v>0.403553</v>
      </c>
      <c r="Q47" s="97">
        <v>0.406752</v>
      </c>
      <c r="R47" s="97">
        <v>0.40969699999999998</v>
      </c>
      <c r="S47" s="97">
        <v>0.41197600000000001</v>
      </c>
      <c r="T47" s="97">
        <v>0.41444500000000001</v>
      </c>
      <c r="U47" s="97">
        <v>0.41658800000000001</v>
      </c>
      <c r="V47" s="97">
        <v>0.41879499999999997</v>
      </c>
      <c r="W47" s="97">
        <v>0.42112500000000003</v>
      </c>
      <c r="X47" s="97">
        <v>0.42386699999999999</v>
      </c>
      <c r="Y47" s="97">
        <v>0.426979</v>
      </c>
      <c r="Z47" s="97">
        <v>0.42966399999999999</v>
      </c>
      <c r="AA47" s="97">
        <v>0.43059999999999998</v>
      </c>
      <c r="AB47" s="97">
        <v>0.43231700000000001</v>
      </c>
      <c r="AC47" s="97">
        <v>0.43499399999999999</v>
      </c>
      <c r="AD47" s="97">
        <v>0.43802200000000002</v>
      </c>
      <c r="AE47" s="97">
        <v>0.44072099999999997</v>
      </c>
      <c r="AF47" s="98">
        <v>1.0315E-2</v>
      </c>
      <c r="AG47" s="48"/>
    </row>
    <row r="48" spans="1:33" s="61" customFormat="1" ht="12">
      <c r="A48" s="51" t="s">
        <v>386</v>
      </c>
      <c r="B48" s="96" t="s">
        <v>21</v>
      </c>
      <c r="C48" s="97">
        <v>0.82970500000000003</v>
      </c>
      <c r="D48" s="97">
        <v>0.87751900000000005</v>
      </c>
      <c r="E48" s="97">
        <v>0.83412200000000003</v>
      </c>
      <c r="F48" s="97">
        <v>0.81346600000000002</v>
      </c>
      <c r="G48" s="97">
        <v>0.80361899999999997</v>
      </c>
      <c r="H48" s="97">
        <v>0.790551</v>
      </c>
      <c r="I48" s="97">
        <v>0.79605400000000004</v>
      </c>
      <c r="J48" s="97">
        <v>0.79901800000000001</v>
      </c>
      <c r="K48" s="97">
        <v>0.80105199999999999</v>
      </c>
      <c r="L48" s="97">
        <v>0.80231799999999998</v>
      </c>
      <c r="M48" s="97">
        <v>0.80347900000000005</v>
      </c>
      <c r="N48" s="97">
        <v>0.80382399999999998</v>
      </c>
      <c r="O48" s="97">
        <v>0.80393400000000004</v>
      </c>
      <c r="P48" s="97">
        <v>0.80400700000000003</v>
      </c>
      <c r="Q48" s="97">
        <v>0.80449499999999996</v>
      </c>
      <c r="R48" s="97">
        <v>0.80487200000000003</v>
      </c>
      <c r="S48" s="97">
        <v>0.80477799999999999</v>
      </c>
      <c r="T48" s="97">
        <v>0.80544700000000002</v>
      </c>
      <c r="U48" s="97">
        <v>0.80568399999999996</v>
      </c>
      <c r="V48" s="97">
        <v>0.80564000000000002</v>
      </c>
      <c r="W48" s="97">
        <v>0.80598599999999998</v>
      </c>
      <c r="X48" s="97">
        <v>0.80713400000000002</v>
      </c>
      <c r="Y48" s="97">
        <v>0.80882299999999996</v>
      </c>
      <c r="Z48" s="97">
        <v>0.80998599999999998</v>
      </c>
      <c r="AA48" s="97">
        <v>0.81049899999999997</v>
      </c>
      <c r="AB48" s="97">
        <v>0.81148799999999999</v>
      </c>
      <c r="AC48" s="97">
        <v>0.81317700000000004</v>
      </c>
      <c r="AD48" s="97">
        <v>0.814774</v>
      </c>
      <c r="AE48" s="97">
        <v>0.81596199999999997</v>
      </c>
      <c r="AF48" s="98">
        <v>-5.9599999999999996E-4</v>
      </c>
      <c r="AG48" s="48"/>
    </row>
    <row r="49" spans="1:33" s="61" customFormat="1" ht="12">
      <c r="A49" s="51" t="s">
        <v>387</v>
      </c>
      <c r="B49" s="95" t="s">
        <v>17</v>
      </c>
      <c r="C49" s="99">
        <v>3.602684</v>
      </c>
      <c r="D49" s="99">
        <v>3.610131</v>
      </c>
      <c r="E49" s="99">
        <v>3.5027339999999998</v>
      </c>
      <c r="F49" s="99">
        <v>3.5410949999999999</v>
      </c>
      <c r="G49" s="99">
        <v>3.5789089999999999</v>
      </c>
      <c r="H49" s="99">
        <v>3.5987490000000002</v>
      </c>
      <c r="I49" s="99">
        <v>3.6282909999999999</v>
      </c>
      <c r="J49" s="99">
        <v>3.6445759999999998</v>
      </c>
      <c r="K49" s="99">
        <v>3.6556850000000001</v>
      </c>
      <c r="L49" s="99">
        <v>3.6654399999999998</v>
      </c>
      <c r="M49" s="99">
        <v>3.6726009999999998</v>
      </c>
      <c r="N49" s="99">
        <v>3.6732589999999998</v>
      </c>
      <c r="O49" s="99">
        <v>3.6711459999999998</v>
      </c>
      <c r="P49" s="99">
        <v>3.667367</v>
      </c>
      <c r="Q49" s="99">
        <v>3.6648679999999998</v>
      </c>
      <c r="R49" s="99">
        <v>3.6607940000000001</v>
      </c>
      <c r="S49" s="99">
        <v>3.6515330000000001</v>
      </c>
      <c r="T49" s="99">
        <v>3.644504</v>
      </c>
      <c r="U49" s="99">
        <v>3.6357249999999999</v>
      </c>
      <c r="V49" s="99">
        <v>3.626458</v>
      </c>
      <c r="W49" s="99">
        <v>3.6187040000000001</v>
      </c>
      <c r="X49" s="99">
        <v>3.6147429999999998</v>
      </c>
      <c r="Y49" s="99">
        <v>3.6141260000000002</v>
      </c>
      <c r="Z49" s="99">
        <v>3.6097969999999999</v>
      </c>
      <c r="AA49" s="99">
        <v>3.5982889999999998</v>
      </c>
      <c r="AB49" s="99">
        <v>3.5909900000000001</v>
      </c>
      <c r="AC49" s="99">
        <v>3.588797</v>
      </c>
      <c r="AD49" s="99">
        <v>3.5870440000000001</v>
      </c>
      <c r="AE49" s="99">
        <v>3.5822229999999999</v>
      </c>
      <c r="AF49" s="100">
        <v>-2.03E-4</v>
      </c>
      <c r="AG49" s="48"/>
    </row>
    <row r="50" spans="1:33" s="61" customFormat="1" ht="15" customHeight="1">
      <c r="A50" s="47"/>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row>
    <row r="51" spans="1:33" s="61" customFormat="1" ht="15" customHeight="1">
      <c r="A51" s="47"/>
      <c r="B51" s="95" t="s">
        <v>20</v>
      </c>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row>
    <row r="52" spans="1:33" s="61" customFormat="1" ht="15" customHeight="1">
      <c r="A52" s="51" t="s">
        <v>388</v>
      </c>
      <c r="B52" s="96" t="s">
        <v>497</v>
      </c>
      <c r="C52" s="97">
        <v>0.21207100000000001</v>
      </c>
      <c r="D52" s="97">
        <v>0.20616000000000001</v>
      </c>
      <c r="E52" s="97">
        <v>0.189944</v>
      </c>
      <c r="F52" s="97">
        <v>0.191777</v>
      </c>
      <c r="G52" s="97">
        <v>0.193137</v>
      </c>
      <c r="H52" s="97">
        <v>0.194076</v>
      </c>
      <c r="I52" s="97">
        <v>0.19486300000000001</v>
      </c>
      <c r="J52" s="97">
        <v>0.19411800000000001</v>
      </c>
      <c r="K52" s="97">
        <v>0.19242799999999999</v>
      </c>
      <c r="L52" s="97">
        <v>0.19037799999999999</v>
      </c>
      <c r="M52" s="97">
        <v>0.18828600000000001</v>
      </c>
      <c r="N52" s="97">
        <v>0.18609100000000001</v>
      </c>
      <c r="O52" s="97">
        <v>0.18387200000000001</v>
      </c>
      <c r="P52" s="97">
        <v>0.18149599999999999</v>
      </c>
      <c r="Q52" s="97">
        <v>0.17910799999999999</v>
      </c>
      <c r="R52" s="97">
        <v>0.176649</v>
      </c>
      <c r="S52" s="97">
        <v>0.17415</v>
      </c>
      <c r="T52" s="97">
        <v>0.17161699999999999</v>
      </c>
      <c r="U52" s="97">
        <v>0.16906099999999999</v>
      </c>
      <c r="V52" s="97">
        <v>0.16651299999999999</v>
      </c>
      <c r="W52" s="97">
        <v>0.16403699999999999</v>
      </c>
      <c r="X52" s="97">
        <v>0.161519</v>
      </c>
      <c r="Y52" s="97">
        <v>0.159163</v>
      </c>
      <c r="Z52" s="97">
        <v>0.15679599999999999</v>
      </c>
      <c r="AA52" s="97">
        <v>0.154307</v>
      </c>
      <c r="AB52" s="97">
        <v>0.15187</v>
      </c>
      <c r="AC52" s="97">
        <v>0.149531</v>
      </c>
      <c r="AD52" s="97">
        <v>0.1472</v>
      </c>
      <c r="AE52" s="97">
        <v>0.14493500000000001</v>
      </c>
      <c r="AF52" s="98">
        <v>-1.3502E-2</v>
      </c>
      <c r="AG52" s="48"/>
    </row>
    <row r="53" spans="1:33" s="61" customFormat="1" ht="15" customHeight="1">
      <c r="A53" s="51" t="s">
        <v>389</v>
      </c>
      <c r="B53" s="96" t="s">
        <v>499</v>
      </c>
      <c r="C53" s="97">
        <v>6.1390000000000004E-3</v>
      </c>
      <c r="D53" s="97">
        <v>5.8989999999999997E-3</v>
      </c>
      <c r="E53" s="97">
        <v>5.8729999999999997E-3</v>
      </c>
      <c r="F53" s="97">
        <v>5.9800000000000001E-3</v>
      </c>
      <c r="G53" s="97">
        <v>6.0720000000000001E-3</v>
      </c>
      <c r="H53" s="97">
        <v>6.1510000000000002E-3</v>
      </c>
      <c r="I53" s="97">
        <v>6.2319999999999997E-3</v>
      </c>
      <c r="J53" s="97">
        <v>6.2690000000000003E-3</v>
      </c>
      <c r="K53" s="97">
        <v>6.2769999999999996E-3</v>
      </c>
      <c r="L53" s="97">
        <v>6.2700000000000004E-3</v>
      </c>
      <c r="M53" s="97">
        <v>6.2620000000000002E-3</v>
      </c>
      <c r="N53" s="97">
        <v>6.2490000000000002E-3</v>
      </c>
      <c r="O53" s="97">
        <v>6.2350000000000001E-3</v>
      </c>
      <c r="P53" s="97">
        <v>6.215E-3</v>
      </c>
      <c r="Q53" s="97">
        <v>6.1929999999999997E-3</v>
      </c>
      <c r="R53" s="97">
        <v>6.1669999999999997E-3</v>
      </c>
      <c r="S53" s="97">
        <v>6.1390000000000004E-3</v>
      </c>
      <c r="T53" s="97">
        <v>6.1089999999999998E-3</v>
      </c>
      <c r="U53" s="97">
        <v>6.0800000000000003E-3</v>
      </c>
      <c r="V53" s="97">
        <v>6.0480000000000004E-3</v>
      </c>
      <c r="W53" s="97">
        <v>6.0179999999999999E-3</v>
      </c>
      <c r="X53" s="97">
        <v>5.986E-3</v>
      </c>
      <c r="Y53" s="97">
        <v>5.96E-3</v>
      </c>
      <c r="Z53" s="97">
        <v>5.9329999999999999E-3</v>
      </c>
      <c r="AA53" s="97">
        <v>5.901E-3</v>
      </c>
      <c r="AB53" s="97">
        <v>5.8710000000000004E-3</v>
      </c>
      <c r="AC53" s="97">
        <v>5.8389999999999996E-3</v>
      </c>
      <c r="AD53" s="97">
        <v>5.8089999999999999E-3</v>
      </c>
      <c r="AE53" s="97">
        <v>5.7800000000000004E-3</v>
      </c>
      <c r="AF53" s="98">
        <v>-2.1540000000000001E-3</v>
      </c>
      <c r="AG53" s="48"/>
    </row>
    <row r="54" spans="1:33" s="61" customFormat="1" ht="15" customHeight="1">
      <c r="A54" s="51" t="s">
        <v>390</v>
      </c>
      <c r="B54" s="96" t="s">
        <v>58</v>
      </c>
      <c r="C54" s="97">
        <v>7.9482999999999998E-2</v>
      </c>
      <c r="D54" s="97">
        <v>8.0017000000000005E-2</v>
      </c>
      <c r="E54" s="97">
        <v>8.1899E-2</v>
      </c>
      <c r="F54" s="97">
        <v>8.2917000000000005E-2</v>
      </c>
      <c r="G54" s="97">
        <v>8.3774000000000001E-2</v>
      </c>
      <c r="H54" s="97">
        <v>8.4482000000000002E-2</v>
      </c>
      <c r="I54" s="97">
        <v>8.6216000000000001E-2</v>
      </c>
      <c r="J54" s="97">
        <v>8.7276000000000006E-2</v>
      </c>
      <c r="K54" s="97">
        <v>8.7908E-2</v>
      </c>
      <c r="L54" s="97">
        <v>8.8286000000000003E-2</v>
      </c>
      <c r="M54" s="97">
        <v>8.8641999999999999E-2</v>
      </c>
      <c r="N54" s="97">
        <v>8.8950000000000001E-2</v>
      </c>
      <c r="O54" s="97">
        <v>8.9274000000000006E-2</v>
      </c>
      <c r="P54" s="97">
        <v>8.9539999999999995E-2</v>
      </c>
      <c r="Q54" s="97">
        <v>8.9810000000000001E-2</v>
      </c>
      <c r="R54" s="97">
        <v>9.0051999999999993E-2</v>
      </c>
      <c r="S54" s="97">
        <v>9.0277999999999997E-2</v>
      </c>
      <c r="T54" s="97">
        <v>9.0495999999999993E-2</v>
      </c>
      <c r="U54" s="97">
        <v>9.0717000000000006E-2</v>
      </c>
      <c r="V54" s="97">
        <v>9.0885999999999995E-2</v>
      </c>
      <c r="W54" s="97">
        <v>9.1095999999999996E-2</v>
      </c>
      <c r="X54" s="97">
        <v>9.1273999999999994E-2</v>
      </c>
      <c r="Y54" s="97">
        <v>9.1533000000000003E-2</v>
      </c>
      <c r="Z54" s="97">
        <v>9.1760999999999995E-2</v>
      </c>
      <c r="AA54" s="97">
        <v>9.1551999999999994E-2</v>
      </c>
      <c r="AB54" s="97">
        <v>9.1488E-2</v>
      </c>
      <c r="AC54" s="97">
        <v>9.1622999999999996E-2</v>
      </c>
      <c r="AD54" s="97">
        <v>9.1867000000000004E-2</v>
      </c>
      <c r="AE54" s="97">
        <v>9.2141000000000001E-2</v>
      </c>
      <c r="AF54" s="98">
        <v>5.2919999999999998E-3</v>
      </c>
      <c r="AG54" s="48"/>
    </row>
    <row r="55" spans="1:33" s="61" customFormat="1" ht="15" customHeight="1">
      <c r="A55" s="51" t="s">
        <v>391</v>
      </c>
      <c r="B55" s="95" t="s">
        <v>17</v>
      </c>
      <c r="C55" s="99">
        <v>0.29769400000000001</v>
      </c>
      <c r="D55" s="99">
        <v>0.292076</v>
      </c>
      <c r="E55" s="99">
        <v>0.27771600000000002</v>
      </c>
      <c r="F55" s="99">
        <v>0.28067399999999998</v>
      </c>
      <c r="G55" s="99">
        <v>0.28298299999999998</v>
      </c>
      <c r="H55" s="99">
        <v>0.28470800000000002</v>
      </c>
      <c r="I55" s="99">
        <v>0.28731099999999998</v>
      </c>
      <c r="J55" s="99">
        <v>0.287663</v>
      </c>
      <c r="K55" s="99">
        <v>0.28661300000000001</v>
      </c>
      <c r="L55" s="99">
        <v>0.28493400000000002</v>
      </c>
      <c r="M55" s="99">
        <v>0.28319</v>
      </c>
      <c r="N55" s="99">
        <v>0.28128999999999998</v>
      </c>
      <c r="O55" s="99">
        <v>0.27938000000000002</v>
      </c>
      <c r="P55" s="99">
        <v>0.27725100000000003</v>
      </c>
      <c r="Q55" s="99">
        <v>0.27511099999999999</v>
      </c>
      <c r="R55" s="99">
        <v>0.272868</v>
      </c>
      <c r="S55" s="99">
        <v>0.27056799999999998</v>
      </c>
      <c r="T55" s="99">
        <v>0.26822299999999999</v>
      </c>
      <c r="U55" s="99">
        <v>0.26585700000000001</v>
      </c>
      <c r="V55" s="99">
        <v>0.26344699999999999</v>
      </c>
      <c r="W55" s="99">
        <v>0.26114999999999999</v>
      </c>
      <c r="X55" s="99">
        <v>0.25877899999999998</v>
      </c>
      <c r="Y55" s="99">
        <v>0.25665500000000002</v>
      </c>
      <c r="Z55" s="99">
        <v>0.25448999999999999</v>
      </c>
      <c r="AA55" s="99">
        <v>0.25175900000000001</v>
      </c>
      <c r="AB55" s="99">
        <v>0.24922900000000001</v>
      </c>
      <c r="AC55" s="99">
        <v>0.24699299999999999</v>
      </c>
      <c r="AD55" s="99">
        <v>0.24487600000000001</v>
      </c>
      <c r="AE55" s="99">
        <v>0.24285599999999999</v>
      </c>
      <c r="AF55" s="100">
        <v>-7.2449999999999997E-3</v>
      </c>
      <c r="AG55" s="48"/>
    </row>
    <row r="56" spans="1:33" s="61" customFormat="1" ht="15" customHeight="1">
      <c r="A56" s="47"/>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row>
    <row r="57" spans="1:33" s="61" customFormat="1" ht="15" customHeight="1">
      <c r="A57" s="51" t="s">
        <v>392</v>
      </c>
      <c r="B57" s="96" t="s">
        <v>22</v>
      </c>
      <c r="C57" s="97">
        <v>0.120805</v>
      </c>
      <c r="D57" s="97">
        <v>0.120805</v>
      </c>
      <c r="E57" s="97">
        <v>0.120805</v>
      </c>
      <c r="F57" s="97">
        <v>0.120805</v>
      </c>
      <c r="G57" s="97">
        <v>0.120805</v>
      </c>
      <c r="H57" s="97">
        <v>0.120805</v>
      </c>
      <c r="I57" s="97">
        <v>0.120805</v>
      </c>
      <c r="J57" s="97">
        <v>0.120805</v>
      </c>
      <c r="K57" s="97">
        <v>0.120805</v>
      </c>
      <c r="L57" s="97">
        <v>0.120805</v>
      </c>
      <c r="M57" s="97">
        <v>0.120805</v>
      </c>
      <c r="N57" s="97">
        <v>0.120805</v>
      </c>
      <c r="O57" s="97">
        <v>0.120805</v>
      </c>
      <c r="P57" s="97">
        <v>0.120805</v>
      </c>
      <c r="Q57" s="97">
        <v>0.120805</v>
      </c>
      <c r="R57" s="97">
        <v>0.120805</v>
      </c>
      <c r="S57" s="97">
        <v>0.120805</v>
      </c>
      <c r="T57" s="97">
        <v>0.120805</v>
      </c>
      <c r="U57" s="97">
        <v>0.120805</v>
      </c>
      <c r="V57" s="97">
        <v>0.120805</v>
      </c>
      <c r="W57" s="97">
        <v>0.120805</v>
      </c>
      <c r="X57" s="97">
        <v>0.120805</v>
      </c>
      <c r="Y57" s="97">
        <v>0.120805</v>
      </c>
      <c r="Z57" s="97">
        <v>0.120805</v>
      </c>
      <c r="AA57" s="97">
        <v>0.120805</v>
      </c>
      <c r="AB57" s="97">
        <v>0.120805</v>
      </c>
      <c r="AC57" s="97">
        <v>0.120805</v>
      </c>
      <c r="AD57" s="97">
        <v>0.120805</v>
      </c>
      <c r="AE57" s="97">
        <v>0.120805</v>
      </c>
      <c r="AF57" s="98">
        <v>0</v>
      </c>
      <c r="AG57" s="48"/>
    </row>
    <row r="58" spans="1:33" s="61" customFormat="1" ht="15" customHeight="1">
      <c r="A58" s="51" t="s">
        <v>393</v>
      </c>
      <c r="B58" s="96" t="s">
        <v>503</v>
      </c>
      <c r="C58" s="97">
        <v>0.59923199999999999</v>
      </c>
      <c r="D58" s="97">
        <v>0.60484899999999997</v>
      </c>
      <c r="E58" s="97">
        <v>0.60413099999999997</v>
      </c>
      <c r="F58" s="97">
        <v>0.60436699999999999</v>
      </c>
      <c r="G58" s="97">
        <v>0.60346599999999995</v>
      </c>
      <c r="H58" s="97">
        <v>0.60290500000000002</v>
      </c>
      <c r="I58" s="97">
        <v>0.60595600000000005</v>
      </c>
      <c r="J58" s="97">
        <v>0.60901499999999997</v>
      </c>
      <c r="K58" s="97">
        <v>0.61300100000000002</v>
      </c>
      <c r="L58" s="97">
        <v>0.61517599999999995</v>
      </c>
      <c r="M58" s="97">
        <v>0.61818700000000004</v>
      </c>
      <c r="N58" s="97">
        <v>0.62084499999999998</v>
      </c>
      <c r="O58" s="97">
        <v>0.62326899999999996</v>
      </c>
      <c r="P58" s="97">
        <v>0.62568900000000005</v>
      </c>
      <c r="Q58" s="97">
        <v>0.62770099999999995</v>
      </c>
      <c r="R58" s="97">
        <v>0.62944199999999995</v>
      </c>
      <c r="S58" s="97">
        <v>0.63111700000000004</v>
      </c>
      <c r="T58" s="97">
        <v>0.63296799999999998</v>
      </c>
      <c r="U58" s="97">
        <v>0.63469799999999998</v>
      </c>
      <c r="V58" s="97">
        <v>0.63639999999999997</v>
      </c>
      <c r="W58" s="97">
        <v>0.63813500000000001</v>
      </c>
      <c r="X58" s="97">
        <v>0.63997199999999999</v>
      </c>
      <c r="Y58" s="97">
        <v>0.64172499999999999</v>
      </c>
      <c r="Z58" s="97">
        <v>0.64349199999999995</v>
      </c>
      <c r="AA58" s="97">
        <v>0.64472399999999996</v>
      </c>
      <c r="AB58" s="97">
        <v>0.64665099999999998</v>
      </c>
      <c r="AC58" s="97">
        <v>0.64840600000000004</v>
      </c>
      <c r="AD58" s="97">
        <v>0.65046800000000005</v>
      </c>
      <c r="AE58" s="97">
        <v>0.65251300000000001</v>
      </c>
      <c r="AF58" s="98">
        <v>3.0469999999999998E-3</v>
      </c>
      <c r="AG58" s="48"/>
    </row>
    <row r="59" spans="1:33" ht="15" customHeight="1">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row>
    <row r="60" spans="1:33" ht="15" customHeight="1">
      <c r="B60" s="95" t="s">
        <v>464</v>
      </c>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row>
    <row r="61" spans="1:33" ht="15" customHeight="1">
      <c r="A61" s="51" t="s">
        <v>394</v>
      </c>
      <c r="B61" s="96" t="s">
        <v>497</v>
      </c>
      <c r="C61" s="97">
        <v>2.1567989999999999</v>
      </c>
      <c r="D61" s="97">
        <v>2.119221</v>
      </c>
      <c r="E61" s="97">
        <v>2.0069789999999998</v>
      </c>
      <c r="F61" s="97">
        <v>2.0414409999999998</v>
      </c>
      <c r="G61" s="97">
        <v>2.0682239999999998</v>
      </c>
      <c r="H61" s="97">
        <v>2.0844740000000002</v>
      </c>
      <c r="I61" s="97">
        <v>2.0941689999999999</v>
      </c>
      <c r="J61" s="97">
        <v>2.0944859999999998</v>
      </c>
      <c r="K61" s="97">
        <v>2.0905140000000002</v>
      </c>
      <c r="L61" s="97">
        <v>2.0858240000000001</v>
      </c>
      <c r="M61" s="97">
        <v>2.0792950000000001</v>
      </c>
      <c r="N61" s="97">
        <v>2.0688300000000002</v>
      </c>
      <c r="O61" s="97">
        <v>2.0566239999999998</v>
      </c>
      <c r="P61" s="97">
        <v>2.0432839999999999</v>
      </c>
      <c r="Q61" s="97">
        <v>2.0304120000000001</v>
      </c>
      <c r="R61" s="97">
        <v>2.0165229999999998</v>
      </c>
      <c r="S61" s="97">
        <v>1.999519</v>
      </c>
      <c r="T61" s="97">
        <v>1.9832240000000001</v>
      </c>
      <c r="U61" s="97">
        <v>1.9662580000000001</v>
      </c>
      <c r="V61" s="97">
        <v>1.9491309999999999</v>
      </c>
      <c r="W61" s="97">
        <v>1.9327799999999999</v>
      </c>
      <c r="X61" s="97">
        <v>1.9181760000000001</v>
      </c>
      <c r="Y61" s="97">
        <v>1.905357</v>
      </c>
      <c r="Z61" s="97">
        <v>1.8906529999999999</v>
      </c>
      <c r="AA61" s="97">
        <v>1.8733</v>
      </c>
      <c r="AB61" s="97">
        <v>1.8577349999999999</v>
      </c>
      <c r="AC61" s="97">
        <v>1.84416</v>
      </c>
      <c r="AD61" s="97">
        <v>1.8304210000000001</v>
      </c>
      <c r="AE61" s="97">
        <v>1.815094</v>
      </c>
      <c r="AF61" s="98">
        <v>-6.1409999999999998E-3</v>
      </c>
      <c r="AG61" s="48"/>
    </row>
    <row r="62" spans="1:33" ht="15" customHeight="1">
      <c r="A62" s="51" t="s">
        <v>395</v>
      </c>
      <c r="B62" s="96" t="s">
        <v>498</v>
      </c>
      <c r="C62" s="97">
        <v>0.56770900000000002</v>
      </c>
      <c r="D62" s="97">
        <v>0.497307</v>
      </c>
      <c r="E62" s="97">
        <v>0.57641799999999999</v>
      </c>
      <c r="F62" s="97">
        <v>0.58604000000000001</v>
      </c>
      <c r="G62" s="97">
        <v>0.59398200000000001</v>
      </c>
      <c r="H62" s="97">
        <v>0.60145700000000002</v>
      </c>
      <c r="I62" s="97">
        <v>0.60889700000000002</v>
      </c>
      <c r="J62" s="97">
        <v>0.61600200000000005</v>
      </c>
      <c r="K62" s="97">
        <v>0.62178699999999998</v>
      </c>
      <c r="L62" s="97">
        <v>0.62784799999999996</v>
      </c>
      <c r="M62" s="97">
        <v>0.63409899999999997</v>
      </c>
      <c r="N62" s="97">
        <v>0.63862600000000003</v>
      </c>
      <c r="O62" s="97">
        <v>0.64276299999999997</v>
      </c>
      <c r="P62" s="97">
        <v>0.64734499999999995</v>
      </c>
      <c r="Q62" s="97">
        <v>0.65202800000000005</v>
      </c>
      <c r="R62" s="97">
        <v>0.65664400000000001</v>
      </c>
      <c r="S62" s="97">
        <v>0.66073000000000004</v>
      </c>
      <c r="T62" s="97">
        <v>0.66483199999999998</v>
      </c>
      <c r="U62" s="97">
        <v>0.66848200000000002</v>
      </c>
      <c r="V62" s="97">
        <v>0.67252000000000001</v>
      </c>
      <c r="W62" s="97">
        <v>0.67693099999999995</v>
      </c>
      <c r="X62" s="97">
        <v>0.68160100000000001</v>
      </c>
      <c r="Y62" s="97">
        <v>0.68668499999999999</v>
      </c>
      <c r="Z62" s="97">
        <v>0.69230199999999997</v>
      </c>
      <c r="AA62" s="97">
        <v>0.69904699999999997</v>
      </c>
      <c r="AB62" s="97">
        <v>0.70658299999999996</v>
      </c>
      <c r="AC62" s="97">
        <v>0.71440800000000004</v>
      </c>
      <c r="AD62" s="97">
        <v>0.72237300000000004</v>
      </c>
      <c r="AE62" s="97">
        <v>0.73107699999999998</v>
      </c>
      <c r="AF62" s="98">
        <v>9.0729999999999995E-3</v>
      </c>
      <c r="AG62" s="48"/>
    </row>
    <row r="63" spans="1:33" ht="15" customHeight="1">
      <c r="A63" s="51" t="s">
        <v>396</v>
      </c>
      <c r="B63" s="96" t="s">
        <v>499</v>
      </c>
      <c r="C63" s="97">
        <v>0.62239199999999995</v>
      </c>
      <c r="D63" s="97">
        <v>0.61648700000000001</v>
      </c>
      <c r="E63" s="97">
        <v>0.62638199999999999</v>
      </c>
      <c r="F63" s="97">
        <v>0.64160099999999998</v>
      </c>
      <c r="G63" s="97">
        <v>0.65436700000000003</v>
      </c>
      <c r="H63" s="97">
        <v>0.66423600000000005</v>
      </c>
      <c r="I63" s="97">
        <v>0.67247500000000004</v>
      </c>
      <c r="J63" s="97">
        <v>0.67865399999999998</v>
      </c>
      <c r="K63" s="97">
        <v>0.68412200000000001</v>
      </c>
      <c r="L63" s="97">
        <v>0.68943200000000004</v>
      </c>
      <c r="M63" s="97">
        <v>0.69428699999999999</v>
      </c>
      <c r="N63" s="97">
        <v>0.69785900000000001</v>
      </c>
      <c r="O63" s="97">
        <v>0.70086000000000004</v>
      </c>
      <c r="P63" s="97">
        <v>0.70355900000000005</v>
      </c>
      <c r="Q63" s="97">
        <v>0.70652700000000002</v>
      </c>
      <c r="R63" s="97">
        <v>0.70912900000000001</v>
      </c>
      <c r="S63" s="97">
        <v>0.71062800000000004</v>
      </c>
      <c r="T63" s="97">
        <v>0.71255900000000005</v>
      </c>
      <c r="U63" s="97">
        <v>0.71415200000000001</v>
      </c>
      <c r="V63" s="97">
        <v>0.71578200000000003</v>
      </c>
      <c r="W63" s="97">
        <v>0.71773699999999996</v>
      </c>
      <c r="X63" s="97">
        <v>0.72048800000000002</v>
      </c>
      <c r="Y63" s="97">
        <v>0.72402699999999998</v>
      </c>
      <c r="Z63" s="97">
        <v>0.72670500000000005</v>
      </c>
      <c r="AA63" s="97">
        <v>0.72720399999999996</v>
      </c>
      <c r="AB63" s="97">
        <v>0.72896399999999995</v>
      </c>
      <c r="AC63" s="97">
        <v>0.73219699999999999</v>
      </c>
      <c r="AD63" s="97">
        <v>0.73582999999999998</v>
      </c>
      <c r="AE63" s="97">
        <v>0.73886499999999999</v>
      </c>
      <c r="AF63" s="98">
        <v>6.1450000000000003E-3</v>
      </c>
      <c r="AG63" s="48"/>
    </row>
    <row r="64" spans="1:33" ht="15" customHeight="1">
      <c r="A64" s="51" t="s">
        <v>397</v>
      </c>
      <c r="B64" s="96" t="s">
        <v>13</v>
      </c>
      <c r="C64" s="97">
        <v>0.41879300000000003</v>
      </c>
      <c r="D64" s="97">
        <v>0.407891</v>
      </c>
      <c r="E64" s="97">
        <v>0.40001900000000001</v>
      </c>
      <c r="F64" s="97">
        <v>0.394285</v>
      </c>
      <c r="G64" s="97">
        <v>0.38813999999999999</v>
      </c>
      <c r="H64" s="97">
        <v>0.38119500000000001</v>
      </c>
      <c r="I64" s="97">
        <v>0.37394899999999998</v>
      </c>
      <c r="J64" s="97">
        <v>0.36649399999999999</v>
      </c>
      <c r="K64" s="97">
        <v>0.35841099999999998</v>
      </c>
      <c r="L64" s="97">
        <v>0.35066599999999998</v>
      </c>
      <c r="M64" s="97">
        <v>0.34295799999999999</v>
      </c>
      <c r="N64" s="97">
        <v>0.33487299999999998</v>
      </c>
      <c r="O64" s="97">
        <v>0.32677299999999998</v>
      </c>
      <c r="P64" s="97">
        <v>0.31914799999999999</v>
      </c>
      <c r="Q64" s="97">
        <v>0.311811</v>
      </c>
      <c r="R64" s="97">
        <v>0.30456</v>
      </c>
      <c r="S64" s="97">
        <v>0.29719499999999999</v>
      </c>
      <c r="T64" s="97">
        <v>0.28995700000000002</v>
      </c>
      <c r="U64" s="97">
        <v>0.28303099999999998</v>
      </c>
      <c r="V64" s="97">
        <v>0.276615</v>
      </c>
      <c r="W64" s="97">
        <v>0.270569</v>
      </c>
      <c r="X64" s="97">
        <v>0.26481399999999999</v>
      </c>
      <c r="Y64" s="97">
        <v>0.25929200000000002</v>
      </c>
      <c r="Z64" s="97">
        <v>0.25397799999999998</v>
      </c>
      <c r="AA64" s="97">
        <v>0.24892300000000001</v>
      </c>
      <c r="AB64" s="97">
        <v>0.24418300000000001</v>
      </c>
      <c r="AC64" s="97">
        <v>0.239593</v>
      </c>
      <c r="AD64" s="97">
        <v>0.23527899999999999</v>
      </c>
      <c r="AE64" s="97">
        <v>0.23125899999999999</v>
      </c>
      <c r="AF64" s="98">
        <v>-2.0985E-2</v>
      </c>
      <c r="AG64" s="48"/>
    </row>
    <row r="65" spans="1:33" ht="15" customHeight="1">
      <c r="A65" s="51" t="s">
        <v>398</v>
      </c>
      <c r="B65" s="96" t="s">
        <v>14</v>
      </c>
      <c r="C65" s="97">
        <v>0.41303499999999999</v>
      </c>
      <c r="D65" s="97">
        <v>0.41266199999999997</v>
      </c>
      <c r="E65" s="97">
        <v>0.42121900000000001</v>
      </c>
      <c r="F65" s="97">
        <v>0.43261899999999998</v>
      </c>
      <c r="G65" s="97">
        <v>0.44208500000000001</v>
      </c>
      <c r="H65" s="97">
        <v>0.44947500000000001</v>
      </c>
      <c r="I65" s="97">
        <v>0.45582400000000001</v>
      </c>
      <c r="J65" s="97">
        <v>0.46112399999999998</v>
      </c>
      <c r="K65" s="97">
        <v>0.46594099999999999</v>
      </c>
      <c r="L65" s="97">
        <v>0.470744</v>
      </c>
      <c r="M65" s="97">
        <v>0.47515000000000002</v>
      </c>
      <c r="N65" s="97">
        <v>0.47858099999999998</v>
      </c>
      <c r="O65" s="97">
        <v>0.48148600000000003</v>
      </c>
      <c r="P65" s="97">
        <v>0.48413</v>
      </c>
      <c r="Q65" s="97">
        <v>0.486817</v>
      </c>
      <c r="R65" s="97">
        <v>0.48918800000000001</v>
      </c>
      <c r="S65" s="97">
        <v>0.49080400000000002</v>
      </c>
      <c r="T65" s="97">
        <v>0.49257499999999999</v>
      </c>
      <c r="U65" s="97">
        <v>0.49400100000000002</v>
      </c>
      <c r="V65" s="97">
        <v>0.49556600000000001</v>
      </c>
      <c r="W65" s="97">
        <v>0.497278</v>
      </c>
      <c r="X65" s="97">
        <v>0.49942399999999998</v>
      </c>
      <c r="Y65" s="97">
        <v>0.50195699999999999</v>
      </c>
      <c r="Z65" s="97">
        <v>0.50407800000000003</v>
      </c>
      <c r="AA65" s="97">
        <v>0.50450399999999995</v>
      </c>
      <c r="AB65" s="97">
        <v>0.50577300000000003</v>
      </c>
      <c r="AC65" s="97">
        <v>0.50798699999999997</v>
      </c>
      <c r="AD65" s="97">
        <v>0.51055899999999999</v>
      </c>
      <c r="AE65" s="97">
        <v>0.51284300000000005</v>
      </c>
      <c r="AF65" s="98">
        <v>7.7600000000000004E-3</v>
      </c>
      <c r="AG65" s="48"/>
    </row>
    <row r="66" spans="1:33" ht="12">
      <c r="A66" s="51" t="s">
        <v>399</v>
      </c>
      <c r="B66" s="96" t="s">
        <v>15</v>
      </c>
      <c r="C66" s="97">
        <v>0.49728099999999997</v>
      </c>
      <c r="D66" s="97">
        <v>0.48855999999999999</v>
      </c>
      <c r="E66" s="97">
        <v>0.48579499999999998</v>
      </c>
      <c r="F66" s="97">
        <v>0.48757200000000001</v>
      </c>
      <c r="G66" s="97">
        <v>0.48936600000000002</v>
      </c>
      <c r="H66" s="97">
        <v>0.490566</v>
      </c>
      <c r="I66" s="97">
        <v>0.49202499999999999</v>
      </c>
      <c r="J66" s="97">
        <v>0.49368899999999999</v>
      </c>
      <c r="K66" s="97">
        <v>0.49101899999999998</v>
      </c>
      <c r="L66" s="97">
        <v>0.48896099999999998</v>
      </c>
      <c r="M66" s="97">
        <v>0.48697299999999999</v>
      </c>
      <c r="N66" s="97">
        <v>0.48422700000000002</v>
      </c>
      <c r="O66" s="97">
        <v>0.48097899999999999</v>
      </c>
      <c r="P66" s="97">
        <v>0.47800999999999999</v>
      </c>
      <c r="Q66" s="97">
        <v>0.474966</v>
      </c>
      <c r="R66" s="97">
        <v>0.47095500000000001</v>
      </c>
      <c r="S66" s="97">
        <v>0.46600999999999998</v>
      </c>
      <c r="T66" s="97">
        <v>0.45994200000000002</v>
      </c>
      <c r="U66" s="97">
        <v>0.45792899999999997</v>
      </c>
      <c r="V66" s="97">
        <v>0.45681100000000002</v>
      </c>
      <c r="W66" s="97">
        <v>0.45597100000000002</v>
      </c>
      <c r="X66" s="97">
        <v>0.45552999999999999</v>
      </c>
      <c r="Y66" s="97">
        <v>0.455459</v>
      </c>
      <c r="Z66" s="97">
        <v>0.45567999999999997</v>
      </c>
      <c r="AA66" s="97">
        <v>0.45632899999999998</v>
      </c>
      <c r="AB66" s="97">
        <v>0.45772200000000002</v>
      </c>
      <c r="AC66" s="97">
        <v>0.45915800000000001</v>
      </c>
      <c r="AD66" s="97">
        <v>0.460843</v>
      </c>
      <c r="AE66" s="97">
        <v>0.46300400000000003</v>
      </c>
      <c r="AF66" s="98">
        <v>-2.5469999999999998E-3</v>
      </c>
      <c r="AG66" s="48"/>
    </row>
    <row r="67" spans="1:33" ht="15" customHeight="1">
      <c r="A67" s="51" t="s">
        <v>400</v>
      </c>
      <c r="B67" s="96" t="s">
        <v>16</v>
      </c>
      <c r="C67" s="97">
        <v>0.603352</v>
      </c>
      <c r="D67" s="97">
        <v>0.60135499999999997</v>
      </c>
      <c r="E67" s="97">
        <v>0.60267999999999999</v>
      </c>
      <c r="F67" s="97">
        <v>0.60644600000000004</v>
      </c>
      <c r="G67" s="97">
        <v>0.60968599999999995</v>
      </c>
      <c r="H67" s="97">
        <v>0.61227900000000002</v>
      </c>
      <c r="I67" s="97">
        <v>0.61520399999999997</v>
      </c>
      <c r="J67" s="97">
        <v>0.61849299999999996</v>
      </c>
      <c r="K67" s="97">
        <v>0.62074799999999997</v>
      </c>
      <c r="L67" s="97">
        <v>0.62390000000000001</v>
      </c>
      <c r="M67" s="97">
        <v>0.62699000000000005</v>
      </c>
      <c r="N67" s="97">
        <v>0.62938700000000003</v>
      </c>
      <c r="O67" s="97">
        <v>0.63132500000000003</v>
      </c>
      <c r="P67" s="97">
        <v>0.63321400000000005</v>
      </c>
      <c r="Q67" s="97">
        <v>0.63485499999999995</v>
      </c>
      <c r="R67" s="97">
        <v>0.63615500000000003</v>
      </c>
      <c r="S67" s="97">
        <v>0.636938</v>
      </c>
      <c r="T67" s="97">
        <v>0.63747399999999999</v>
      </c>
      <c r="U67" s="97">
        <v>0.63791900000000001</v>
      </c>
      <c r="V67" s="97">
        <v>0.63905800000000001</v>
      </c>
      <c r="W67" s="97">
        <v>0.64029400000000003</v>
      </c>
      <c r="X67" s="97">
        <v>0.64160899999999998</v>
      </c>
      <c r="Y67" s="97">
        <v>0.642984</v>
      </c>
      <c r="Z67" s="97">
        <v>0.64441700000000002</v>
      </c>
      <c r="AA67" s="97">
        <v>0.64599600000000001</v>
      </c>
      <c r="AB67" s="97">
        <v>0.64779299999999995</v>
      </c>
      <c r="AC67" s="97">
        <v>0.64965700000000004</v>
      </c>
      <c r="AD67" s="97">
        <v>0.65169699999999997</v>
      </c>
      <c r="AE67" s="97">
        <v>0.65393400000000002</v>
      </c>
      <c r="AF67" s="98">
        <v>2.879E-3</v>
      </c>
      <c r="AG67" s="48"/>
    </row>
    <row r="68" spans="1:33" ht="15" customHeight="1">
      <c r="A68" s="51" t="s">
        <v>401</v>
      </c>
      <c r="B68" s="96" t="s">
        <v>144</v>
      </c>
      <c r="C68" s="97">
        <v>0.43073600000000001</v>
      </c>
      <c r="D68" s="97">
        <v>0.434585</v>
      </c>
      <c r="E68" s="97">
        <v>0.43993500000000002</v>
      </c>
      <c r="F68" s="97">
        <v>0.447378</v>
      </c>
      <c r="G68" s="97">
        <v>0.45436900000000002</v>
      </c>
      <c r="H68" s="97">
        <v>0.46098600000000001</v>
      </c>
      <c r="I68" s="97">
        <v>0.46887200000000001</v>
      </c>
      <c r="J68" s="97">
        <v>0.477159</v>
      </c>
      <c r="K68" s="97">
        <v>0.48619699999999999</v>
      </c>
      <c r="L68" s="97">
        <v>0.49543300000000001</v>
      </c>
      <c r="M68" s="97">
        <v>0.50508200000000003</v>
      </c>
      <c r="N68" s="97">
        <v>0.51431199999999999</v>
      </c>
      <c r="O68" s="97">
        <v>0.52371100000000004</v>
      </c>
      <c r="P68" s="97">
        <v>0.53291500000000003</v>
      </c>
      <c r="Q68" s="97">
        <v>0.54290400000000005</v>
      </c>
      <c r="R68" s="97">
        <v>0.55216500000000002</v>
      </c>
      <c r="S68" s="97">
        <v>0.56217499999999998</v>
      </c>
      <c r="T68" s="97">
        <v>0.57200700000000004</v>
      </c>
      <c r="U68" s="97">
        <v>0.58174599999999999</v>
      </c>
      <c r="V68" s="97">
        <v>0.59145400000000004</v>
      </c>
      <c r="W68" s="97">
        <v>0.60173699999999997</v>
      </c>
      <c r="X68" s="97">
        <v>0.61264799999999997</v>
      </c>
      <c r="Y68" s="97">
        <v>0.62317100000000003</v>
      </c>
      <c r="Z68" s="97">
        <v>0.63440600000000003</v>
      </c>
      <c r="AA68" s="97">
        <v>0.64643499999999998</v>
      </c>
      <c r="AB68" s="97">
        <v>0.65822099999999995</v>
      </c>
      <c r="AC68" s="97">
        <v>0.67073700000000003</v>
      </c>
      <c r="AD68" s="97">
        <v>0.68349800000000005</v>
      </c>
      <c r="AE68" s="97">
        <v>0.69654000000000005</v>
      </c>
      <c r="AF68" s="98">
        <v>1.7312999999999999E-2</v>
      </c>
      <c r="AG68" s="48"/>
    </row>
    <row r="69" spans="1:33" ht="15" customHeight="1">
      <c r="A69" s="51" t="s">
        <v>402</v>
      </c>
      <c r="B69" s="96" t="s">
        <v>145</v>
      </c>
      <c r="C69" s="97">
        <v>0.174708</v>
      </c>
      <c r="D69" s="97">
        <v>0.173262</v>
      </c>
      <c r="E69" s="97">
        <v>0.17277699999999999</v>
      </c>
      <c r="F69" s="97">
        <v>0.17319300000000001</v>
      </c>
      <c r="G69" s="97">
        <v>0.17386399999999999</v>
      </c>
      <c r="H69" s="97">
        <v>0.174594</v>
      </c>
      <c r="I69" s="97">
        <v>0.17566599999999999</v>
      </c>
      <c r="J69" s="97">
        <v>0.17710699999999999</v>
      </c>
      <c r="K69" s="97">
        <v>0.17887400000000001</v>
      </c>
      <c r="L69" s="97">
        <v>0.180673</v>
      </c>
      <c r="M69" s="97">
        <v>0.18267900000000001</v>
      </c>
      <c r="N69" s="97">
        <v>0.184498</v>
      </c>
      <c r="O69" s="97">
        <v>0.185888</v>
      </c>
      <c r="P69" s="97">
        <v>0.18745700000000001</v>
      </c>
      <c r="Q69" s="97">
        <v>0.18862699999999999</v>
      </c>
      <c r="R69" s="97">
        <v>0.18968199999999999</v>
      </c>
      <c r="S69" s="97">
        <v>0.190608</v>
      </c>
      <c r="T69" s="97">
        <v>0.190859</v>
      </c>
      <c r="U69" s="97">
        <v>0.19103999999999999</v>
      </c>
      <c r="V69" s="97">
        <v>0.19087699999999999</v>
      </c>
      <c r="W69" s="97">
        <v>0.19009000000000001</v>
      </c>
      <c r="X69" s="97">
        <v>0.18897900000000001</v>
      </c>
      <c r="Y69" s="97">
        <v>0.18754999999999999</v>
      </c>
      <c r="Z69" s="97">
        <v>0.1855</v>
      </c>
      <c r="AA69" s="97">
        <v>0.183143</v>
      </c>
      <c r="AB69" s="97">
        <v>0.180174</v>
      </c>
      <c r="AC69" s="97">
        <v>0.176542</v>
      </c>
      <c r="AD69" s="97">
        <v>0.17224400000000001</v>
      </c>
      <c r="AE69" s="97">
        <v>0.16695299999999999</v>
      </c>
      <c r="AF69" s="98">
        <v>-1.6199999999999999E-3</v>
      </c>
      <c r="AG69" s="48"/>
    </row>
    <row r="70" spans="1:33" ht="15" customHeight="1">
      <c r="A70" s="51" t="s">
        <v>403</v>
      </c>
      <c r="B70" s="96" t="s">
        <v>504</v>
      </c>
      <c r="C70" s="97">
        <v>3.4507249999999998</v>
      </c>
      <c r="D70" s="97">
        <v>3.536727</v>
      </c>
      <c r="E70" s="97">
        <v>3.4764119999999998</v>
      </c>
      <c r="F70" s="97">
        <v>3.4431989999999999</v>
      </c>
      <c r="G70" s="97">
        <v>3.4318369999999998</v>
      </c>
      <c r="H70" s="97">
        <v>3.4161250000000001</v>
      </c>
      <c r="I70" s="97">
        <v>3.446787</v>
      </c>
      <c r="J70" s="97">
        <v>3.4757069999999999</v>
      </c>
      <c r="K70" s="97">
        <v>3.5049540000000001</v>
      </c>
      <c r="L70" s="97">
        <v>3.5324049999999998</v>
      </c>
      <c r="M70" s="97">
        <v>3.5605950000000002</v>
      </c>
      <c r="N70" s="97">
        <v>3.5863670000000001</v>
      </c>
      <c r="O70" s="97">
        <v>3.6106569999999998</v>
      </c>
      <c r="P70" s="97">
        <v>3.6347269999999998</v>
      </c>
      <c r="Q70" s="97">
        <v>3.658757</v>
      </c>
      <c r="R70" s="97">
        <v>3.6816170000000001</v>
      </c>
      <c r="S70" s="97">
        <v>3.7035990000000001</v>
      </c>
      <c r="T70" s="97">
        <v>3.7265060000000001</v>
      </c>
      <c r="U70" s="97">
        <v>3.7487550000000001</v>
      </c>
      <c r="V70" s="97">
        <v>3.7714799999999999</v>
      </c>
      <c r="W70" s="97">
        <v>3.7952819999999998</v>
      </c>
      <c r="X70" s="97">
        <v>3.821091</v>
      </c>
      <c r="Y70" s="97">
        <v>3.8484419999999999</v>
      </c>
      <c r="Z70" s="97">
        <v>3.876735</v>
      </c>
      <c r="AA70" s="97">
        <v>3.9044140000000001</v>
      </c>
      <c r="AB70" s="97">
        <v>3.9351759999999998</v>
      </c>
      <c r="AC70" s="97">
        <v>3.967991</v>
      </c>
      <c r="AD70" s="97">
        <v>4.0022770000000003</v>
      </c>
      <c r="AE70" s="97">
        <v>4.0378090000000002</v>
      </c>
      <c r="AF70" s="98">
        <v>5.6270000000000001E-3</v>
      </c>
      <c r="AG70" s="48"/>
    </row>
    <row r="71" spans="1:33" ht="15" customHeight="1">
      <c r="A71" s="51" t="s">
        <v>505</v>
      </c>
      <c r="B71" s="95" t="s">
        <v>506</v>
      </c>
      <c r="C71" s="99">
        <v>9.335528</v>
      </c>
      <c r="D71" s="99">
        <v>9.2880570000000002</v>
      </c>
      <c r="E71" s="99">
        <v>9.2086159999999992</v>
      </c>
      <c r="F71" s="99">
        <v>9.2537749999999992</v>
      </c>
      <c r="G71" s="99">
        <v>9.3059200000000004</v>
      </c>
      <c r="H71" s="99">
        <v>9.3353859999999997</v>
      </c>
      <c r="I71" s="99">
        <v>9.403867</v>
      </c>
      <c r="J71" s="99">
        <v>9.4589149999999993</v>
      </c>
      <c r="K71" s="99">
        <v>9.5025680000000001</v>
      </c>
      <c r="L71" s="99">
        <v>9.5458870000000005</v>
      </c>
      <c r="M71" s="99">
        <v>9.5881089999999993</v>
      </c>
      <c r="N71" s="99">
        <v>9.617559</v>
      </c>
      <c r="O71" s="99">
        <v>9.6410680000000006</v>
      </c>
      <c r="P71" s="99">
        <v>9.6637880000000003</v>
      </c>
      <c r="Q71" s="99">
        <v>9.6877049999999993</v>
      </c>
      <c r="R71" s="99">
        <v>9.7066199999999991</v>
      </c>
      <c r="S71" s="99">
        <v>9.7182060000000003</v>
      </c>
      <c r="T71" s="99">
        <v>9.7299340000000001</v>
      </c>
      <c r="U71" s="99">
        <v>9.7433150000000008</v>
      </c>
      <c r="V71" s="99">
        <v>9.7592949999999998</v>
      </c>
      <c r="W71" s="99">
        <v>9.7786690000000007</v>
      </c>
      <c r="X71" s="99">
        <v>9.8043589999999998</v>
      </c>
      <c r="Y71" s="99">
        <v>9.8349259999999994</v>
      </c>
      <c r="Z71" s="99">
        <v>9.8644540000000003</v>
      </c>
      <c r="AA71" s="99">
        <v>9.8892959999999999</v>
      </c>
      <c r="AB71" s="99">
        <v>9.9223239999999997</v>
      </c>
      <c r="AC71" s="99">
        <v>9.9624299999999995</v>
      </c>
      <c r="AD71" s="99">
        <v>10.005023</v>
      </c>
      <c r="AE71" s="99">
        <v>10.047378999999999</v>
      </c>
      <c r="AF71" s="100">
        <v>2.6280000000000001E-3</v>
      </c>
      <c r="AG71" s="48"/>
    </row>
    <row r="72" spans="1:33" ht="15" customHeight="1">
      <c r="A72" s="51" t="s">
        <v>507</v>
      </c>
      <c r="B72" s="96" t="s">
        <v>590</v>
      </c>
      <c r="C72" s="97">
        <v>0.120598</v>
      </c>
      <c r="D72" s="97">
        <v>0.141293</v>
      </c>
      <c r="E72" s="97">
        <v>0.15779599999999999</v>
      </c>
      <c r="F72" s="97">
        <v>0.17105699999999999</v>
      </c>
      <c r="G72" s="97">
        <v>0.17847299999999999</v>
      </c>
      <c r="H72" s="97">
        <v>0.18718199999999999</v>
      </c>
      <c r="I72" s="97">
        <v>0.19470299999999999</v>
      </c>
      <c r="J72" s="97">
        <v>0.20632900000000001</v>
      </c>
      <c r="K72" s="97">
        <v>0.214666</v>
      </c>
      <c r="L72" s="97">
        <v>0.22300600000000001</v>
      </c>
      <c r="M72" s="97">
        <v>0.23046800000000001</v>
      </c>
      <c r="N72" s="97">
        <v>0.24135400000000001</v>
      </c>
      <c r="O72" s="97">
        <v>0.25285299999999999</v>
      </c>
      <c r="P72" s="97">
        <v>0.25964599999999999</v>
      </c>
      <c r="Q72" s="97">
        <v>0.27190500000000001</v>
      </c>
      <c r="R72" s="97">
        <v>0.27923599999999998</v>
      </c>
      <c r="S72" s="97">
        <v>0.28964899999999999</v>
      </c>
      <c r="T72" s="97">
        <v>0.299346</v>
      </c>
      <c r="U72" s="97">
        <v>0.30795899999999998</v>
      </c>
      <c r="V72" s="97">
        <v>0.31545000000000001</v>
      </c>
      <c r="W72" s="97">
        <v>0.32173499999999999</v>
      </c>
      <c r="X72" s="97">
        <v>0.32723600000000003</v>
      </c>
      <c r="Y72" s="97">
        <v>0.33231100000000002</v>
      </c>
      <c r="Z72" s="97">
        <v>0.33729500000000001</v>
      </c>
      <c r="AA72" s="97">
        <v>0.34577400000000003</v>
      </c>
      <c r="AB72" s="97">
        <v>0.34869</v>
      </c>
      <c r="AC72" s="97">
        <v>0.35358000000000001</v>
      </c>
      <c r="AD72" s="97">
        <v>0.35607299999999997</v>
      </c>
      <c r="AE72" s="97">
        <v>0.35779100000000003</v>
      </c>
      <c r="AF72" s="98">
        <v>3.9602999999999999E-2</v>
      </c>
      <c r="AG72" s="48"/>
    </row>
    <row r="73" spans="1:33" ht="12">
      <c r="A73" s="51" t="s">
        <v>404</v>
      </c>
      <c r="B73" s="95" t="s">
        <v>17</v>
      </c>
      <c r="C73" s="99">
        <v>9.214931</v>
      </c>
      <c r="D73" s="99">
        <v>9.1467639999999992</v>
      </c>
      <c r="E73" s="99">
        <v>9.0508199999999999</v>
      </c>
      <c r="F73" s="99">
        <v>9.0827179999999998</v>
      </c>
      <c r="G73" s="99">
        <v>9.1274470000000001</v>
      </c>
      <c r="H73" s="99">
        <v>9.1482039999999998</v>
      </c>
      <c r="I73" s="99">
        <v>9.2091639999999995</v>
      </c>
      <c r="J73" s="99">
        <v>9.2525849999999998</v>
      </c>
      <c r="K73" s="99">
        <v>9.2879020000000008</v>
      </c>
      <c r="L73" s="99">
        <v>9.3228819999999999</v>
      </c>
      <c r="M73" s="99">
        <v>9.3576409999999992</v>
      </c>
      <c r="N73" s="99">
        <v>9.3762050000000006</v>
      </c>
      <c r="O73" s="99">
        <v>9.3882150000000006</v>
      </c>
      <c r="P73" s="99">
        <v>9.4041420000000002</v>
      </c>
      <c r="Q73" s="99">
        <v>9.4158000000000008</v>
      </c>
      <c r="R73" s="99">
        <v>9.427384</v>
      </c>
      <c r="S73" s="99">
        <v>9.4285560000000004</v>
      </c>
      <c r="T73" s="99">
        <v>9.4305880000000002</v>
      </c>
      <c r="U73" s="99">
        <v>9.4353560000000005</v>
      </c>
      <c r="V73" s="99">
        <v>9.4438440000000003</v>
      </c>
      <c r="W73" s="99">
        <v>9.4569349999999996</v>
      </c>
      <c r="X73" s="99">
        <v>9.4771230000000006</v>
      </c>
      <c r="Y73" s="99">
        <v>9.5026139999999995</v>
      </c>
      <c r="Z73" s="99">
        <v>9.5271600000000003</v>
      </c>
      <c r="AA73" s="99">
        <v>9.5435219999999994</v>
      </c>
      <c r="AB73" s="99">
        <v>9.5736340000000002</v>
      </c>
      <c r="AC73" s="99">
        <v>9.6088500000000003</v>
      </c>
      <c r="AD73" s="99">
        <v>9.6489499999999992</v>
      </c>
      <c r="AE73" s="99">
        <v>9.6895889999999998</v>
      </c>
      <c r="AF73" s="100">
        <v>1.7949999999999999E-3</v>
      </c>
      <c r="AG73" s="48"/>
    </row>
    <row r="74" spans="1:33" ht="15" customHeight="1">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row>
    <row r="75" spans="1:33" ht="15" customHeight="1">
      <c r="A75" s="51" t="s">
        <v>405</v>
      </c>
      <c r="B75" s="95" t="s">
        <v>24</v>
      </c>
      <c r="C75" s="99">
        <v>8.418628</v>
      </c>
      <c r="D75" s="99">
        <v>8.1140220000000003</v>
      </c>
      <c r="E75" s="99">
        <v>8.1917259999999992</v>
      </c>
      <c r="F75" s="99">
        <v>8.1594289999999994</v>
      </c>
      <c r="G75" s="99">
        <v>8.0919919999999994</v>
      </c>
      <c r="H75" s="99">
        <v>8.0060850000000006</v>
      </c>
      <c r="I75" s="99">
        <v>7.955819</v>
      </c>
      <c r="J75" s="99">
        <v>7.9158020000000002</v>
      </c>
      <c r="K75" s="99">
        <v>7.8963580000000002</v>
      </c>
      <c r="L75" s="99">
        <v>7.9300129999999998</v>
      </c>
      <c r="M75" s="99">
        <v>8.0035220000000002</v>
      </c>
      <c r="N75" s="99">
        <v>8.0267309999999998</v>
      </c>
      <c r="O75" s="99">
        <v>8.0801970000000001</v>
      </c>
      <c r="P75" s="99">
        <v>8.1208340000000003</v>
      </c>
      <c r="Q75" s="99">
        <v>8.1497419999999998</v>
      </c>
      <c r="R75" s="99">
        <v>8.1508179999999992</v>
      </c>
      <c r="S75" s="99">
        <v>8.1182960000000008</v>
      </c>
      <c r="T75" s="99">
        <v>8.0792339999999996</v>
      </c>
      <c r="U75" s="99">
        <v>8.0688680000000002</v>
      </c>
      <c r="V75" s="99">
        <v>8.0798349999999992</v>
      </c>
      <c r="W75" s="99">
        <v>8.1258210000000002</v>
      </c>
      <c r="X75" s="99">
        <v>8.1633040000000001</v>
      </c>
      <c r="Y75" s="99">
        <v>8.2102930000000001</v>
      </c>
      <c r="Z75" s="99">
        <v>8.2706389999999992</v>
      </c>
      <c r="AA75" s="99">
        <v>8.2967460000000006</v>
      </c>
      <c r="AB75" s="99">
        <v>8.3478860000000008</v>
      </c>
      <c r="AC75" s="99">
        <v>8.401999</v>
      </c>
      <c r="AD75" s="99">
        <v>8.4501869999999997</v>
      </c>
      <c r="AE75" s="99">
        <v>8.5127570000000006</v>
      </c>
      <c r="AF75" s="100">
        <v>3.97E-4</v>
      </c>
      <c r="AG75" s="48"/>
    </row>
    <row r="76" spans="1:33" ht="15" customHeight="1">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row>
    <row r="77" spans="1:33" ht="15" customHeight="1">
      <c r="B77" s="95" t="s">
        <v>475</v>
      </c>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row>
    <row r="78" spans="1:33" ht="15" customHeight="1">
      <c r="A78" s="51" t="s">
        <v>406</v>
      </c>
      <c r="B78" s="96" t="s">
        <v>497</v>
      </c>
      <c r="C78" s="97">
        <v>2.3697560000000002</v>
      </c>
      <c r="D78" s="97">
        <v>2.3253029999999999</v>
      </c>
      <c r="E78" s="97">
        <v>2.2000709999999999</v>
      </c>
      <c r="F78" s="97">
        <v>2.2340339999999999</v>
      </c>
      <c r="G78" s="97">
        <v>2.258785</v>
      </c>
      <c r="H78" s="97">
        <v>2.2721779999999998</v>
      </c>
      <c r="I78" s="97">
        <v>2.2786050000000002</v>
      </c>
      <c r="J78" s="97">
        <v>2.2756099999999999</v>
      </c>
      <c r="K78" s="97">
        <v>2.2688220000000001</v>
      </c>
      <c r="L78" s="97">
        <v>2.2625299999999999</v>
      </c>
      <c r="M78" s="97">
        <v>2.2550870000000001</v>
      </c>
      <c r="N78" s="97">
        <v>2.242448</v>
      </c>
      <c r="O78" s="97">
        <v>2.2285940000000002</v>
      </c>
      <c r="P78" s="97">
        <v>2.2133579999999999</v>
      </c>
      <c r="Q78" s="97">
        <v>2.1982949999999999</v>
      </c>
      <c r="R78" s="97">
        <v>2.181622</v>
      </c>
      <c r="S78" s="97">
        <v>2.1610209999999999</v>
      </c>
      <c r="T78" s="97">
        <v>2.140987</v>
      </c>
      <c r="U78" s="97">
        <v>2.120797</v>
      </c>
      <c r="V78" s="97">
        <v>2.1009540000000002</v>
      </c>
      <c r="W78" s="97">
        <v>2.0825870000000002</v>
      </c>
      <c r="X78" s="97">
        <v>2.0657890000000001</v>
      </c>
      <c r="Y78" s="97">
        <v>2.0509119999999998</v>
      </c>
      <c r="Z78" s="97">
        <v>2.0343010000000001</v>
      </c>
      <c r="AA78" s="97">
        <v>2.0144310000000001</v>
      </c>
      <c r="AB78" s="97">
        <v>1.9967809999999999</v>
      </c>
      <c r="AC78" s="97">
        <v>1.981096</v>
      </c>
      <c r="AD78" s="97">
        <v>1.9651620000000001</v>
      </c>
      <c r="AE78" s="97">
        <v>1.94787</v>
      </c>
      <c r="AF78" s="98">
        <v>-6.9769999999999997E-3</v>
      </c>
      <c r="AG78" s="48"/>
    </row>
    <row r="79" spans="1:33" ht="12">
      <c r="A79" s="51" t="s">
        <v>407</v>
      </c>
      <c r="B79" s="96" t="s">
        <v>498</v>
      </c>
      <c r="C79" s="97">
        <v>1.5369969999999999</v>
      </c>
      <c r="D79" s="97">
        <v>1.328487</v>
      </c>
      <c r="E79" s="97">
        <v>1.535744</v>
      </c>
      <c r="F79" s="97">
        <v>1.556894</v>
      </c>
      <c r="G79" s="97">
        <v>1.567385</v>
      </c>
      <c r="H79" s="97">
        <v>1.575223</v>
      </c>
      <c r="I79" s="97">
        <v>1.582111</v>
      </c>
      <c r="J79" s="97">
        <v>1.588919</v>
      </c>
      <c r="K79" s="97">
        <v>1.5958870000000001</v>
      </c>
      <c r="L79" s="97">
        <v>1.609396</v>
      </c>
      <c r="M79" s="97">
        <v>1.6281920000000001</v>
      </c>
      <c r="N79" s="97">
        <v>1.6374580000000001</v>
      </c>
      <c r="O79" s="97">
        <v>1.650042</v>
      </c>
      <c r="P79" s="97">
        <v>1.6619710000000001</v>
      </c>
      <c r="Q79" s="97">
        <v>1.672609</v>
      </c>
      <c r="R79" s="97">
        <v>1.680196</v>
      </c>
      <c r="S79" s="97">
        <v>1.6826190000000001</v>
      </c>
      <c r="T79" s="97">
        <v>1.684639</v>
      </c>
      <c r="U79" s="97">
        <v>1.6883490000000001</v>
      </c>
      <c r="V79" s="97">
        <v>1.695125</v>
      </c>
      <c r="W79" s="97">
        <v>1.7068909999999999</v>
      </c>
      <c r="X79" s="97">
        <v>1.717692</v>
      </c>
      <c r="Y79" s="97">
        <v>1.73045</v>
      </c>
      <c r="Z79" s="97">
        <v>1.7457689999999999</v>
      </c>
      <c r="AA79" s="97">
        <v>1.7589360000000001</v>
      </c>
      <c r="AB79" s="97">
        <v>1.7766649999999999</v>
      </c>
      <c r="AC79" s="97">
        <v>1.7950440000000001</v>
      </c>
      <c r="AD79" s="97">
        <v>1.812694</v>
      </c>
      <c r="AE79" s="97">
        <v>1.833566</v>
      </c>
      <c r="AF79" s="98">
        <v>6.3210000000000002E-3</v>
      </c>
      <c r="AG79" s="48"/>
    </row>
    <row r="80" spans="1:33" ht="15" customHeight="1">
      <c r="A80" s="51" t="s">
        <v>408</v>
      </c>
      <c r="B80" s="96" t="s">
        <v>499</v>
      </c>
      <c r="C80" s="97">
        <v>0.66562699999999997</v>
      </c>
      <c r="D80" s="97">
        <v>0.65749899999999994</v>
      </c>
      <c r="E80" s="97">
        <v>0.66666899999999996</v>
      </c>
      <c r="F80" s="97">
        <v>0.68124700000000005</v>
      </c>
      <c r="G80" s="97">
        <v>0.69316900000000004</v>
      </c>
      <c r="H80" s="97">
        <v>0.70242899999999997</v>
      </c>
      <c r="I80" s="97">
        <v>0.71000700000000005</v>
      </c>
      <c r="J80" s="97">
        <v>0.71553599999999995</v>
      </c>
      <c r="K80" s="97">
        <v>0.72045199999999998</v>
      </c>
      <c r="L80" s="97">
        <v>0.72542899999999999</v>
      </c>
      <c r="M80" s="97">
        <v>0.730105</v>
      </c>
      <c r="N80" s="97">
        <v>0.73323199999999999</v>
      </c>
      <c r="O80" s="97">
        <v>0.735904</v>
      </c>
      <c r="P80" s="97">
        <v>0.73823899999999998</v>
      </c>
      <c r="Q80" s="97">
        <v>0.740788</v>
      </c>
      <c r="R80" s="97">
        <v>0.74285599999999996</v>
      </c>
      <c r="S80" s="97">
        <v>0.74366299999999996</v>
      </c>
      <c r="T80" s="97">
        <v>0.74489700000000003</v>
      </c>
      <c r="U80" s="97">
        <v>0.74589700000000003</v>
      </c>
      <c r="V80" s="97">
        <v>0.74704199999999998</v>
      </c>
      <c r="W80" s="97">
        <v>0.74865400000000004</v>
      </c>
      <c r="X80" s="97">
        <v>0.75102800000000003</v>
      </c>
      <c r="Y80" s="97">
        <v>0.75422599999999995</v>
      </c>
      <c r="Z80" s="97">
        <v>0.756606</v>
      </c>
      <c r="AA80" s="97">
        <v>0.75668800000000003</v>
      </c>
      <c r="AB80" s="97">
        <v>0.75813200000000003</v>
      </c>
      <c r="AC80" s="97">
        <v>0.76105400000000001</v>
      </c>
      <c r="AD80" s="97">
        <v>0.76436300000000001</v>
      </c>
      <c r="AE80" s="97">
        <v>0.76713299999999995</v>
      </c>
      <c r="AF80" s="98">
        <v>5.0819999999999997E-3</v>
      </c>
      <c r="AG80" s="48"/>
    </row>
    <row r="81" spans="1:33" ht="12">
      <c r="A81" s="51" t="s">
        <v>409</v>
      </c>
      <c r="B81" s="96" t="s">
        <v>13</v>
      </c>
      <c r="C81" s="97">
        <v>1.1665289999999999</v>
      </c>
      <c r="D81" s="97">
        <v>1.1180840000000001</v>
      </c>
      <c r="E81" s="97">
        <v>1.0967420000000001</v>
      </c>
      <c r="F81" s="97">
        <v>1.0777890000000001</v>
      </c>
      <c r="G81" s="97">
        <v>1.053604</v>
      </c>
      <c r="H81" s="97">
        <v>1.026656</v>
      </c>
      <c r="I81" s="97">
        <v>0.99876600000000004</v>
      </c>
      <c r="J81" s="97">
        <v>0.97128400000000004</v>
      </c>
      <c r="K81" s="97">
        <v>0.94479100000000005</v>
      </c>
      <c r="L81" s="97">
        <v>0.92290000000000005</v>
      </c>
      <c r="M81" s="97">
        <v>0.90390099999999995</v>
      </c>
      <c r="N81" s="97">
        <v>0.88105</v>
      </c>
      <c r="O81" s="97">
        <v>0.86056600000000005</v>
      </c>
      <c r="P81" s="97">
        <v>0.84034600000000004</v>
      </c>
      <c r="Q81" s="97">
        <v>0.82012499999999999</v>
      </c>
      <c r="R81" s="97">
        <v>0.79879900000000004</v>
      </c>
      <c r="S81" s="97">
        <v>0.77551099999999995</v>
      </c>
      <c r="T81" s="97">
        <v>0.75261400000000001</v>
      </c>
      <c r="U81" s="97">
        <v>0.73203600000000002</v>
      </c>
      <c r="V81" s="97">
        <v>0.71380699999999997</v>
      </c>
      <c r="W81" s="97">
        <v>0.69832300000000003</v>
      </c>
      <c r="X81" s="97">
        <v>0.68294299999999997</v>
      </c>
      <c r="Y81" s="97">
        <v>0.66856300000000002</v>
      </c>
      <c r="Z81" s="97">
        <v>0.65516399999999997</v>
      </c>
      <c r="AA81" s="97">
        <v>0.64053499999999997</v>
      </c>
      <c r="AB81" s="97">
        <v>0.62772799999999995</v>
      </c>
      <c r="AC81" s="97">
        <v>0.61534299999999997</v>
      </c>
      <c r="AD81" s="97">
        <v>0.60333199999999998</v>
      </c>
      <c r="AE81" s="97">
        <v>0.59254700000000005</v>
      </c>
      <c r="AF81" s="98">
        <v>-2.3900999999999999E-2</v>
      </c>
      <c r="AG81" s="48"/>
    </row>
    <row r="82" spans="1:33" ht="15" customHeight="1">
      <c r="A82" s="51" t="s">
        <v>410</v>
      </c>
      <c r="B82" s="96" t="s">
        <v>14</v>
      </c>
      <c r="C82" s="97">
        <v>0.56011500000000003</v>
      </c>
      <c r="D82" s="97">
        <v>0.55493300000000001</v>
      </c>
      <c r="E82" s="97">
        <v>0.56366799999999995</v>
      </c>
      <c r="F82" s="97">
        <v>0.57528999999999997</v>
      </c>
      <c r="G82" s="97">
        <v>0.583754</v>
      </c>
      <c r="H82" s="97">
        <v>0.58954399999999996</v>
      </c>
      <c r="I82" s="97">
        <v>0.59404199999999996</v>
      </c>
      <c r="J82" s="97">
        <v>0.59749699999999994</v>
      </c>
      <c r="K82" s="97">
        <v>0.60081499999999999</v>
      </c>
      <c r="L82" s="97">
        <v>0.60494700000000001</v>
      </c>
      <c r="M82" s="97">
        <v>0.60926800000000003</v>
      </c>
      <c r="N82" s="97">
        <v>0.61163299999999998</v>
      </c>
      <c r="O82" s="97">
        <v>0.61390199999999995</v>
      </c>
      <c r="P82" s="97">
        <v>0.61572099999999996</v>
      </c>
      <c r="Q82" s="97">
        <v>0.61733800000000005</v>
      </c>
      <c r="R82" s="97">
        <v>0.61818600000000001</v>
      </c>
      <c r="S82" s="97">
        <v>0.617672</v>
      </c>
      <c r="T82" s="97">
        <v>0.61723899999999998</v>
      </c>
      <c r="U82" s="97">
        <v>0.61680999999999997</v>
      </c>
      <c r="V82" s="97">
        <v>0.61690299999999998</v>
      </c>
      <c r="W82" s="97">
        <v>0.61767099999999997</v>
      </c>
      <c r="X82" s="97">
        <v>0.618726</v>
      </c>
      <c r="Y82" s="97">
        <v>0.62030300000000005</v>
      </c>
      <c r="Z82" s="97">
        <v>0.62162399999999995</v>
      </c>
      <c r="AA82" s="97">
        <v>0.62077099999999996</v>
      </c>
      <c r="AB82" s="97">
        <v>0.62115200000000004</v>
      </c>
      <c r="AC82" s="97">
        <v>0.62246100000000004</v>
      </c>
      <c r="AD82" s="97">
        <v>0.62402999999999997</v>
      </c>
      <c r="AE82" s="97">
        <v>0.62551599999999996</v>
      </c>
      <c r="AF82" s="98">
        <v>3.9519999999999998E-3</v>
      </c>
      <c r="AG82" s="48"/>
    </row>
    <row r="83" spans="1:33" ht="15" customHeight="1">
      <c r="A83" s="51" t="s">
        <v>411</v>
      </c>
      <c r="B83" s="96" t="s">
        <v>15</v>
      </c>
      <c r="C83" s="97">
        <v>1.3851530000000001</v>
      </c>
      <c r="D83" s="97">
        <v>1.339207</v>
      </c>
      <c r="E83" s="97">
        <v>1.331915</v>
      </c>
      <c r="F83" s="97">
        <v>1.332792</v>
      </c>
      <c r="G83" s="97">
        <v>1.3283799999999999</v>
      </c>
      <c r="H83" s="97">
        <v>1.3212189999999999</v>
      </c>
      <c r="I83" s="97">
        <v>1.3141320000000001</v>
      </c>
      <c r="J83" s="97">
        <v>1.308378</v>
      </c>
      <c r="K83" s="97">
        <v>1.2943530000000001</v>
      </c>
      <c r="L83" s="97">
        <v>1.2868710000000001</v>
      </c>
      <c r="M83" s="97">
        <v>1.2834669999999999</v>
      </c>
      <c r="N83" s="97">
        <v>1.2740020000000001</v>
      </c>
      <c r="O83" s="97">
        <v>1.2666729999999999</v>
      </c>
      <c r="P83" s="97">
        <v>1.258643</v>
      </c>
      <c r="Q83" s="97">
        <v>1.249258</v>
      </c>
      <c r="R83" s="97">
        <v>1.235217</v>
      </c>
      <c r="S83" s="97">
        <v>1.2160230000000001</v>
      </c>
      <c r="T83" s="97">
        <v>1.1938260000000001</v>
      </c>
      <c r="U83" s="97">
        <v>1.1843950000000001</v>
      </c>
      <c r="V83" s="97">
        <v>1.178803</v>
      </c>
      <c r="W83" s="97">
        <v>1.176833</v>
      </c>
      <c r="X83" s="97">
        <v>1.1747920000000001</v>
      </c>
      <c r="Y83" s="97">
        <v>1.1743619999999999</v>
      </c>
      <c r="Z83" s="97">
        <v>1.175478</v>
      </c>
      <c r="AA83" s="97">
        <v>1.174237</v>
      </c>
      <c r="AB83" s="97">
        <v>1.1766799999999999</v>
      </c>
      <c r="AC83" s="97">
        <v>1.179251</v>
      </c>
      <c r="AD83" s="97">
        <v>1.181748</v>
      </c>
      <c r="AE83" s="97">
        <v>1.186339</v>
      </c>
      <c r="AF83" s="98">
        <v>-5.5180000000000003E-3</v>
      </c>
      <c r="AG83" s="48"/>
    </row>
    <row r="84" spans="1:33" ht="15" customHeight="1">
      <c r="A84" s="51" t="s">
        <v>412</v>
      </c>
      <c r="B84" s="96" t="s">
        <v>16</v>
      </c>
      <c r="C84" s="97">
        <v>1.680609</v>
      </c>
      <c r="D84" s="97">
        <v>1.6483950000000001</v>
      </c>
      <c r="E84" s="97">
        <v>1.652382</v>
      </c>
      <c r="F84" s="97">
        <v>1.6577379999999999</v>
      </c>
      <c r="G84" s="97">
        <v>1.6549879999999999</v>
      </c>
      <c r="H84" s="97">
        <v>1.6490229999999999</v>
      </c>
      <c r="I84" s="97">
        <v>1.643127</v>
      </c>
      <c r="J84" s="97">
        <v>1.6391340000000001</v>
      </c>
      <c r="K84" s="97">
        <v>1.6363259999999999</v>
      </c>
      <c r="L84" s="97">
        <v>1.6420090000000001</v>
      </c>
      <c r="M84" s="97">
        <v>1.652495</v>
      </c>
      <c r="N84" s="97">
        <v>1.6559159999999999</v>
      </c>
      <c r="O84" s="97">
        <v>1.6626129999999999</v>
      </c>
      <c r="P84" s="97">
        <v>1.6673100000000001</v>
      </c>
      <c r="Q84" s="97">
        <v>1.6697979999999999</v>
      </c>
      <c r="R84" s="97">
        <v>1.6685019999999999</v>
      </c>
      <c r="S84" s="97">
        <v>1.66205</v>
      </c>
      <c r="T84" s="97">
        <v>1.654631</v>
      </c>
      <c r="U84" s="97">
        <v>1.6499239999999999</v>
      </c>
      <c r="V84" s="97">
        <v>1.649092</v>
      </c>
      <c r="W84" s="97">
        <v>1.65256</v>
      </c>
      <c r="X84" s="97">
        <v>1.6546829999999999</v>
      </c>
      <c r="Y84" s="97">
        <v>1.657877</v>
      </c>
      <c r="Z84" s="97">
        <v>1.662347</v>
      </c>
      <c r="AA84" s="97">
        <v>1.6622939999999999</v>
      </c>
      <c r="AB84" s="97">
        <v>1.6653009999999999</v>
      </c>
      <c r="AC84" s="97">
        <v>1.668507</v>
      </c>
      <c r="AD84" s="97">
        <v>1.6711590000000001</v>
      </c>
      <c r="AE84" s="97">
        <v>1.6755519999999999</v>
      </c>
      <c r="AF84" s="98">
        <v>-1.08E-4</v>
      </c>
      <c r="AG84" s="48"/>
    </row>
    <row r="85" spans="1:33" ht="15" customHeight="1">
      <c r="A85" s="51" t="s">
        <v>413</v>
      </c>
      <c r="B85" s="96" t="s">
        <v>144</v>
      </c>
      <c r="C85" s="97">
        <v>1.199797</v>
      </c>
      <c r="D85" s="97">
        <v>1.191255</v>
      </c>
      <c r="E85" s="97">
        <v>1.2061809999999999</v>
      </c>
      <c r="F85" s="97">
        <v>1.22292</v>
      </c>
      <c r="G85" s="97">
        <v>1.2333810000000001</v>
      </c>
      <c r="H85" s="97">
        <v>1.241554</v>
      </c>
      <c r="I85" s="97">
        <v>1.252292</v>
      </c>
      <c r="J85" s="97">
        <v>1.26457</v>
      </c>
      <c r="K85" s="97">
        <v>1.2816419999999999</v>
      </c>
      <c r="L85" s="97">
        <v>1.303904</v>
      </c>
      <c r="M85" s="97">
        <v>1.3311930000000001</v>
      </c>
      <c r="N85" s="97">
        <v>1.353154</v>
      </c>
      <c r="O85" s="97">
        <v>1.3792089999999999</v>
      </c>
      <c r="P85" s="97">
        <v>1.403213</v>
      </c>
      <c r="Q85" s="97">
        <v>1.427948</v>
      </c>
      <c r="R85" s="97">
        <v>1.4482139999999999</v>
      </c>
      <c r="S85" s="97">
        <v>1.466961</v>
      </c>
      <c r="T85" s="97">
        <v>1.4847030000000001</v>
      </c>
      <c r="U85" s="97">
        <v>1.5046360000000001</v>
      </c>
      <c r="V85" s="97">
        <v>1.526249</v>
      </c>
      <c r="W85" s="97">
        <v>1.553045</v>
      </c>
      <c r="X85" s="97">
        <v>1.579993</v>
      </c>
      <c r="Y85" s="97">
        <v>1.606792</v>
      </c>
      <c r="Z85" s="97">
        <v>1.6365209999999999</v>
      </c>
      <c r="AA85" s="97">
        <v>1.663424</v>
      </c>
      <c r="AB85" s="97">
        <v>1.69211</v>
      </c>
      <c r="AC85" s="97">
        <v>1.722647</v>
      </c>
      <c r="AD85" s="97">
        <v>1.7527060000000001</v>
      </c>
      <c r="AE85" s="97">
        <v>1.784721</v>
      </c>
      <c r="AF85" s="98">
        <v>1.4284E-2</v>
      </c>
      <c r="AG85" s="48"/>
    </row>
    <row r="86" spans="1:33" ht="15" customHeight="1">
      <c r="A86" s="51" t="s">
        <v>414</v>
      </c>
      <c r="B86" s="96" t="s">
        <v>145</v>
      </c>
      <c r="C86" s="97">
        <v>0.48664099999999999</v>
      </c>
      <c r="D86" s="97">
        <v>0.47493299999999999</v>
      </c>
      <c r="E86" s="97">
        <v>0.47370600000000002</v>
      </c>
      <c r="F86" s="97">
        <v>0.47342800000000002</v>
      </c>
      <c r="G86" s="97">
        <v>0.47195300000000001</v>
      </c>
      <c r="H86" s="97">
        <v>0.47022799999999998</v>
      </c>
      <c r="I86" s="97">
        <v>0.46917999999999999</v>
      </c>
      <c r="J86" s="97">
        <v>0.46936899999999998</v>
      </c>
      <c r="K86" s="97">
        <v>0.47152100000000002</v>
      </c>
      <c r="L86" s="97">
        <v>0.47550500000000001</v>
      </c>
      <c r="M86" s="97">
        <v>0.48146899999999998</v>
      </c>
      <c r="N86" s="97">
        <v>0.48541499999999999</v>
      </c>
      <c r="O86" s="97">
        <v>0.489541</v>
      </c>
      <c r="P86" s="97">
        <v>0.49359199999999998</v>
      </c>
      <c r="Q86" s="97">
        <v>0.49612699999999998</v>
      </c>
      <c r="R86" s="97">
        <v>0.49749599999999999</v>
      </c>
      <c r="S86" s="97">
        <v>0.49737999999999999</v>
      </c>
      <c r="T86" s="97">
        <v>0.49539499999999997</v>
      </c>
      <c r="U86" s="97">
        <v>0.49410900000000002</v>
      </c>
      <c r="V86" s="97">
        <v>0.49255900000000002</v>
      </c>
      <c r="W86" s="97">
        <v>0.49060900000000002</v>
      </c>
      <c r="X86" s="97">
        <v>0.48736800000000002</v>
      </c>
      <c r="Y86" s="97">
        <v>0.48358099999999998</v>
      </c>
      <c r="Z86" s="97">
        <v>0.47851700000000003</v>
      </c>
      <c r="AA86" s="97">
        <v>0.47126899999999999</v>
      </c>
      <c r="AB86" s="97">
        <v>0.46317900000000001</v>
      </c>
      <c r="AC86" s="97">
        <v>0.45341199999999998</v>
      </c>
      <c r="AD86" s="97">
        <v>0.44169000000000003</v>
      </c>
      <c r="AE86" s="97">
        <v>0.42777799999999999</v>
      </c>
      <c r="AF86" s="98">
        <v>-4.594E-3</v>
      </c>
      <c r="AG86" s="48"/>
    </row>
    <row r="87" spans="1:33" ht="15" customHeight="1">
      <c r="A87" s="51" t="s">
        <v>415</v>
      </c>
      <c r="B87" s="96" t="s">
        <v>504</v>
      </c>
      <c r="C87" s="97">
        <v>6.7029329999999998</v>
      </c>
      <c r="D87" s="97">
        <v>6.7639820000000004</v>
      </c>
      <c r="E87" s="97">
        <v>6.6732649999999998</v>
      </c>
      <c r="F87" s="97">
        <v>6.6010710000000001</v>
      </c>
      <c r="G87" s="97">
        <v>6.5525130000000003</v>
      </c>
      <c r="H87" s="97">
        <v>6.4934190000000003</v>
      </c>
      <c r="I87" s="97">
        <v>6.5174250000000002</v>
      </c>
      <c r="J87" s="97">
        <v>6.5444190000000004</v>
      </c>
      <c r="K87" s="97">
        <v>6.5843160000000003</v>
      </c>
      <c r="L87" s="97">
        <v>6.6424099999999999</v>
      </c>
      <c r="M87" s="97">
        <v>6.7164539999999997</v>
      </c>
      <c r="N87" s="97">
        <v>6.7699829999999999</v>
      </c>
      <c r="O87" s="97">
        <v>6.8342210000000003</v>
      </c>
      <c r="P87" s="97">
        <v>6.8922309999999998</v>
      </c>
      <c r="Q87" s="97">
        <v>6.9451619999999998</v>
      </c>
      <c r="R87" s="97">
        <v>6.9863479999999996</v>
      </c>
      <c r="S87" s="97">
        <v>7.0136019999999997</v>
      </c>
      <c r="T87" s="97">
        <v>7.0402370000000003</v>
      </c>
      <c r="U87" s="97">
        <v>7.0752300000000004</v>
      </c>
      <c r="V87" s="97">
        <v>7.1185939999999999</v>
      </c>
      <c r="W87" s="97">
        <v>7.1773170000000004</v>
      </c>
      <c r="X87" s="97">
        <v>7.2346490000000001</v>
      </c>
      <c r="Y87" s="97">
        <v>7.2981509999999998</v>
      </c>
      <c r="Z87" s="97">
        <v>7.3687659999999999</v>
      </c>
      <c r="AA87" s="97">
        <v>7.423457</v>
      </c>
      <c r="AB87" s="97">
        <v>7.4924809999999997</v>
      </c>
      <c r="AC87" s="97">
        <v>7.5656140000000001</v>
      </c>
      <c r="AD87" s="97">
        <v>7.6383260000000002</v>
      </c>
      <c r="AE87" s="97">
        <v>7.7191140000000003</v>
      </c>
      <c r="AF87" s="98">
        <v>5.0540000000000003E-3</v>
      </c>
      <c r="AG87" s="48"/>
    </row>
    <row r="88" spans="1:33" ht="15" customHeight="1">
      <c r="A88" s="51" t="s">
        <v>416</v>
      </c>
      <c r="B88" s="95" t="s">
        <v>508</v>
      </c>
      <c r="C88" s="99">
        <v>17.754155999999998</v>
      </c>
      <c r="D88" s="99">
        <v>17.402080999999999</v>
      </c>
      <c r="E88" s="99">
        <v>17.400341000000001</v>
      </c>
      <c r="F88" s="99">
        <v>17.413204</v>
      </c>
      <c r="G88" s="99">
        <v>17.397911000000001</v>
      </c>
      <c r="H88" s="99">
        <v>17.341473000000001</v>
      </c>
      <c r="I88" s="99">
        <v>17.359686</v>
      </c>
      <c r="J88" s="99">
        <v>17.374718000000001</v>
      </c>
      <c r="K88" s="99">
        <v>17.398925999999999</v>
      </c>
      <c r="L88" s="99">
        <v>17.475898999999998</v>
      </c>
      <c r="M88" s="99">
        <v>17.591631</v>
      </c>
      <c r="N88" s="99">
        <v>17.644290999999999</v>
      </c>
      <c r="O88" s="99">
        <v>17.721266</v>
      </c>
      <c r="P88" s="99">
        <v>17.784621999999999</v>
      </c>
      <c r="Q88" s="99">
        <v>17.837447999999998</v>
      </c>
      <c r="R88" s="99">
        <v>17.857437000000001</v>
      </c>
      <c r="S88" s="99">
        <v>17.836501999999999</v>
      </c>
      <c r="T88" s="99">
        <v>17.809168</v>
      </c>
      <c r="U88" s="99">
        <v>17.812183000000001</v>
      </c>
      <c r="V88" s="99">
        <v>17.839130000000001</v>
      </c>
      <c r="W88" s="99">
        <v>17.904491</v>
      </c>
      <c r="X88" s="99">
        <v>17.967663000000002</v>
      </c>
      <c r="Y88" s="99">
        <v>18.045218999999999</v>
      </c>
      <c r="Z88" s="99">
        <v>18.135093999999999</v>
      </c>
      <c r="AA88" s="99">
        <v>18.186043000000002</v>
      </c>
      <c r="AB88" s="99">
        <v>18.270209999999999</v>
      </c>
      <c r="AC88" s="99">
        <v>18.364429000000001</v>
      </c>
      <c r="AD88" s="99">
        <v>18.455210000000001</v>
      </c>
      <c r="AE88" s="99">
        <v>18.560137000000001</v>
      </c>
      <c r="AF88" s="100">
        <v>1.5870000000000001E-3</v>
      </c>
      <c r="AG88" s="48"/>
    </row>
    <row r="89" spans="1:33" ht="15" customHeight="1">
      <c r="A89" s="51" t="s">
        <v>509</v>
      </c>
      <c r="B89" s="96" t="s">
        <v>590</v>
      </c>
      <c r="C89" s="97">
        <v>0.120598</v>
      </c>
      <c r="D89" s="97">
        <v>0.141293</v>
      </c>
      <c r="E89" s="97">
        <v>0.15779599999999999</v>
      </c>
      <c r="F89" s="97">
        <v>0.17105699999999999</v>
      </c>
      <c r="G89" s="97">
        <v>0.17847299999999999</v>
      </c>
      <c r="H89" s="97">
        <v>0.18718199999999999</v>
      </c>
      <c r="I89" s="97">
        <v>0.19470299999999999</v>
      </c>
      <c r="J89" s="97">
        <v>0.20632900000000001</v>
      </c>
      <c r="K89" s="97">
        <v>0.214666</v>
      </c>
      <c r="L89" s="97">
        <v>0.22300600000000001</v>
      </c>
      <c r="M89" s="97">
        <v>0.23046800000000001</v>
      </c>
      <c r="N89" s="97">
        <v>0.24135400000000001</v>
      </c>
      <c r="O89" s="97">
        <v>0.25285299999999999</v>
      </c>
      <c r="P89" s="97">
        <v>0.25964599999999999</v>
      </c>
      <c r="Q89" s="97">
        <v>0.27190500000000001</v>
      </c>
      <c r="R89" s="97">
        <v>0.27923599999999998</v>
      </c>
      <c r="S89" s="97">
        <v>0.28964899999999999</v>
      </c>
      <c r="T89" s="97">
        <v>0.299346</v>
      </c>
      <c r="U89" s="97">
        <v>0.30795899999999998</v>
      </c>
      <c r="V89" s="97">
        <v>0.31545000000000001</v>
      </c>
      <c r="W89" s="97">
        <v>0.32173499999999999</v>
      </c>
      <c r="X89" s="97">
        <v>0.32723600000000003</v>
      </c>
      <c r="Y89" s="97">
        <v>0.33231100000000002</v>
      </c>
      <c r="Z89" s="97">
        <v>0.33729500000000001</v>
      </c>
      <c r="AA89" s="97">
        <v>0.34577400000000003</v>
      </c>
      <c r="AB89" s="97">
        <v>0.34869</v>
      </c>
      <c r="AC89" s="97">
        <v>0.35358000000000001</v>
      </c>
      <c r="AD89" s="97">
        <v>0.35607299999999997</v>
      </c>
      <c r="AE89" s="97">
        <v>0.35779100000000003</v>
      </c>
      <c r="AF89" s="98">
        <v>3.9602999999999999E-2</v>
      </c>
      <c r="AG89" s="48"/>
    </row>
    <row r="90" spans="1:33" ht="15" customHeight="1">
      <c r="A90" s="51" t="s">
        <v>510</v>
      </c>
      <c r="B90" s="95" t="s">
        <v>480</v>
      </c>
      <c r="C90" s="99">
        <v>17.633558000000001</v>
      </c>
      <c r="D90" s="99">
        <v>17.260786</v>
      </c>
      <c r="E90" s="99">
        <v>17.242546000000001</v>
      </c>
      <c r="F90" s="99">
        <v>17.242146000000002</v>
      </c>
      <c r="G90" s="99">
        <v>17.219439999999999</v>
      </c>
      <c r="H90" s="99">
        <v>17.154288999999999</v>
      </c>
      <c r="I90" s="99">
        <v>17.164981999999998</v>
      </c>
      <c r="J90" s="99">
        <v>17.168388</v>
      </c>
      <c r="K90" s="99">
        <v>17.184260999999999</v>
      </c>
      <c r="L90" s="99">
        <v>17.252894999999999</v>
      </c>
      <c r="M90" s="99">
        <v>17.361163999999999</v>
      </c>
      <c r="N90" s="99">
        <v>17.402934999999999</v>
      </c>
      <c r="O90" s="99">
        <v>17.468412000000001</v>
      </c>
      <c r="P90" s="99">
        <v>17.524977</v>
      </c>
      <c r="Q90" s="99">
        <v>17.565542000000001</v>
      </c>
      <c r="R90" s="99">
        <v>17.578201</v>
      </c>
      <c r="S90" s="99">
        <v>17.546852000000001</v>
      </c>
      <c r="T90" s="99">
        <v>17.509823000000001</v>
      </c>
      <c r="U90" s="99">
        <v>17.504223</v>
      </c>
      <c r="V90" s="99">
        <v>17.523678</v>
      </c>
      <c r="W90" s="99">
        <v>17.582756</v>
      </c>
      <c r="X90" s="99">
        <v>17.640426999999999</v>
      </c>
      <c r="Y90" s="99">
        <v>17.712906</v>
      </c>
      <c r="Z90" s="99">
        <v>17.797798</v>
      </c>
      <c r="AA90" s="99">
        <v>17.840267000000001</v>
      </c>
      <c r="AB90" s="99">
        <v>17.921520000000001</v>
      </c>
      <c r="AC90" s="99">
        <v>18.010849</v>
      </c>
      <c r="AD90" s="99">
        <v>18.099136000000001</v>
      </c>
      <c r="AE90" s="99">
        <v>18.202347</v>
      </c>
      <c r="AF90" s="100">
        <v>1.134E-3</v>
      </c>
      <c r="AG90" s="48"/>
    </row>
    <row r="91" spans="1:33" ht="15" customHeight="1">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row>
    <row r="92" spans="1:33" ht="12">
      <c r="B92" s="95" t="s">
        <v>511</v>
      </c>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row>
    <row r="93" spans="1:33" ht="15" customHeight="1">
      <c r="A93" s="51" t="s">
        <v>417</v>
      </c>
      <c r="B93" s="96" t="s">
        <v>26</v>
      </c>
      <c r="C93" s="97">
        <v>7.3909000000000002E-2</v>
      </c>
      <c r="D93" s="97">
        <v>7.4150999999999995E-2</v>
      </c>
      <c r="E93" s="97">
        <v>7.5856999999999994E-2</v>
      </c>
      <c r="F93" s="97">
        <v>7.6402999999999999E-2</v>
      </c>
      <c r="G93" s="97">
        <v>7.6691999999999996E-2</v>
      </c>
      <c r="H93" s="97">
        <v>7.6408000000000004E-2</v>
      </c>
      <c r="I93" s="97">
        <v>7.5979000000000005E-2</v>
      </c>
      <c r="J93" s="97">
        <v>7.5915999999999997E-2</v>
      </c>
      <c r="K93" s="97">
        <v>7.5720999999999997E-2</v>
      </c>
      <c r="L93" s="97">
        <v>7.5837000000000002E-2</v>
      </c>
      <c r="M93" s="97">
        <v>7.5840000000000005E-2</v>
      </c>
      <c r="N93" s="97">
        <v>7.5718999999999995E-2</v>
      </c>
      <c r="O93" s="97">
        <v>7.5756000000000004E-2</v>
      </c>
      <c r="P93" s="97">
        <v>7.5952000000000006E-2</v>
      </c>
      <c r="Q93" s="97">
        <v>7.5837000000000002E-2</v>
      </c>
      <c r="R93" s="97">
        <v>7.5588000000000002E-2</v>
      </c>
      <c r="S93" s="97">
        <v>7.4880000000000002E-2</v>
      </c>
      <c r="T93" s="97">
        <v>7.4638999999999997E-2</v>
      </c>
      <c r="U93" s="97">
        <v>7.4340000000000003E-2</v>
      </c>
      <c r="V93" s="97">
        <v>7.4428999999999995E-2</v>
      </c>
      <c r="W93" s="97">
        <v>7.4297000000000002E-2</v>
      </c>
      <c r="X93" s="97">
        <v>7.4152999999999997E-2</v>
      </c>
      <c r="Y93" s="97">
        <v>7.4107000000000006E-2</v>
      </c>
      <c r="Z93" s="97">
        <v>7.4011999999999994E-2</v>
      </c>
      <c r="AA93" s="97">
        <v>7.3801000000000005E-2</v>
      </c>
      <c r="AB93" s="97">
        <v>7.3764999999999997E-2</v>
      </c>
      <c r="AC93" s="97">
        <v>7.3537000000000005E-2</v>
      </c>
      <c r="AD93" s="97">
        <v>7.3493000000000003E-2</v>
      </c>
      <c r="AE93" s="97">
        <v>7.3126999999999998E-2</v>
      </c>
      <c r="AF93" s="98">
        <v>-3.8000000000000002E-4</v>
      </c>
      <c r="AG93" s="48"/>
    </row>
    <row r="94" spans="1:33" ht="15" customHeight="1">
      <c r="A94" s="51" t="s">
        <v>418</v>
      </c>
      <c r="B94" s="96" t="s">
        <v>27</v>
      </c>
      <c r="C94" s="97">
        <v>0.26181500000000002</v>
      </c>
      <c r="D94" s="97">
        <v>0.30804399999999998</v>
      </c>
      <c r="E94" s="97">
        <v>0.34912500000000002</v>
      </c>
      <c r="F94" s="97">
        <v>0.37846299999999999</v>
      </c>
      <c r="G94" s="97">
        <v>0.39390900000000001</v>
      </c>
      <c r="H94" s="97">
        <v>0.41461999999999999</v>
      </c>
      <c r="I94" s="97">
        <v>0.43187599999999998</v>
      </c>
      <c r="J94" s="97">
        <v>0.46030500000000002</v>
      </c>
      <c r="K94" s="97">
        <v>0.480624</v>
      </c>
      <c r="L94" s="97">
        <v>0.50182800000000005</v>
      </c>
      <c r="M94" s="97">
        <v>0.51975400000000005</v>
      </c>
      <c r="N94" s="97">
        <v>0.54557999999999995</v>
      </c>
      <c r="O94" s="97">
        <v>0.57357999999999998</v>
      </c>
      <c r="P94" s="97">
        <v>0.59170900000000004</v>
      </c>
      <c r="Q94" s="97">
        <v>0.62073800000000001</v>
      </c>
      <c r="R94" s="97">
        <v>0.63733600000000001</v>
      </c>
      <c r="S94" s="97">
        <v>0.65883999999999998</v>
      </c>
      <c r="T94" s="97">
        <v>0.68191400000000002</v>
      </c>
      <c r="U94" s="97">
        <v>0.70109399999999999</v>
      </c>
      <c r="V94" s="97">
        <v>0.72085200000000005</v>
      </c>
      <c r="W94" s="97">
        <v>0.73541500000000004</v>
      </c>
      <c r="X94" s="97">
        <v>0.74840499999999999</v>
      </c>
      <c r="Y94" s="97">
        <v>0.76118200000000003</v>
      </c>
      <c r="Z94" s="97">
        <v>0.77283400000000002</v>
      </c>
      <c r="AA94" s="97">
        <v>0.79308599999999996</v>
      </c>
      <c r="AB94" s="97">
        <v>0.80096900000000004</v>
      </c>
      <c r="AC94" s="97">
        <v>0.81140100000000004</v>
      </c>
      <c r="AD94" s="97">
        <v>0.818581</v>
      </c>
      <c r="AE94" s="97">
        <v>0.81918100000000005</v>
      </c>
      <c r="AF94" s="98">
        <v>4.1578999999999998E-2</v>
      </c>
      <c r="AG94" s="48"/>
    </row>
    <row r="95" spans="1:33" ht="15" customHeight="1">
      <c r="A95" s="51" t="s">
        <v>419</v>
      </c>
      <c r="B95" s="96" t="s">
        <v>28</v>
      </c>
      <c r="C95" s="97">
        <v>6.7920000000000003E-3</v>
      </c>
      <c r="D95" s="97">
        <v>6.7889999999999999E-3</v>
      </c>
      <c r="E95" s="97">
        <v>6.8490000000000001E-3</v>
      </c>
      <c r="F95" s="97">
        <v>6.7939999999999997E-3</v>
      </c>
      <c r="G95" s="97">
        <v>6.7299999999999999E-3</v>
      </c>
      <c r="H95" s="97">
        <v>6.7140000000000003E-3</v>
      </c>
      <c r="I95" s="97">
        <v>6.7320000000000001E-3</v>
      </c>
      <c r="J95" s="97">
        <v>6.796E-3</v>
      </c>
      <c r="K95" s="97">
        <v>6.7819999999999998E-3</v>
      </c>
      <c r="L95" s="97">
        <v>6.8199999999999997E-3</v>
      </c>
      <c r="M95" s="97">
        <v>6.8349999999999999E-3</v>
      </c>
      <c r="N95" s="97">
        <v>6.8360000000000001E-3</v>
      </c>
      <c r="O95" s="97">
        <v>6.8570000000000002E-3</v>
      </c>
      <c r="P95" s="97">
        <v>6.9030000000000003E-3</v>
      </c>
      <c r="Q95" s="97">
        <v>6.914E-3</v>
      </c>
      <c r="R95" s="97">
        <v>6.8830000000000002E-3</v>
      </c>
      <c r="S95" s="97">
        <v>6.7999999999999996E-3</v>
      </c>
      <c r="T95" s="97">
        <v>6.8079999999999998E-3</v>
      </c>
      <c r="U95" s="97">
        <v>6.7809999999999997E-3</v>
      </c>
      <c r="V95" s="97">
        <v>6.8040000000000002E-3</v>
      </c>
      <c r="W95" s="97">
        <v>6.803E-3</v>
      </c>
      <c r="X95" s="97">
        <v>6.7920000000000003E-3</v>
      </c>
      <c r="Y95" s="97">
        <v>6.783E-3</v>
      </c>
      <c r="Z95" s="97">
        <v>6.7689999999999998E-3</v>
      </c>
      <c r="AA95" s="97">
        <v>6.7650000000000002E-3</v>
      </c>
      <c r="AB95" s="97">
        <v>6.7669999999999996E-3</v>
      </c>
      <c r="AC95" s="97">
        <v>6.7600000000000004E-3</v>
      </c>
      <c r="AD95" s="97">
        <v>6.7539999999999996E-3</v>
      </c>
      <c r="AE95" s="97">
        <v>6.7429999999999999E-3</v>
      </c>
      <c r="AF95" s="98">
        <v>-2.5700000000000001E-4</v>
      </c>
      <c r="AG95" s="48"/>
    </row>
    <row r="96" spans="1:33" ht="15" customHeight="1">
      <c r="A96" s="51" t="s">
        <v>420</v>
      </c>
      <c r="B96" s="95" t="s">
        <v>29</v>
      </c>
      <c r="C96" s="99">
        <v>0.34251599999999999</v>
      </c>
      <c r="D96" s="99">
        <v>0.388984</v>
      </c>
      <c r="E96" s="99">
        <v>0.43183100000000002</v>
      </c>
      <c r="F96" s="99">
        <v>0.46165899999999999</v>
      </c>
      <c r="G96" s="99">
        <v>0.47733100000000001</v>
      </c>
      <c r="H96" s="99">
        <v>0.49774299999999999</v>
      </c>
      <c r="I96" s="99">
        <v>0.51458599999999999</v>
      </c>
      <c r="J96" s="99">
        <v>0.54301699999999997</v>
      </c>
      <c r="K96" s="99">
        <v>0.56312700000000004</v>
      </c>
      <c r="L96" s="99">
        <v>0.584484</v>
      </c>
      <c r="M96" s="99">
        <v>0.60242899999999999</v>
      </c>
      <c r="N96" s="99">
        <v>0.628135</v>
      </c>
      <c r="O96" s="99">
        <v>0.65619300000000003</v>
      </c>
      <c r="P96" s="99">
        <v>0.67456300000000002</v>
      </c>
      <c r="Q96" s="99">
        <v>0.70348900000000003</v>
      </c>
      <c r="R96" s="99">
        <v>0.71980699999999997</v>
      </c>
      <c r="S96" s="99">
        <v>0.74051999999999996</v>
      </c>
      <c r="T96" s="99">
        <v>0.76336199999999999</v>
      </c>
      <c r="U96" s="99">
        <v>0.78221499999999999</v>
      </c>
      <c r="V96" s="99">
        <v>0.80208500000000005</v>
      </c>
      <c r="W96" s="99">
        <v>0.81651499999999999</v>
      </c>
      <c r="X96" s="99">
        <v>0.829349</v>
      </c>
      <c r="Y96" s="99">
        <v>0.84207200000000004</v>
      </c>
      <c r="Z96" s="99">
        <v>0.85361600000000004</v>
      </c>
      <c r="AA96" s="99">
        <v>0.87365199999999998</v>
      </c>
      <c r="AB96" s="99">
        <v>0.88150099999999998</v>
      </c>
      <c r="AC96" s="99">
        <v>0.89169900000000002</v>
      </c>
      <c r="AD96" s="99">
        <v>0.89882799999999996</v>
      </c>
      <c r="AE96" s="99">
        <v>0.89905100000000004</v>
      </c>
      <c r="AF96" s="100">
        <v>3.5066E-2</v>
      </c>
      <c r="AG96" s="48"/>
    </row>
    <row r="97" spans="1:33" ht="15" customHeight="1">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row>
    <row r="98" spans="1:33" ht="15" customHeight="1">
      <c r="B98" s="95" t="s">
        <v>30</v>
      </c>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row>
    <row r="99" spans="1:33" ht="15" customHeight="1">
      <c r="A99" s="51" t="s">
        <v>421</v>
      </c>
      <c r="B99" s="96" t="s">
        <v>31</v>
      </c>
      <c r="C99" s="101">
        <v>6198</v>
      </c>
      <c r="D99" s="101">
        <v>6420</v>
      </c>
      <c r="E99" s="101">
        <v>5972</v>
      </c>
      <c r="F99" s="101">
        <v>5949</v>
      </c>
      <c r="G99" s="101">
        <v>5925</v>
      </c>
      <c r="H99" s="101">
        <v>5902</v>
      </c>
      <c r="I99" s="101">
        <v>5878</v>
      </c>
      <c r="J99" s="101">
        <v>5854</v>
      </c>
      <c r="K99" s="101">
        <v>5830</v>
      </c>
      <c r="L99" s="101">
        <v>5807</v>
      </c>
      <c r="M99" s="101">
        <v>5783</v>
      </c>
      <c r="N99" s="101">
        <v>5759</v>
      </c>
      <c r="O99" s="101">
        <v>5735</v>
      </c>
      <c r="P99" s="101">
        <v>5711</v>
      </c>
      <c r="Q99" s="101">
        <v>5687</v>
      </c>
      <c r="R99" s="101">
        <v>5663</v>
      </c>
      <c r="S99" s="101">
        <v>5639</v>
      </c>
      <c r="T99" s="101">
        <v>5615</v>
      </c>
      <c r="U99" s="101">
        <v>5591</v>
      </c>
      <c r="V99" s="101">
        <v>5567</v>
      </c>
      <c r="W99" s="101">
        <v>5543</v>
      </c>
      <c r="X99" s="101">
        <v>5519</v>
      </c>
      <c r="Y99" s="101">
        <v>5495</v>
      </c>
      <c r="Z99" s="101">
        <v>5471</v>
      </c>
      <c r="AA99" s="101">
        <v>5447</v>
      </c>
      <c r="AB99" s="101">
        <v>5423</v>
      </c>
      <c r="AC99" s="101">
        <v>5399</v>
      </c>
      <c r="AD99" s="101">
        <v>5374</v>
      </c>
      <c r="AE99" s="101">
        <v>5350</v>
      </c>
      <c r="AF99" s="98">
        <v>-5.241E-3</v>
      </c>
      <c r="AG99" s="48"/>
    </row>
    <row r="100" spans="1:33" ht="15" customHeight="1">
      <c r="A100" s="51" t="s">
        <v>422</v>
      </c>
      <c r="B100" s="96" t="s">
        <v>32</v>
      </c>
      <c r="C100" s="101">
        <v>5742</v>
      </c>
      <c r="D100" s="101">
        <v>5779</v>
      </c>
      <c r="E100" s="101">
        <v>5348</v>
      </c>
      <c r="F100" s="101">
        <v>5325</v>
      </c>
      <c r="G100" s="101">
        <v>5303</v>
      </c>
      <c r="H100" s="101">
        <v>5281</v>
      </c>
      <c r="I100" s="101">
        <v>5259</v>
      </c>
      <c r="J100" s="101">
        <v>5236</v>
      </c>
      <c r="K100" s="101">
        <v>5214</v>
      </c>
      <c r="L100" s="101">
        <v>5192</v>
      </c>
      <c r="M100" s="101">
        <v>5169</v>
      </c>
      <c r="N100" s="101">
        <v>5147</v>
      </c>
      <c r="O100" s="101">
        <v>5125</v>
      </c>
      <c r="P100" s="101">
        <v>5102</v>
      </c>
      <c r="Q100" s="101">
        <v>5080</v>
      </c>
      <c r="R100" s="101">
        <v>5058</v>
      </c>
      <c r="S100" s="101">
        <v>5036</v>
      </c>
      <c r="T100" s="101">
        <v>5013</v>
      </c>
      <c r="U100" s="101">
        <v>4991</v>
      </c>
      <c r="V100" s="101">
        <v>4969</v>
      </c>
      <c r="W100" s="101">
        <v>4947</v>
      </c>
      <c r="X100" s="101">
        <v>4924</v>
      </c>
      <c r="Y100" s="101">
        <v>4902</v>
      </c>
      <c r="Z100" s="101">
        <v>4880</v>
      </c>
      <c r="AA100" s="101">
        <v>4858</v>
      </c>
      <c r="AB100" s="101">
        <v>4835</v>
      </c>
      <c r="AC100" s="101">
        <v>4813</v>
      </c>
      <c r="AD100" s="101">
        <v>4791</v>
      </c>
      <c r="AE100" s="101">
        <v>4769</v>
      </c>
      <c r="AF100" s="98">
        <v>-6.6090000000000003E-3</v>
      </c>
      <c r="AG100" s="48"/>
    </row>
    <row r="101" spans="1:33" ht="12">
      <c r="A101" s="51" t="s">
        <v>423</v>
      </c>
      <c r="B101" s="96" t="s">
        <v>33</v>
      </c>
      <c r="C101" s="101">
        <v>6427</v>
      </c>
      <c r="D101" s="101">
        <v>6306</v>
      </c>
      <c r="E101" s="101">
        <v>5982</v>
      </c>
      <c r="F101" s="101">
        <v>5967</v>
      </c>
      <c r="G101" s="101">
        <v>5953</v>
      </c>
      <c r="H101" s="101">
        <v>5938</v>
      </c>
      <c r="I101" s="101">
        <v>5923</v>
      </c>
      <c r="J101" s="101">
        <v>5908</v>
      </c>
      <c r="K101" s="101">
        <v>5893</v>
      </c>
      <c r="L101" s="101">
        <v>5879</v>
      </c>
      <c r="M101" s="101">
        <v>5864</v>
      </c>
      <c r="N101" s="101">
        <v>5849</v>
      </c>
      <c r="O101" s="101">
        <v>5834</v>
      </c>
      <c r="P101" s="101">
        <v>5819</v>
      </c>
      <c r="Q101" s="101">
        <v>5804</v>
      </c>
      <c r="R101" s="101">
        <v>5790</v>
      </c>
      <c r="S101" s="101">
        <v>5775</v>
      </c>
      <c r="T101" s="101">
        <v>5760</v>
      </c>
      <c r="U101" s="101">
        <v>5745</v>
      </c>
      <c r="V101" s="101">
        <v>5730</v>
      </c>
      <c r="W101" s="101">
        <v>5715</v>
      </c>
      <c r="X101" s="101">
        <v>5701</v>
      </c>
      <c r="Y101" s="101">
        <v>5686</v>
      </c>
      <c r="Z101" s="101">
        <v>5671</v>
      </c>
      <c r="AA101" s="101">
        <v>5656</v>
      </c>
      <c r="AB101" s="101">
        <v>5641</v>
      </c>
      <c r="AC101" s="101">
        <v>5626</v>
      </c>
      <c r="AD101" s="101">
        <v>5611</v>
      </c>
      <c r="AE101" s="101">
        <v>5597</v>
      </c>
      <c r="AF101" s="98">
        <v>-4.9259999999999998E-3</v>
      </c>
      <c r="AG101" s="48"/>
    </row>
    <row r="102" spans="1:33" ht="12">
      <c r="A102" s="51" t="s">
        <v>424</v>
      </c>
      <c r="B102" s="96" t="s">
        <v>34</v>
      </c>
      <c r="C102" s="101">
        <v>6845</v>
      </c>
      <c r="D102" s="101">
        <v>6601</v>
      </c>
      <c r="E102" s="101">
        <v>6349</v>
      </c>
      <c r="F102" s="101">
        <v>6340</v>
      </c>
      <c r="G102" s="101">
        <v>6330</v>
      </c>
      <c r="H102" s="101">
        <v>6321</v>
      </c>
      <c r="I102" s="101">
        <v>6311</v>
      </c>
      <c r="J102" s="101">
        <v>6301</v>
      </c>
      <c r="K102" s="101">
        <v>6291</v>
      </c>
      <c r="L102" s="101">
        <v>6281</v>
      </c>
      <c r="M102" s="101">
        <v>6271</v>
      </c>
      <c r="N102" s="101">
        <v>6261</v>
      </c>
      <c r="O102" s="101">
        <v>6250</v>
      </c>
      <c r="P102" s="101">
        <v>6240</v>
      </c>
      <c r="Q102" s="101">
        <v>6230</v>
      </c>
      <c r="R102" s="101">
        <v>6219</v>
      </c>
      <c r="S102" s="101">
        <v>6209</v>
      </c>
      <c r="T102" s="101">
        <v>6198</v>
      </c>
      <c r="U102" s="101">
        <v>6188</v>
      </c>
      <c r="V102" s="101">
        <v>6177</v>
      </c>
      <c r="W102" s="101">
        <v>6167</v>
      </c>
      <c r="X102" s="101">
        <v>6156</v>
      </c>
      <c r="Y102" s="101">
        <v>6145</v>
      </c>
      <c r="Z102" s="101">
        <v>6135</v>
      </c>
      <c r="AA102" s="101">
        <v>6124</v>
      </c>
      <c r="AB102" s="101">
        <v>6113</v>
      </c>
      <c r="AC102" s="101">
        <v>6103</v>
      </c>
      <c r="AD102" s="101">
        <v>6092</v>
      </c>
      <c r="AE102" s="101">
        <v>6081</v>
      </c>
      <c r="AF102" s="98">
        <v>-4.2180000000000004E-3</v>
      </c>
      <c r="AG102" s="48"/>
    </row>
    <row r="103" spans="1:33" ht="15" customHeight="1">
      <c r="A103" s="51" t="s">
        <v>425</v>
      </c>
      <c r="B103" s="96" t="s">
        <v>35</v>
      </c>
      <c r="C103" s="101">
        <v>2566</v>
      </c>
      <c r="D103" s="101">
        <v>2600</v>
      </c>
      <c r="E103" s="101">
        <v>2375</v>
      </c>
      <c r="F103" s="101">
        <v>2358</v>
      </c>
      <c r="G103" s="101">
        <v>2342</v>
      </c>
      <c r="H103" s="101">
        <v>2326</v>
      </c>
      <c r="I103" s="101">
        <v>2310</v>
      </c>
      <c r="J103" s="101">
        <v>2294</v>
      </c>
      <c r="K103" s="101">
        <v>2277</v>
      </c>
      <c r="L103" s="101">
        <v>2261</v>
      </c>
      <c r="M103" s="101">
        <v>2245</v>
      </c>
      <c r="N103" s="101">
        <v>2229</v>
      </c>
      <c r="O103" s="101">
        <v>2213</v>
      </c>
      <c r="P103" s="101">
        <v>2197</v>
      </c>
      <c r="Q103" s="101">
        <v>2180</v>
      </c>
      <c r="R103" s="101">
        <v>2164</v>
      </c>
      <c r="S103" s="101">
        <v>2148</v>
      </c>
      <c r="T103" s="101">
        <v>2132</v>
      </c>
      <c r="U103" s="101">
        <v>2116</v>
      </c>
      <c r="V103" s="101">
        <v>2100</v>
      </c>
      <c r="W103" s="101">
        <v>2084</v>
      </c>
      <c r="X103" s="101">
        <v>2068</v>
      </c>
      <c r="Y103" s="101">
        <v>2052</v>
      </c>
      <c r="Z103" s="101">
        <v>2036</v>
      </c>
      <c r="AA103" s="101">
        <v>2020</v>
      </c>
      <c r="AB103" s="101">
        <v>2005</v>
      </c>
      <c r="AC103" s="101">
        <v>1989</v>
      </c>
      <c r="AD103" s="101">
        <v>1973</v>
      </c>
      <c r="AE103" s="101">
        <v>1957</v>
      </c>
      <c r="AF103" s="98">
        <v>-9.6299999999999997E-3</v>
      </c>
      <c r="AG103" s="48"/>
    </row>
    <row r="104" spans="1:33" ht="15" customHeight="1">
      <c r="A104" s="51" t="s">
        <v>426</v>
      </c>
      <c r="B104" s="96" t="s">
        <v>36</v>
      </c>
      <c r="C104" s="101">
        <v>3487</v>
      </c>
      <c r="D104" s="101">
        <v>3442</v>
      </c>
      <c r="E104" s="101">
        <v>3180</v>
      </c>
      <c r="F104" s="101">
        <v>3168</v>
      </c>
      <c r="G104" s="101">
        <v>3156</v>
      </c>
      <c r="H104" s="101">
        <v>3144</v>
      </c>
      <c r="I104" s="101">
        <v>3131</v>
      </c>
      <c r="J104" s="101">
        <v>3119</v>
      </c>
      <c r="K104" s="101">
        <v>3106</v>
      </c>
      <c r="L104" s="101">
        <v>3094</v>
      </c>
      <c r="M104" s="101">
        <v>3081</v>
      </c>
      <c r="N104" s="101">
        <v>3069</v>
      </c>
      <c r="O104" s="101">
        <v>3056</v>
      </c>
      <c r="P104" s="101">
        <v>3043</v>
      </c>
      <c r="Q104" s="101">
        <v>3031</v>
      </c>
      <c r="R104" s="101">
        <v>3018</v>
      </c>
      <c r="S104" s="101">
        <v>3005</v>
      </c>
      <c r="T104" s="101">
        <v>2992</v>
      </c>
      <c r="U104" s="101">
        <v>2980</v>
      </c>
      <c r="V104" s="101">
        <v>2967</v>
      </c>
      <c r="W104" s="101">
        <v>2954</v>
      </c>
      <c r="X104" s="101">
        <v>2941</v>
      </c>
      <c r="Y104" s="101">
        <v>2929</v>
      </c>
      <c r="Z104" s="101">
        <v>2916</v>
      </c>
      <c r="AA104" s="101">
        <v>2903</v>
      </c>
      <c r="AB104" s="101">
        <v>2890</v>
      </c>
      <c r="AC104" s="101">
        <v>2877</v>
      </c>
      <c r="AD104" s="101">
        <v>2865</v>
      </c>
      <c r="AE104" s="101">
        <v>2852</v>
      </c>
      <c r="AF104" s="98">
        <v>-7.1539999999999998E-3</v>
      </c>
      <c r="AG104" s="48"/>
    </row>
    <row r="105" spans="1:33" ht="15" customHeight="1">
      <c r="A105" s="51" t="s">
        <v>427</v>
      </c>
      <c r="B105" s="96" t="s">
        <v>37</v>
      </c>
      <c r="C105" s="101">
        <v>2195</v>
      </c>
      <c r="D105" s="101">
        <v>2056</v>
      </c>
      <c r="E105" s="101">
        <v>1942</v>
      </c>
      <c r="F105" s="101">
        <v>1934</v>
      </c>
      <c r="G105" s="101">
        <v>1925</v>
      </c>
      <c r="H105" s="101">
        <v>1916</v>
      </c>
      <c r="I105" s="101">
        <v>1908</v>
      </c>
      <c r="J105" s="101">
        <v>1899</v>
      </c>
      <c r="K105" s="101">
        <v>1891</v>
      </c>
      <c r="L105" s="101">
        <v>1882</v>
      </c>
      <c r="M105" s="101">
        <v>1874</v>
      </c>
      <c r="N105" s="101">
        <v>1865</v>
      </c>
      <c r="O105" s="101">
        <v>1857</v>
      </c>
      <c r="P105" s="101">
        <v>1849</v>
      </c>
      <c r="Q105" s="101">
        <v>1840</v>
      </c>
      <c r="R105" s="101">
        <v>1832</v>
      </c>
      <c r="S105" s="101">
        <v>1824</v>
      </c>
      <c r="T105" s="101">
        <v>1815</v>
      </c>
      <c r="U105" s="101">
        <v>1807</v>
      </c>
      <c r="V105" s="101">
        <v>1799</v>
      </c>
      <c r="W105" s="101">
        <v>1791</v>
      </c>
      <c r="X105" s="101">
        <v>1783</v>
      </c>
      <c r="Y105" s="101">
        <v>1774</v>
      </c>
      <c r="Z105" s="101">
        <v>1766</v>
      </c>
      <c r="AA105" s="101">
        <v>1758</v>
      </c>
      <c r="AB105" s="101">
        <v>1750</v>
      </c>
      <c r="AC105" s="101">
        <v>1742</v>
      </c>
      <c r="AD105" s="101">
        <v>1734</v>
      </c>
      <c r="AE105" s="101">
        <v>1726</v>
      </c>
      <c r="AF105" s="98">
        <v>-8.548E-3</v>
      </c>
      <c r="AG105" s="48"/>
    </row>
    <row r="106" spans="1:33" ht="15" customHeight="1">
      <c r="A106" s="51" t="s">
        <v>428</v>
      </c>
      <c r="B106" s="96" t="s">
        <v>38</v>
      </c>
      <c r="C106" s="101">
        <v>4970</v>
      </c>
      <c r="D106" s="101">
        <v>4978</v>
      </c>
      <c r="E106" s="101">
        <v>4789</v>
      </c>
      <c r="F106" s="101">
        <v>4776</v>
      </c>
      <c r="G106" s="101">
        <v>4763</v>
      </c>
      <c r="H106" s="101">
        <v>4751</v>
      </c>
      <c r="I106" s="101">
        <v>4738</v>
      </c>
      <c r="J106" s="101">
        <v>4725</v>
      </c>
      <c r="K106" s="101">
        <v>4712</v>
      </c>
      <c r="L106" s="101">
        <v>4698</v>
      </c>
      <c r="M106" s="101">
        <v>4685</v>
      </c>
      <c r="N106" s="101">
        <v>4672</v>
      </c>
      <c r="O106" s="101">
        <v>4658</v>
      </c>
      <c r="P106" s="101">
        <v>4645</v>
      </c>
      <c r="Q106" s="101">
        <v>4632</v>
      </c>
      <c r="R106" s="101">
        <v>4619</v>
      </c>
      <c r="S106" s="101">
        <v>4606</v>
      </c>
      <c r="T106" s="101">
        <v>4593</v>
      </c>
      <c r="U106" s="101">
        <v>4580</v>
      </c>
      <c r="V106" s="101">
        <v>4568</v>
      </c>
      <c r="W106" s="101">
        <v>4555</v>
      </c>
      <c r="X106" s="101">
        <v>4542</v>
      </c>
      <c r="Y106" s="101">
        <v>4530</v>
      </c>
      <c r="Z106" s="101">
        <v>4517</v>
      </c>
      <c r="AA106" s="101">
        <v>4504</v>
      </c>
      <c r="AB106" s="101">
        <v>4492</v>
      </c>
      <c r="AC106" s="101">
        <v>4479</v>
      </c>
      <c r="AD106" s="101">
        <v>4467</v>
      </c>
      <c r="AE106" s="101">
        <v>4454</v>
      </c>
      <c r="AF106" s="98">
        <v>-3.9069999999999999E-3</v>
      </c>
      <c r="AG106" s="48"/>
    </row>
    <row r="107" spans="1:33" ht="15" customHeight="1">
      <c r="A107" s="51" t="s">
        <v>429</v>
      </c>
      <c r="B107" s="96" t="s">
        <v>39</v>
      </c>
      <c r="C107" s="101">
        <v>3212</v>
      </c>
      <c r="D107" s="101">
        <v>3503</v>
      </c>
      <c r="E107" s="101">
        <v>3250</v>
      </c>
      <c r="F107" s="101">
        <v>3241</v>
      </c>
      <c r="G107" s="101">
        <v>3232</v>
      </c>
      <c r="H107" s="101">
        <v>3223</v>
      </c>
      <c r="I107" s="101">
        <v>3213</v>
      </c>
      <c r="J107" s="101">
        <v>3204</v>
      </c>
      <c r="K107" s="101">
        <v>3195</v>
      </c>
      <c r="L107" s="101">
        <v>3185</v>
      </c>
      <c r="M107" s="101">
        <v>3176</v>
      </c>
      <c r="N107" s="101">
        <v>3166</v>
      </c>
      <c r="O107" s="101">
        <v>3157</v>
      </c>
      <c r="P107" s="101">
        <v>3147</v>
      </c>
      <c r="Q107" s="101">
        <v>3137</v>
      </c>
      <c r="R107" s="101">
        <v>3128</v>
      </c>
      <c r="S107" s="101">
        <v>3118</v>
      </c>
      <c r="T107" s="101">
        <v>3108</v>
      </c>
      <c r="U107" s="101">
        <v>3098</v>
      </c>
      <c r="V107" s="101">
        <v>3089</v>
      </c>
      <c r="W107" s="101">
        <v>3079</v>
      </c>
      <c r="X107" s="101">
        <v>3069</v>
      </c>
      <c r="Y107" s="101">
        <v>3059</v>
      </c>
      <c r="Z107" s="101">
        <v>3049</v>
      </c>
      <c r="AA107" s="101">
        <v>3040</v>
      </c>
      <c r="AB107" s="101">
        <v>3030</v>
      </c>
      <c r="AC107" s="101">
        <v>3020</v>
      </c>
      <c r="AD107" s="101">
        <v>3010</v>
      </c>
      <c r="AE107" s="101">
        <v>3000</v>
      </c>
      <c r="AF107" s="98">
        <v>-2.4359999999999998E-3</v>
      </c>
      <c r="AG107" s="48"/>
    </row>
    <row r="108" spans="1:33" ht="15" customHeight="1">
      <c r="A108" s="51" t="s">
        <v>430</v>
      </c>
      <c r="B108" s="95" t="s">
        <v>40</v>
      </c>
      <c r="C108" s="103">
        <v>4234.6137699999999</v>
      </c>
      <c r="D108" s="103">
        <v>4246.6186520000001</v>
      </c>
      <c r="E108" s="103">
        <v>3976.1059570000002</v>
      </c>
      <c r="F108" s="103">
        <v>3957.180664</v>
      </c>
      <c r="G108" s="103">
        <v>3938.5415039999998</v>
      </c>
      <c r="H108" s="103">
        <v>3920.0117190000001</v>
      </c>
      <c r="I108" s="103">
        <v>3901.2561040000001</v>
      </c>
      <c r="J108" s="103">
        <v>3882.5219729999999</v>
      </c>
      <c r="K108" s="103">
        <v>3863.8103030000002</v>
      </c>
      <c r="L108" s="103">
        <v>3845.1889649999998</v>
      </c>
      <c r="M108" s="103">
        <v>3826.626221</v>
      </c>
      <c r="N108" s="103">
        <v>3807.9733890000002</v>
      </c>
      <c r="O108" s="103">
        <v>3789.4521479999999</v>
      </c>
      <c r="P108" s="103">
        <v>3770.821289</v>
      </c>
      <c r="Q108" s="103">
        <v>3752.0329590000001</v>
      </c>
      <c r="R108" s="103">
        <v>3733.780029</v>
      </c>
      <c r="S108" s="103">
        <v>3715.305664</v>
      </c>
      <c r="T108" s="103">
        <v>3696.5273440000001</v>
      </c>
      <c r="U108" s="103">
        <v>3678.117432</v>
      </c>
      <c r="V108" s="103">
        <v>3659.850586</v>
      </c>
      <c r="W108" s="103">
        <v>3641.3955080000001</v>
      </c>
      <c r="X108" s="103">
        <v>3622.8991700000001</v>
      </c>
      <c r="Y108" s="103">
        <v>3604.398682</v>
      </c>
      <c r="Z108" s="103">
        <v>3585.969482</v>
      </c>
      <c r="AA108" s="103">
        <v>3567.7004390000002</v>
      </c>
      <c r="AB108" s="103">
        <v>3549.5581050000001</v>
      </c>
      <c r="AC108" s="103">
        <v>3531.4091800000001</v>
      </c>
      <c r="AD108" s="103">
        <v>3513.482422</v>
      </c>
      <c r="AE108" s="103">
        <v>3495.6748050000001</v>
      </c>
      <c r="AF108" s="100">
        <v>-6.8250000000000003E-3</v>
      </c>
      <c r="AG108" s="48"/>
    </row>
    <row r="109" spans="1:33" ht="15" customHeight="1">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row>
    <row r="110" spans="1:33" ht="15" customHeight="1">
      <c r="B110" s="95" t="s">
        <v>41</v>
      </c>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row>
    <row r="111" spans="1:33" ht="15" customHeight="1">
      <c r="A111" s="51" t="s">
        <v>431</v>
      </c>
      <c r="B111" s="96" t="s">
        <v>31</v>
      </c>
      <c r="C111" s="101">
        <v>639</v>
      </c>
      <c r="D111" s="101">
        <v>500</v>
      </c>
      <c r="E111" s="101">
        <v>614</v>
      </c>
      <c r="F111" s="101">
        <v>621</v>
      </c>
      <c r="G111" s="101">
        <v>629</v>
      </c>
      <c r="H111" s="101">
        <v>636</v>
      </c>
      <c r="I111" s="101">
        <v>643</v>
      </c>
      <c r="J111" s="101">
        <v>651</v>
      </c>
      <c r="K111" s="101">
        <v>658</v>
      </c>
      <c r="L111" s="101">
        <v>665</v>
      </c>
      <c r="M111" s="101">
        <v>673</v>
      </c>
      <c r="N111" s="101">
        <v>680</v>
      </c>
      <c r="O111" s="101">
        <v>687</v>
      </c>
      <c r="P111" s="101">
        <v>695</v>
      </c>
      <c r="Q111" s="101">
        <v>702</v>
      </c>
      <c r="R111" s="101">
        <v>710</v>
      </c>
      <c r="S111" s="101">
        <v>717</v>
      </c>
      <c r="T111" s="101">
        <v>724</v>
      </c>
      <c r="U111" s="101">
        <v>732</v>
      </c>
      <c r="V111" s="101">
        <v>739</v>
      </c>
      <c r="W111" s="101">
        <v>747</v>
      </c>
      <c r="X111" s="101">
        <v>754</v>
      </c>
      <c r="Y111" s="101">
        <v>761</v>
      </c>
      <c r="Z111" s="101">
        <v>769</v>
      </c>
      <c r="AA111" s="101">
        <v>776</v>
      </c>
      <c r="AB111" s="101">
        <v>784</v>
      </c>
      <c r="AC111" s="101">
        <v>791</v>
      </c>
      <c r="AD111" s="101">
        <v>799</v>
      </c>
      <c r="AE111" s="101">
        <v>806</v>
      </c>
      <c r="AF111" s="98">
        <v>8.3269999999999993E-3</v>
      </c>
      <c r="AG111" s="48"/>
    </row>
    <row r="112" spans="1:33" ht="15" customHeight="1">
      <c r="A112" s="51" t="s">
        <v>432</v>
      </c>
      <c r="B112" s="96" t="s">
        <v>32</v>
      </c>
      <c r="C112" s="105">
        <v>835</v>
      </c>
      <c r="D112" s="105">
        <v>692</v>
      </c>
      <c r="E112" s="105">
        <v>864</v>
      </c>
      <c r="F112" s="105">
        <v>874</v>
      </c>
      <c r="G112" s="105">
        <v>883</v>
      </c>
      <c r="H112" s="105">
        <v>893</v>
      </c>
      <c r="I112" s="105">
        <v>902</v>
      </c>
      <c r="J112" s="105">
        <v>912</v>
      </c>
      <c r="K112" s="105">
        <v>922</v>
      </c>
      <c r="L112" s="105">
        <v>931</v>
      </c>
      <c r="M112" s="105">
        <v>941</v>
      </c>
      <c r="N112" s="105">
        <v>950</v>
      </c>
      <c r="O112" s="105">
        <v>960</v>
      </c>
      <c r="P112" s="105">
        <v>970</v>
      </c>
      <c r="Q112" s="105">
        <v>979</v>
      </c>
      <c r="R112" s="105">
        <v>989</v>
      </c>
      <c r="S112" s="105">
        <v>999</v>
      </c>
      <c r="T112" s="105">
        <v>1008</v>
      </c>
      <c r="U112" s="105">
        <v>1018</v>
      </c>
      <c r="V112" s="105">
        <v>1027</v>
      </c>
      <c r="W112" s="105">
        <v>1037</v>
      </c>
      <c r="X112" s="105">
        <v>1047</v>
      </c>
      <c r="Y112" s="105">
        <v>1056</v>
      </c>
      <c r="Z112" s="105">
        <v>1066</v>
      </c>
      <c r="AA112" s="105">
        <v>1076</v>
      </c>
      <c r="AB112" s="105">
        <v>1085</v>
      </c>
      <c r="AC112" s="105">
        <v>1095</v>
      </c>
      <c r="AD112" s="105">
        <v>1104</v>
      </c>
      <c r="AE112" s="105">
        <v>1114</v>
      </c>
      <c r="AF112" s="106">
        <v>1.0349000000000001E-2</v>
      </c>
      <c r="AG112" s="48"/>
    </row>
    <row r="113" spans="1:34" ht="15" customHeight="1">
      <c r="A113" s="51" t="s">
        <v>433</v>
      </c>
      <c r="B113" s="96" t="s">
        <v>33</v>
      </c>
      <c r="C113" s="101">
        <v>813</v>
      </c>
      <c r="D113" s="101">
        <v>752</v>
      </c>
      <c r="E113" s="101">
        <v>892</v>
      </c>
      <c r="F113" s="101">
        <v>900</v>
      </c>
      <c r="G113" s="101">
        <v>908</v>
      </c>
      <c r="H113" s="101">
        <v>916</v>
      </c>
      <c r="I113" s="101">
        <v>924</v>
      </c>
      <c r="J113" s="101">
        <v>932</v>
      </c>
      <c r="K113" s="101">
        <v>939</v>
      </c>
      <c r="L113" s="101">
        <v>947</v>
      </c>
      <c r="M113" s="101">
        <v>955</v>
      </c>
      <c r="N113" s="101">
        <v>963</v>
      </c>
      <c r="O113" s="101">
        <v>971</v>
      </c>
      <c r="P113" s="101">
        <v>979</v>
      </c>
      <c r="Q113" s="101">
        <v>987</v>
      </c>
      <c r="R113" s="101">
        <v>994</v>
      </c>
      <c r="S113" s="101">
        <v>1002</v>
      </c>
      <c r="T113" s="101">
        <v>1010</v>
      </c>
      <c r="U113" s="101">
        <v>1018</v>
      </c>
      <c r="V113" s="101">
        <v>1026</v>
      </c>
      <c r="W113" s="101">
        <v>1034</v>
      </c>
      <c r="X113" s="101">
        <v>1042</v>
      </c>
      <c r="Y113" s="101">
        <v>1050</v>
      </c>
      <c r="Z113" s="101">
        <v>1058</v>
      </c>
      <c r="AA113" s="101">
        <v>1066</v>
      </c>
      <c r="AB113" s="101">
        <v>1073</v>
      </c>
      <c r="AC113" s="101">
        <v>1081</v>
      </c>
      <c r="AD113" s="101">
        <v>1089</v>
      </c>
      <c r="AE113" s="101">
        <v>1097</v>
      </c>
      <c r="AF113" s="98">
        <v>1.0758E-2</v>
      </c>
      <c r="AG113" s="48"/>
    </row>
    <row r="114" spans="1:34" ht="15" customHeight="1">
      <c r="A114" s="51" t="s">
        <v>434</v>
      </c>
      <c r="B114" s="96" t="s">
        <v>34</v>
      </c>
      <c r="C114" s="101">
        <v>1050</v>
      </c>
      <c r="D114" s="101">
        <v>944</v>
      </c>
      <c r="E114" s="101">
        <v>1069</v>
      </c>
      <c r="F114" s="101">
        <v>1077</v>
      </c>
      <c r="G114" s="101">
        <v>1084</v>
      </c>
      <c r="H114" s="101">
        <v>1091</v>
      </c>
      <c r="I114" s="101">
        <v>1099</v>
      </c>
      <c r="J114" s="101">
        <v>1106</v>
      </c>
      <c r="K114" s="101">
        <v>1114</v>
      </c>
      <c r="L114" s="101">
        <v>1121</v>
      </c>
      <c r="M114" s="101">
        <v>1129</v>
      </c>
      <c r="N114" s="101">
        <v>1136</v>
      </c>
      <c r="O114" s="101">
        <v>1144</v>
      </c>
      <c r="P114" s="101">
        <v>1151</v>
      </c>
      <c r="Q114" s="101">
        <v>1159</v>
      </c>
      <c r="R114" s="101">
        <v>1166</v>
      </c>
      <c r="S114" s="101">
        <v>1174</v>
      </c>
      <c r="T114" s="101">
        <v>1182</v>
      </c>
      <c r="U114" s="101">
        <v>1189</v>
      </c>
      <c r="V114" s="101">
        <v>1197</v>
      </c>
      <c r="W114" s="101">
        <v>1204</v>
      </c>
      <c r="X114" s="101">
        <v>1212</v>
      </c>
      <c r="Y114" s="101">
        <v>1220</v>
      </c>
      <c r="Z114" s="101">
        <v>1227</v>
      </c>
      <c r="AA114" s="101">
        <v>1235</v>
      </c>
      <c r="AB114" s="101">
        <v>1243</v>
      </c>
      <c r="AC114" s="101">
        <v>1250</v>
      </c>
      <c r="AD114" s="101">
        <v>1258</v>
      </c>
      <c r="AE114" s="101">
        <v>1266</v>
      </c>
      <c r="AF114" s="98">
        <v>6.7029999999999998E-3</v>
      </c>
      <c r="AG114" s="48"/>
    </row>
    <row r="115" spans="1:34" ht="15" customHeight="1">
      <c r="A115" s="51" t="s">
        <v>435</v>
      </c>
      <c r="B115" s="96" t="s">
        <v>35</v>
      </c>
      <c r="C115" s="101">
        <v>2264</v>
      </c>
      <c r="D115" s="101">
        <v>2150</v>
      </c>
      <c r="E115" s="101">
        <v>2408</v>
      </c>
      <c r="F115" s="101">
        <v>2426</v>
      </c>
      <c r="G115" s="101">
        <v>2442</v>
      </c>
      <c r="H115" s="101">
        <v>2459</v>
      </c>
      <c r="I115" s="101">
        <v>2476</v>
      </c>
      <c r="J115" s="101">
        <v>2494</v>
      </c>
      <c r="K115" s="101">
        <v>2511</v>
      </c>
      <c r="L115" s="101">
        <v>2528</v>
      </c>
      <c r="M115" s="101">
        <v>2545</v>
      </c>
      <c r="N115" s="101">
        <v>2562</v>
      </c>
      <c r="O115" s="101">
        <v>2579</v>
      </c>
      <c r="P115" s="101">
        <v>2597</v>
      </c>
      <c r="Q115" s="101">
        <v>2614</v>
      </c>
      <c r="R115" s="101">
        <v>2632</v>
      </c>
      <c r="S115" s="101">
        <v>2649</v>
      </c>
      <c r="T115" s="101">
        <v>2666</v>
      </c>
      <c r="U115" s="101">
        <v>2684</v>
      </c>
      <c r="V115" s="101">
        <v>2701</v>
      </c>
      <c r="W115" s="101">
        <v>2719</v>
      </c>
      <c r="X115" s="101">
        <v>2736</v>
      </c>
      <c r="Y115" s="101">
        <v>2754</v>
      </c>
      <c r="Z115" s="101">
        <v>2771</v>
      </c>
      <c r="AA115" s="101">
        <v>2789</v>
      </c>
      <c r="AB115" s="101">
        <v>2806</v>
      </c>
      <c r="AC115" s="101">
        <v>2824</v>
      </c>
      <c r="AD115" s="101">
        <v>2842</v>
      </c>
      <c r="AE115" s="101">
        <v>2859</v>
      </c>
      <c r="AF115" s="98">
        <v>8.3680000000000004E-3</v>
      </c>
      <c r="AG115" s="48"/>
    </row>
    <row r="116" spans="1:34" ht="15" customHeight="1">
      <c r="A116" s="51" t="s">
        <v>436</v>
      </c>
      <c r="B116" s="96" t="s">
        <v>36</v>
      </c>
      <c r="C116" s="101">
        <v>1730</v>
      </c>
      <c r="D116" s="101">
        <v>1637</v>
      </c>
      <c r="E116" s="101">
        <v>1805</v>
      </c>
      <c r="F116" s="101">
        <v>1814</v>
      </c>
      <c r="G116" s="101">
        <v>1824</v>
      </c>
      <c r="H116" s="101">
        <v>1834</v>
      </c>
      <c r="I116" s="101">
        <v>1844</v>
      </c>
      <c r="J116" s="101">
        <v>1854</v>
      </c>
      <c r="K116" s="101">
        <v>1864</v>
      </c>
      <c r="L116" s="101">
        <v>1874</v>
      </c>
      <c r="M116" s="101">
        <v>1884</v>
      </c>
      <c r="N116" s="101">
        <v>1894</v>
      </c>
      <c r="O116" s="101">
        <v>1904</v>
      </c>
      <c r="P116" s="101">
        <v>1914</v>
      </c>
      <c r="Q116" s="101">
        <v>1924</v>
      </c>
      <c r="R116" s="101">
        <v>1934</v>
      </c>
      <c r="S116" s="101">
        <v>1944</v>
      </c>
      <c r="T116" s="101">
        <v>1954</v>
      </c>
      <c r="U116" s="101">
        <v>1964</v>
      </c>
      <c r="V116" s="101">
        <v>1974</v>
      </c>
      <c r="W116" s="101">
        <v>1984</v>
      </c>
      <c r="X116" s="101">
        <v>1994</v>
      </c>
      <c r="Y116" s="101">
        <v>2004</v>
      </c>
      <c r="Z116" s="101">
        <v>2014</v>
      </c>
      <c r="AA116" s="101">
        <v>2024</v>
      </c>
      <c r="AB116" s="101">
        <v>2034</v>
      </c>
      <c r="AC116" s="101">
        <v>2044</v>
      </c>
      <c r="AD116" s="101">
        <v>2054</v>
      </c>
      <c r="AE116" s="101">
        <v>2064</v>
      </c>
      <c r="AF116" s="98">
        <v>6.3239999999999998E-3</v>
      </c>
      <c r="AG116" s="48"/>
    </row>
    <row r="117" spans="1:34" ht="15" customHeight="1">
      <c r="A117" s="51" t="s">
        <v>437</v>
      </c>
      <c r="B117" s="96" t="s">
        <v>37</v>
      </c>
      <c r="C117" s="101">
        <v>3000</v>
      </c>
      <c r="D117" s="101">
        <v>2658</v>
      </c>
      <c r="E117" s="101">
        <v>2860</v>
      </c>
      <c r="F117" s="101">
        <v>2874</v>
      </c>
      <c r="G117" s="101">
        <v>2887</v>
      </c>
      <c r="H117" s="101">
        <v>2901</v>
      </c>
      <c r="I117" s="101">
        <v>2915</v>
      </c>
      <c r="J117" s="101">
        <v>2928</v>
      </c>
      <c r="K117" s="101">
        <v>2942</v>
      </c>
      <c r="L117" s="101">
        <v>2955</v>
      </c>
      <c r="M117" s="101">
        <v>2969</v>
      </c>
      <c r="N117" s="101">
        <v>2982</v>
      </c>
      <c r="O117" s="101">
        <v>2996</v>
      </c>
      <c r="P117" s="101">
        <v>3009</v>
      </c>
      <c r="Q117" s="101">
        <v>3023</v>
      </c>
      <c r="R117" s="101">
        <v>3036</v>
      </c>
      <c r="S117" s="101">
        <v>3050</v>
      </c>
      <c r="T117" s="101">
        <v>3063</v>
      </c>
      <c r="U117" s="101">
        <v>3076</v>
      </c>
      <c r="V117" s="101">
        <v>3090</v>
      </c>
      <c r="W117" s="101">
        <v>3103</v>
      </c>
      <c r="X117" s="101">
        <v>3117</v>
      </c>
      <c r="Y117" s="101">
        <v>3130</v>
      </c>
      <c r="Z117" s="101">
        <v>3144</v>
      </c>
      <c r="AA117" s="101">
        <v>3157</v>
      </c>
      <c r="AB117" s="101">
        <v>3170</v>
      </c>
      <c r="AC117" s="101">
        <v>3184</v>
      </c>
      <c r="AD117" s="101">
        <v>3197</v>
      </c>
      <c r="AE117" s="101">
        <v>3210</v>
      </c>
      <c r="AF117" s="98">
        <v>2.4190000000000001E-3</v>
      </c>
      <c r="AG117" s="48"/>
    </row>
    <row r="118" spans="1:34" ht="15" customHeight="1">
      <c r="A118" s="51" t="s">
        <v>438</v>
      </c>
      <c r="B118" s="96" t="s">
        <v>38</v>
      </c>
      <c r="C118" s="101">
        <v>1578</v>
      </c>
      <c r="D118" s="101">
        <v>1415</v>
      </c>
      <c r="E118" s="101">
        <v>1580</v>
      </c>
      <c r="F118" s="101">
        <v>1589</v>
      </c>
      <c r="G118" s="101">
        <v>1599</v>
      </c>
      <c r="H118" s="101">
        <v>1608</v>
      </c>
      <c r="I118" s="101">
        <v>1618</v>
      </c>
      <c r="J118" s="101">
        <v>1628</v>
      </c>
      <c r="K118" s="101">
        <v>1638</v>
      </c>
      <c r="L118" s="101">
        <v>1647</v>
      </c>
      <c r="M118" s="101">
        <v>1657</v>
      </c>
      <c r="N118" s="101">
        <v>1667</v>
      </c>
      <c r="O118" s="101">
        <v>1677</v>
      </c>
      <c r="P118" s="101">
        <v>1687</v>
      </c>
      <c r="Q118" s="101">
        <v>1697</v>
      </c>
      <c r="R118" s="101">
        <v>1706</v>
      </c>
      <c r="S118" s="101">
        <v>1716</v>
      </c>
      <c r="T118" s="101">
        <v>1726</v>
      </c>
      <c r="U118" s="101">
        <v>1735</v>
      </c>
      <c r="V118" s="101">
        <v>1745</v>
      </c>
      <c r="W118" s="101">
        <v>1755</v>
      </c>
      <c r="X118" s="101">
        <v>1764</v>
      </c>
      <c r="Y118" s="101">
        <v>1774</v>
      </c>
      <c r="Z118" s="101">
        <v>1783</v>
      </c>
      <c r="AA118" s="101">
        <v>1793</v>
      </c>
      <c r="AB118" s="101">
        <v>1802</v>
      </c>
      <c r="AC118" s="101">
        <v>1812</v>
      </c>
      <c r="AD118" s="101">
        <v>1822</v>
      </c>
      <c r="AE118" s="101">
        <v>1831</v>
      </c>
      <c r="AF118" s="98">
        <v>5.3249999999999999E-3</v>
      </c>
      <c r="AG118" s="48"/>
    </row>
    <row r="119" spans="1:34" ht="15" customHeight="1">
      <c r="A119" s="51" t="s">
        <v>439</v>
      </c>
      <c r="B119" s="96" t="s">
        <v>39</v>
      </c>
      <c r="C119" s="101">
        <v>1098</v>
      </c>
      <c r="D119" s="101">
        <v>825</v>
      </c>
      <c r="E119" s="101">
        <v>1006</v>
      </c>
      <c r="F119" s="101">
        <v>1013</v>
      </c>
      <c r="G119" s="101">
        <v>1020</v>
      </c>
      <c r="H119" s="101">
        <v>1028</v>
      </c>
      <c r="I119" s="101">
        <v>1035</v>
      </c>
      <c r="J119" s="101">
        <v>1043</v>
      </c>
      <c r="K119" s="101">
        <v>1050</v>
      </c>
      <c r="L119" s="101">
        <v>1058</v>
      </c>
      <c r="M119" s="101">
        <v>1066</v>
      </c>
      <c r="N119" s="101">
        <v>1073</v>
      </c>
      <c r="O119" s="101">
        <v>1081</v>
      </c>
      <c r="P119" s="101">
        <v>1088</v>
      </c>
      <c r="Q119" s="101">
        <v>1096</v>
      </c>
      <c r="R119" s="101">
        <v>1104</v>
      </c>
      <c r="S119" s="101">
        <v>1111</v>
      </c>
      <c r="T119" s="101">
        <v>1119</v>
      </c>
      <c r="U119" s="101">
        <v>1127</v>
      </c>
      <c r="V119" s="101">
        <v>1134</v>
      </c>
      <c r="W119" s="101">
        <v>1142</v>
      </c>
      <c r="X119" s="101">
        <v>1150</v>
      </c>
      <c r="Y119" s="101">
        <v>1157</v>
      </c>
      <c r="Z119" s="101">
        <v>1165</v>
      </c>
      <c r="AA119" s="101">
        <v>1173</v>
      </c>
      <c r="AB119" s="101">
        <v>1181</v>
      </c>
      <c r="AC119" s="101">
        <v>1188</v>
      </c>
      <c r="AD119" s="101">
        <v>1196</v>
      </c>
      <c r="AE119" s="101">
        <v>1204</v>
      </c>
      <c r="AF119" s="98">
        <v>3.297E-3</v>
      </c>
      <c r="AG119" s="48"/>
    </row>
    <row r="120" spans="1:34" ht="15" customHeight="1">
      <c r="A120" s="51" t="s">
        <v>440</v>
      </c>
      <c r="B120" s="95" t="s">
        <v>40</v>
      </c>
      <c r="C120" s="103">
        <v>1549.955811</v>
      </c>
      <c r="D120" s="103">
        <v>1383.8479</v>
      </c>
      <c r="E120" s="103">
        <v>1570.0424800000001</v>
      </c>
      <c r="F120" s="103">
        <v>1583.3448490000001</v>
      </c>
      <c r="G120" s="103">
        <v>1596.1142580000001</v>
      </c>
      <c r="H120" s="103">
        <v>1609.38501</v>
      </c>
      <c r="I120" s="103">
        <v>1622.5207519999999</v>
      </c>
      <c r="J120" s="103">
        <v>1636.0070800000001</v>
      </c>
      <c r="K120" s="103">
        <v>1649.149048</v>
      </c>
      <c r="L120" s="103">
        <v>1662.2188719999999</v>
      </c>
      <c r="M120" s="103">
        <v>1675.7426760000001</v>
      </c>
      <c r="N120" s="103">
        <v>1688.762207</v>
      </c>
      <c r="O120" s="103">
        <v>1702.278198</v>
      </c>
      <c r="P120" s="103">
        <v>1715.7017820000001</v>
      </c>
      <c r="Q120" s="103">
        <v>1729.1450199999999</v>
      </c>
      <c r="R120" s="103">
        <v>1742.5604249999999</v>
      </c>
      <c r="S120" s="103">
        <v>1755.9835210000001</v>
      </c>
      <c r="T120" s="103">
        <v>1769.3446039999999</v>
      </c>
      <c r="U120" s="103">
        <v>1782.940063</v>
      </c>
      <c r="V120" s="103">
        <v>1796.302124</v>
      </c>
      <c r="W120" s="103">
        <v>1810.015259</v>
      </c>
      <c r="X120" s="103">
        <v>1823.60437</v>
      </c>
      <c r="Y120" s="103">
        <v>1837.094971</v>
      </c>
      <c r="Z120" s="103">
        <v>1850.6906739999999</v>
      </c>
      <c r="AA120" s="103">
        <v>1864.471436</v>
      </c>
      <c r="AB120" s="103">
        <v>1877.7441409999999</v>
      </c>
      <c r="AC120" s="103">
        <v>1891.3885499999999</v>
      </c>
      <c r="AD120" s="103">
        <v>1904.9642329999999</v>
      </c>
      <c r="AE120" s="103">
        <v>1918.225586</v>
      </c>
      <c r="AF120" s="100">
        <v>7.6420000000000004E-3</v>
      </c>
      <c r="AG120" s="48"/>
    </row>
    <row r="121" spans="1:34" ht="15" customHeight="1" thickBot="1">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row>
    <row r="122" spans="1:34" ht="15" customHeight="1">
      <c r="B122" s="138" t="s">
        <v>482</v>
      </c>
      <c r="C122" s="139"/>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c r="Z122" s="139"/>
      <c r="AA122" s="139"/>
      <c r="AB122" s="139"/>
      <c r="AC122" s="139"/>
      <c r="AD122" s="139"/>
      <c r="AE122" s="139"/>
      <c r="AF122" s="139"/>
      <c r="AG122" s="139"/>
      <c r="AH122" s="85"/>
    </row>
    <row r="123" spans="1:34" ht="15" customHeight="1">
      <c r="B123" s="48" t="s">
        <v>591</v>
      </c>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row>
    <row r="124" spans="1:34" ht="15" customHeight="1">
      <c r="B124" s="48" t="s">
        <v>512</v>
      </c>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row>
    <row r="125" spans="1:34" ht="15" customHeight="1">
      <c r="B125" s="48" t="s">
        <v>513</v>
      </c>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row>
    <row r="126" spans="1:34" ht="15" customHeight="1">
      <c r="B126" s="48" t="s">
        <v>42</v>
      </c>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row>
    <row r="127" spans="1:34" ht="15" customHeight="1">
      <c r="B127" s="48" t="s">
        <v>514</v>
      </c>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row>
    <row r="128" spans="1:34" ht="15" customHeight="1">
      <c r="B128" s="48" t="s">
        <v>43</v>
      </c>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row>
    <row r="129" spans="2:33" ht="15" customHeight="1">
      <c r="B129" s="48" t="s">
        <v>515</v>
      </c>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row>
    <row r="130" spans="2:33" ht="15" customHeight="1">
      <c r="B130" s="48" t="s">
        <v>516</v>
      </c>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row>
    <row r="131" spans="2:33" ht="15" customHeight="1">
      <c r="B131" s="48" t="s">
        <v>517</v>
      </c>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row>
    <row r="132" spans="2:33" ht="15" customHeight="1">
      <c r="B132" s="48" t="s">
        <v>98</v>
      </c>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row>
    <row r="133" spans="2:33" ht="15" customHeight="1">
      <c r="B133" s="48" t="s">
        <v>251</v>
      </c>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row>
    <row r="134" spans="2:33" ht="15" customHeight="1">
      <c r="B134" s="48" t="s">
        <v>252</v>
      </c>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row>
    <row r="135" spans="2:33" ht="15" customHeight="1">
      <c r="B135" s="48" t="s">
        <v>518</v>
      </c>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row>
    <row r="136" spans="2:33" ht="15" customHeight="1">
      <c r="B136" s="48" t="s">
        <v>494</v>
      </c>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row>
    <row r="137" spans="2:33" ht="15" customHeight="1">
      <c r="B137" s="48" t="s">
        <v>495</v>
      </c>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row>
    <row r="138" spans="2:33" ht="15" customHeight="1">
      <c r="B138" s="48" t="s">
        <v>496</v>
      </c>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row>
    <row r="139" spans="2:33" ht="15" customHeight="1">
      <c r="B139" s="48" t="s">
        <v>600</v>
      </c>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row>
    <row r="140" spans="2:33" ht="15" customHeight="1">
      <c r="B140" s="48" t="s">
        <v>601</v>
      </c>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row>
    <row r="141" spans="2:33" ht="12">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row>
    <row r="142" spans="2:33" ht="12">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row>
    <row r="143" spans="2:33" ht="12">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row>
    <row r="144" spans="2:33" ht="12">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row>
    <row r="145" spans="2:33" ht="12">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row>
    <row r="146" spans="2:33" ht="12">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row>
    <row r="147" spans="2:33" ht="12">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row>
    <row r="148" spans="2:33" ht="12">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row>
    <row r="149" spans="2:33" ht="12">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row>
    <row r="150" spans="2:33" ht="15" customHeight="1">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row>
    <row r="151" spans="2:33" ht="15" customHeight="1">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row>
    <row r="152" spans="2:33" ht="15" customHeight="1">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row>
    <row r="153" spans="2:33" ht="15" customHeight="1">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row>
    <row r="154" spans="2:33" ht="15" customHeight="1">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row>
    <row r="155" spans="2:33" ht="15" customHeight="1">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row>
    <row r="156" spans="2:33" ht="15" customHeight="1">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row>
    <row r="157" spans="2:33" ht="15" customHeight="1">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row>
    <row r="158" spans="2:33" ht="15" customHeight="1">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row>
    <row r="159" spans="2:33" ht="15" customHeight="1">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row>
    <row r="160" spans="2:33" ht="15" customHeight="1">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row>
    <row r="161" spans="2:33" ht="15" customHeight="1">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row>
    <row r="162" spans="2:33" ht="15" customHeight="1">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row>
    <row r="163" spans="2:33" ht="15" customHeight="1">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row>
    <row r="164" spans="2:33" ht="15" customHeight="1">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row>
    <row r="165" spans="2:33" ht="12">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row>
    <row r="166" spans="2:33" ht="15" customHeight="1">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row>
    <row r="167" spans="2:33" ht="15" customHeight="1">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row>
    <row r="168" spans="2:33" ht="15" customHeight="1">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row>
    <row r="169" spans="2:33" ht="15" customHeight="1">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row>
    <row r="170" spans="2:33" ht="15" customHeight="1">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row>
    <row r="171" spans="2:33" ht="15" customHeight="1">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row>
    <row r="172" spans="2:33" ht="15" customHeight="1">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row>
    <row r="173" spans="2:33" ht="15" customHeight="1">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row>
    <row r="174" spans="2:33" ht="15" customHeight="1">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row>
    <row r="175" spans="2:33" ht="15" customHeight="1">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row>
    <row r="176" spans="2:33" ht="15" customHeight="1">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row>
    <row r="177" spans="2:33" ht="15" customHeight="1">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row>
    <row r="178" spans="2:33" ht="15" customHeight="1">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row>
    <row r="179" spans="2:33" ht="15" customHeight="1">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row>
    <row r="180" spans="2:33" ht="12">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row>
    <row r="181" spans="2:33" ht="15" customHeight="1">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row>
    <row r="182" spans="2:33" ht="15" customHeight="1">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row>
    <row r="183" spans="2:33" ht="15" customHeight="1">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row>
    <row r="184" spans="2:33" ht="15" customHeight="1">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row>
    <row r="308" spans="2:32" ht="15" customHeight="1">
      <c r="B308" s="137"/>
      <c r="C308" s="137"/>
      <c r="D308" s="137"/>
      <c r="E308" s="137"/>
      <c r="F308" s="137"/>
      <c r="G308" s="137"/>
      <c r="H308" s="137"/>
      <c r="I308" s="137"/>
      <c r="J308" s="137"/>
      <c r="K308" s="137"/>
      <c r="L308" s="137"/>
      <c r="M308" s="137"/>
      <c r="N308" s="137"/>
      <c r="O308" s="137"/>
      <c r="P308" s="137"/>
      <c r="Q308" s="137"/>
      <c r="R308" s="137"/>
      <c r="S308" s="137"/>
      <c r="T308" s="137"/>
      <c r="U308" s="137"/>
      <c r="V308" s="137"/>
      <c r="W308" s="137"/>
      <c r="X308" s="137"/>
      <c r="Y308" s="137"/>
      <c r="Z308" s="137"/>
      <c r="AA308" s="137"/>
      <c r="AB308" s="137"/>
      <c r="AC308" s="137"/>
      <c r="AD308" s="137"/>
      <c r="AE308" s="137"/>
      <c r="AF308" s="137"/>
    </row>
    <row r="511" spans="2:32" ht="15" customHeight="1">
      <c r="B511" s="137"/>
      <c r="C511" s="137"/>
      <c r="D511" s="137"/>
      <c r="E511" s="137"/>
      <c r="F511" s="137"/>
      <c r="G511" s="137"/>
      <c r="H511" s="137"/>
      <c r="I511" s="137"/>
      <c r="J511" s="137"/>
      <c r="K511" s="137"/>
      <c r="L511" s="137"/>
      <c r="M511" s="137"/>
      <c r="N511" s="137"/>
      <c r="O511" s="137"/>
      <c r="P511" s="137"/>
      <c r="Q511" s="137"/>
      <c r="R511" s="137"/>
      <c r="S511" s="137"/>
      <c r="T511" s="137"/>
      <c r="U511" s="137"/>
      <c r="V511" s="137"/>
      <c r="W511" s="137"/>
      <c r="X511" s="137"/>
      <c r="Y511" s="137"/>
      <c r="Z511" s="137"/>
      <c r="AA511" s="137"/>
      <c r="AB511" s="137"/>
      <c r="AC511" s="137"/>
      <c r="AD511" s="137"/>
      <c r="AE511" s="137"/>
      <c r="AF511" s="137"/>
    </row>
    <row r="712" spans="2:32" ht="15" customHeight="1">
      <c r="B712" s="137"/>
      <c r="C712" s="137"/>
      <c r="D712" s="137"/>
      <c r="E712" s="137"/>
      <c r="F712" s="137"/>
      <c r="G712" s="137"/>
      <c r="H712" s="137"/>
      <c r="I712" s="137"/>
      <c r="J712" s="137"/>
      <c r="K712" s="137"/>
      <c r="L712" s="137"/>
      <c r="M712" s="137"/>
      <c r="N712" s="137"/>
      <c r="O712" s="137"/>
      <c r="P712" s="137"/>
      <c r="Q712" s="137"/>
      <c r="R712" s="137"/>
      <c r="S712" s="137"/>
      <c r="T712" s="137"/>
      <c r="U712" s="137"/>
      <c r="V712" s="137"/>
      <c r="W712" s="137"/>
      <c r="X712" s="137"/>
      <c r="Y712" s="137"/>
      <c r="Z712" s="137"/>
      <c r="AA712" s="137"/>
      <c r="AB712" s="137"/>
      <c r="AC712" s="137"/>
      <c r="AD712" s="137"/>
      <c r="AE712" s="137"/>
      <c r="AF712" s="137"/>
    </row>
    <row r="887" spans="2:32" ht="15" customHeight="1">
      <c r="B887" s="137"/>
      <c r="C887" s="137"/>
      <c r="D887" s="137"/>
      <c r="E887" s="137"/>
      <c r="F887" s="137"/>
      <c r="G887" s="137"/>
      <c r="H887" s="137"/>
      <c r="I887" s="137"/>
      <c r="J887" s="137"/>
      <c r="K887" s="137"/>
      <c r="L887" s="137"/>
      <c r="M887" s="137"/>
      <c r="N887" s="137"/>
      <c r="O887" s="137"/>
      <c r="P887" s="137"/>
      <c r="Q887" s="137"/>
      <c r="R887" s="137"/>
      <c r="S887" s="137"/>
      <c r="T887" s="137"/>
      <c r="U887" s="137"/>
      <c r="V887" s="137"/>
      <c r="W887" s="137"/>
      <c r="X887" s="137"/>
      <c r="Y887" s="137"/>
      <c r="Z887" s="137"/>
      <c r="AA887" s="137"/>
      <c r="AB887" s="137"/>
      <c r="AC887" s="137"/>
      <c r="AD887" s="137"/>
      <c r="AE887" s="137"/>
      <c r="AF887" s="137"/>
    </row>
    <row r="1101" spans="2:32" ht="15" customHeight="1">
      <c r="B1101" s="137"/>
      <c r="C1101" s="137"/>
      <c r="D1101" s="137"/>
      <c r="E1101" s="137"/>
      <c r="F1101" s="137"/>
      <c r="G1101" s="137"/>
      <c r="H1101" s="137"/>
      <c r="I1101" s="137"/>
      <c r="J1101" s="137"/>
      <c r="K1101" s="137"/>
      <c r="L1101" s="137"/>
      <c r="M1101" s="137"/>
      <c r="N1101" s="137"/>
      <c r="O1101" s="137"/>
      <c r="P1101" s="137"/>
      <c r="Q1101" s="137"/>
      <c r="R1101" s="137"/>
      <c r="S1101" s="137"/>
      <c r="T1101" s="137"/>
      <c r="U1101" s="137"/>
      <c r="V1101" s="137"/>
      <c r="W1101" s="137"/>
      <c r="X1101" s="137"/>
      <c r="Y1101" s="137"/>
      <c r="Z1101" s="137"/>
      <c r="AA1101" s="137"/>
      <c r="AB1101" s="137"/>
      <c r="AC1101" s="137"/>
      <c r="AD1101" s="137"/>
      <c r="AE1101" s="137"/>
      <c r="AF1101" s="137"/>
    </row>
    <row r="1229" spans="2:32" ht="15" customHeight="1">
      <c r="B1229" s="137"/>
      <c r="C1229" s="137"/>
      <c r="D1229" s="137"/>
      <c r="E1229" s="137"/>
      <c r="F1229" s="137"/>
      <c r="G1229" s="137"/>
      <c r="H1229" s="137"/>
      <c r="I1229" s="137"/>
      <c r="J1229" s="137"/>
      <c r="K1229" s="137"/>
      <c r="L1229" s="137"/>
      <c r="M1229" s="137"/>
      <c r="N1229" s="137"/>
      <c r="O1229" s="137"/>
      <c r="P1229" s="137"/>
      <c r="Q1229" s="137"/>
      <c r="R1229" s="137"/>
      <c r="S1229" s="137"/>
      <c r="T1229" s="137"/>
      <c r="U1229" s="137"/>
      <c r="V1229" s="137"/>
      <c r="W1229" s="137"/>
      <c r="X1229" s="137"/>
      <c r="Y1229" s="137"/>
      <c r="Z1229" s="137"/>
      <c r="AA1229" s="137"/>
      <c r="AB1229" s="137"/>
      <c r="AC1229" s="137"/>
      <c r="AD1229" s="137"/>
      <c r="AE1229" s="137"/>
      <c r="AF1229" s="137"/>
    </row>
    <row r="1390" spans="2:32" ht="15" customHeight="1">
      <c r="B1390" s="137"/>
      <c r="C1390" s="137"/>
      <c r="D1390" s="137"/>
      <c r="E1390" s="137"/>
      <c r="F1390" s="137"/>
      <c r="G1390" s="137"/>
      <c r="H1390" s="137"/>
      <c r="I1390" s="137"/>
      <c r="J1390" s="137"/>
      <c r="K1390" s="137"/>
      <c r="L1390" s="137"/>
      <c r="M1390" s="137"/>
      <c r="N1390" s="137"/>
      <c r="O1390" s="137"/>
      <c r="P1390" s="137"/>
      <c r="Q1390" s="137"/>
      <c r="R1390" s="137"/>
      <c r="S1390" s="137"/>
      <c r="T1390" s="137"/>
      <c r="U1390" s="137"/>
      <c r="V1390" s="137"/>
      <c r="W1390" s="137"/>
      <c r="X1390" s="137"/>
      <c r="Y1390" s="137"/>
      <c r="Z1390" s="137"/>
      <c r="AA1390" s="137"/>
      <c r="AB1390" s="137"/>
      <c r="AC1390" s="137"/>
      <c r="AD1390" s="137"/>
      <c r="AE1390" s="137"/>
      <c r="AF1390" s="137"/>
    </row>
    <row r="1502" spans="2:32" ht="15" customHeight="1">
      <c r="B1502" s="137"/>
      <c r="C1502" s="137"/>
      <c r="D1502" s="137"/>
      <c r="E1502" s="137"/>
      <c r="F1502" s="137"/>
      <c r="G1502" s="137"/>
      <c r="H1502" s="137"/>
      <c r="I1502" s="137"/>
      <c r="J1502" s="137"/>
      <c r="K1502" s="137"/>
      <c r="L1502" s="137"/>
      <c r="M1502" s="137"/>
      <c r="N1502" s="137"/>
      <c r="O1502" s="137"/>
      <c r="P1502" s="137"/>
      <c r="Q1502" s="137"/>
      <c r="R1502" s="137"/>
      <c r="S1502" s="137"/>
      <c r="T1502" s="137"/>
      <c r="U1502" s="137"/>
      <c r="V1502" s="137"/>
      <c r="W1502" s="137"/>
      <c r="X1502" s="137"/>
      <c r="Y1502" s="137"/>
      <c r="Z1502" s="137"/>
      <c r="AA1502" s="137"/>
      <c r="AB1502" s="137"/>
      <c r="AC1502" s="137"/>
      <c r="AD1502" s="137"/>
      <c r="AE1502" s="137"/>
      <c r="AF1502" s="137"/>
    </row>
    <row r="1604" spans="2:32" ht="15" customHeight="1">
      <c r="B1604" s="137"/>
      <c r="C1604" s="137"/>
      <c r="D1604" s="137"/>
      <c r="E1604" s="137"/>
      <c r="F1604" s="137"/>
      <c r="G1604" s="137"/>
      <c r="H1604" s="137"/>
      <c r="I1604" s="137"/>
      <c r="J1604" s="137"/>
      <c r="K1604" s="137"/>
      <c r="L1604" s="137"/>
      <c r="M1604" s="137"/>
      <c r="N1604" s="137"/>
      <c r="O1604" s="137"/>
      <c r="P1604" s="137"/>
      <c r="Q1604" s="137"/>
      <c r="R1604" s="137"/>
      <c r="S1604" s="137"/>
      <c r="T1604" s="137"/>
      <c r="U1604" s="137"/>
      <c r="V1604" s="137"/>
      <c r="W1604" s="137"/>
      <c r="X1604" s="137"/>
      <c r="Y1604" s="137"/>
      <c r="Z1604" s="137"/>
      <c r="AA1604" s="137"/>
      <c r="AB1604" s="137"/>
      <c r="AC1604" s="137"/>
      <c r="AD1604" s="137"/>
      <c r="AE1604" s="137"/>
      <c r="AF1604" s="137"/>
    </row>
    <row r="1699" spans="2:32" ht="15" customHeight="1">
      <c r="B1699" s="137"/>
      <c r="C1699" s="137"/>
      <c r="D1699" s="137"/>
      <c r="E1699" s="137"/>
      <c r="F1699" s="137"/>
      <c r="G1699" s="137"/>
      <c r="H1699" s="137"/>
      <c r="I1699" s="137"/>
      <c r="J1699" s="137"/>
      <c r="K1699" s="137"/>
      <c r="L1699" s="137"/>
      <c r="M1699" s="137"/>
      <c r="N1699" s="137"/>
      <c r="O1699" s="137"/>
      <c r="P1699" s="137"/>
      <c r="Q1699" s="137"/>
      <c r="R1699" s="137"/>
      <c r="S1699" s="137"/>
      <c r="T1699" s="137"/>
      <c r="U1699" s="137"/>
      <c r="V1699" s="137"/>
      <c r="W1699" s="137"/>
      <c r="X1699" s="137"/>
      <c r="Y1699" s="137"/>
      <c r="Z1699" s="137"/>
      <c r="AA1699" s="137"/>
      <c r="AB1699" s="137"/>
      <c r="AC1699" s="137"/>
      <c r="AD1699" s="137"/>
      <c r="AE1699" s="137"/>
      <c r="AF1699" s="137"/>
    </row>
    <row r="1945" spans="2:32" ht="15" customHeight="1">
      <c r="B1945" s="137"/>
      <c r="C1945" s="137"/>
      <c r="D1945" s="137"/>
      <c r="E1945" s="137"/>
      <c r="F1945" s="137"/>
      <c r="G1945" s="137"/>
      <c r="H1945" s="137"/>
      <c r="I1945" s="137"/>
      <c r="J1945" s="137"/>
      <c r="K1945" s="137"/>
      <c r="L1945" s="137"/>
      <c r="M1945" s="137"/>
      <c r="N1945" s="137"/>
      <c r="O1945" s="137"/>
      <c r="P1945" s="137"/>
      <c r="Q1945" s="137"/>
      <c r="R1945" s="137"/>
      <c r="S1945" s="137"/>
      <c r="T1945" s="137"/>
      <c r="U1945" s="137"/>
      <c r="V1945" s="137"/>
      <c r="W1945" s="137"/>
      <c r="X1945" s="137"/>
      <c r="Y1945" s="137"/>
      <c r="Z1945" s="137"/>
      <c r="AA1945" s="137"/>
      <c r="AB1945" s="137"/>
      <c r="AC1945" s="137"/>
      <c r="AD1945" s="137"/>
      <c r="AE1945" s="137"/>
      <c r="AF1945" s="137"/>
    </row>
    <row r="2031" spans="2:32" ht="15" customHeight="1">
      <c r="B2031" s="137"/>
      <c r="C2031" s="137"/>
      <c r="D2031" s="137"/>
      <c r="E2031" s="137"/>
      <c r="F2031" s="137"/>
      <c r="G2031" s="137"/>
      <c r="H2031" s="137"/>
      <c r="I2031" s="137"/>
      <c r="J2031" s="137"/>
      <c r="K2031" s="137"/>
      <c r="L2031" s="137"/>
      <c r="M2031" s="137"/>
      <c r="N2031" s="137"/>
      <c r="O2031" s="137"/>
      <c r="P2031" s="137"/>
      <c r="Q2031" s="137"/>
      <c r="R2031" s="137"/>
      <c r="S2031" s="137"/>
      <c r="T2031" s="137"/>
      <c r="U2031" s="137"/>
      <c r="V2031" s="137"/>
      <c r="W2031" s="137"/>
      <c r="X2031" s="137"/>
      <c r="Y2031" s="137"/>
      <c r="Z2031" s="137"/>
      <c r="AA2031" s="137"/>
      <c r="AB2031" s="137"/>
      <c r="AC2031" s="137"/>
      <c r="AD2031" s="137"/>
      <c r="AE2031" s="137"/>
      <c r="AF2031" s="137"/>
    </row>
    <row r="2153" spans="2:32" ht="15" customHeight="1">
      <c r="B2153" s="137"/>
      <c r="C2153" s="137"/>
      <c r="D2153" s="137"/>
      <c r="E2153" s="137"/>
      <c r="F2153" s="137"/>
      <c r="G2153" s="137"/>
      <c r="H2153" s="137"/>
      <c r="I2153" s="137"/>
      <c r="J2153" s="137"/>
      <c r="K2153" s="137"/>
      <c r="L2153" s="137"/>
      <c r="M2153" s="137"/>
      <c r="N2153" s="137"/>
      <c r="O2153" s="137"/>
      <c r="P2153" s="137"/>
      <c r="Q2153" s="137"/>
      <c r="R2153" s="137"/>
      <c r="S2153" s="137"/>
      <c r="T2153" s="137"/>
      <c r="U2153" s="137"/>
      <c r="V2153" s="137"/>
      <c r="W2153" s="137"/>
      <c r="X2153" s="137"/>
      <c r="Y2153" s="137"/>
      <c r="Z2153" s="137"/>
      <c r="AA2153" s="137"/>
      <c r="AB2153" s="137"/>
      <c r="AC2153" s="137"/>
      <c r="AD2153" s="137"/>
      <c r="AE2153" s="137"/>
      <c r="AF2153" s="137"/>
    </row>
    <row r="2317" spans="2:32" ht="15" customHeight="1">
      <c r="B2317" s="137"/>
      <c r="C2317" s="137"/>
      <c r="D2317" s="137"/>
      <c r="E2317" s="137"/>
      <c r="F2317" s="137"/>
      <c r="G2317" s="137"/>
      <c r="H2317" s="137"/>
      <c r="I2317" s="137"/>
      <c r="J2317" s="137"/>
      <c r="K2317" s="137"/>
      <c r="L2317" s="137"/>
      <c r="M2317" s="137"/>
      <c r="N2317" s="137"/>
      <c r="O2317" s="137"/>
      <c r="P2317" s="137"/>
      <c r="Q2317" s="137"/>
      <c r="R2317" s="137"/>
      <c r="S2317" s="137"/>
      <c r="T2317" s="137"/>
      <c r="U2317" s="137"/>
      <c r="V2317" s="137"/>
      <c r="W2317" s="137"/>
      <c r="X2317" s="137"/>
      <c r="Y2317" s="137"/>
      <c r="Z2317" s="137"/>
      <c r="AA2317" s="137"/>
      <c r="AB2317" s="137"/>
      <c r="AC2317" s="137"/>
      <c r="AD2317" s="137"/>
      <c r="AE2317" s="137"/>
      <c r="AF2317" s="137"/>
    </row>
    <row r="2419" spans="2:32" ht="15" customHeight="1">
      <c r="B2419" s="137"/>
      <c r="C2419" s="137"/>
      <c r="D2419" s="137"/>
      <c r="E2419" s="137"/>
      <c r="F2419" s="137"/>
      <c r="G2419" s="137"/>
      <c r="H2419" s="137"/>
      <c r="I2419" s="137"/>
      <c r="J2419" s="137"/>
      <c r="K2419" s="137"/>
      <c r="L2419" s="137"/>
      <c r="M2419" s="137"/>
      <c r="N2419" s="137"/>
      <c r="O2419" s="137"/>
      <c r="P2419" s="137"/>
      <c r="Q2419" s="137"/>
      <c r="R2419" s="137"/>
      <c r="S2419" s="137"/>
      <c r="T2419" s="137"/>
      <c r="U2419" s="137"/>
      <c r="V2419" s="137"/>
      <c r="W2419" s="137"/>
      <c r="X2419" s="137"/>
      <c r="Y2419" s="137"/>
      <c r="Z2419" s="137"/>
      <c r="AA2419" s="137"/>
      <c r="AB2419" s="137"/>
      <c r="AC2419" s="137"/>
      <c r="AD2419" s="137"/>
      <c r="AE2419" s="137"/>
      <c r="AF2419" s="137"/>
    </row>
    <row r="2509" spans="2:32" ht="15" customHeight="1">
      <c r="B2509" s="137"/>
      <c r="C2509" s="137"/>
      <c r="D2509" s="137"/>
      <c r="E2509" s="137"/>
      <c r="F2509" s="137"/>
      <c r="G2509" s="137"/>
      <c r="H2509" s="137"/>
      <c r="I2509" s="137"/>
      <c r="J2509" s="137"/>
      <c r="K2509" s="137"/>
      <c r="L2509" s="137"/>
      <c r="M2509" s="137"/>
      <c r="N2509" s="137"/>
      <c r="O2509" s="137"/>
      <c r="P2509" s="137"/>
      <c r="Q2509" s="137"/>
      <c r="R2509" s="137"/>
      <c r="S2509" s="137"/>
      <c r="T2509" s="137"/>
      <c r="U2509" s="137"/>
      <c r="V2509" s="137"/>
      <c r="W2509" s="137"/>
      <c r="X2509" s="137"/>
      <c r="Y2509" s="137"/>
      <c r="Z2509" s="137"/>
      <c r="AA2509" s="137"/>
      <c r="AB2509" s="137"/>
      <c r="AC2509" s="137"/>
      <c r="AD2509" s="137"/>
      <c r="AE2509" s="137"/>
      <c r="AF2509" s="137"/>
    </row>
    <row r="2598" spans="2:32" ht="15" customHeight="1">
      <c r="B2598" s="137"/>
      <c r="C2598" s="137"/>
      <c r="D2598" s="137"/>
      <c r="E2598" s="137"/>
      <c r="F2598" s="137"/>
      <c r="G2598" s="137"/>
      <c r="H2598" s="137"/>
      <c r="I2598" s="137"/>
      <c r="J2598" s="137"/>
      <c r="K2598" s="137"/>
      <c r="L2598" s="137"/>
      <c r="M2598" s="137"/>
      <c r="N2598" s="137"/>
      <c r="O2598" s="137"/>
      <c r="P2598" s="137"/>
      <c r="Q2598" s="137"/>
      <c r="R2598" s="137"/>
      <c r="S2598" s="137"/>
      <c r="T2598" s="137"/>
      <c r="U2598" s="137"/>
      <c r="V2598" s="137"/>
      <c r="W2598" s="137"/>
      <c r="X2598" s="137"/>
      <c r="Y2598" s="137"/>
      <c r="Z2598" s="137"/>
      <c r="AA2598" s="137"/>
      <c r="AB2598" s="137"/>
      <c r="AC2598" s="137"/>
      <c r="AD2598" s="137"/>
      <c r="AE2598" s="137"/>
      <c r="AF2598" s="137"/>
    </row>
    <row r="2719" spans="2:32" ht="15" customHeight="1">
      <c r="B2719" s="137"/>
      <c r="C2719" s="137"/>
      <c r="D2719" s="137"/>
      <c r="E2719" s="137"/>
      <c r="F2719" s="137"/>
      <c r="G2719" s="137"/>
      <c r="H2719" s="137"/>
      <c r="I2719" s="137"/>
      <c r="J2719" s="137"/>
      <c r="K2719" s="137"/>
      <c r="L2719" s="137"/>
      <c r="M2719" s="137"/>
      <c r="N2719" s="137"/>
      <c r="O2719" s="137"/>
      <c r="P2719" s="137"/>
      <c r="Q2719" s="137"/>
      <c r="R2719" s="137"/>
      <c r="S2719" s="137"/>
      <c r="T2719" s="137"/>
      <c r="U2719" s="137"/>
      <c r="V2719" s="137"/>
      <c r="W2719" s="137"/>
      <c r="X2719" s="137"/>
      <c r="Y2719" s="137"/>
      <c r="Z2719" s="137"/>
      <c r="AA2719" s="137"/>
      <c r="AB2719" s="137"/>
      <c r="AC2719" s="137"/>
      <c r="AD2719" s="137"/>
      <c r="AE2719" s="137"/>
      <c r="AF2719" s="137"/>
    </row>
    <row r="2837" spans="2:32" ht="15" customHeight="1">
      <c r="B2837" s="137"/>
      <c r="C2837" s="137"/>
      <c r="D2837" s="137"/>
      <c r="E2837" s="137"/>
      <c r="F2837" s="137"/>
      <c r="G2837" s="137"/>
      <c r="H2837" s="137"/>
      <c r="I2837" s="137"/>
      <c r="J2837" s="137"/>
      <c r="K2837" s="137"/>
      <c r="L2837" s="137"/>
      <c r="M2837" s="137"/>
      <c r="N2837" s="137"/>
      <c r="O2837" s="137"/>
      <c r="P2837" s="137"/>
      <c r="Q2837" s="137"/>
      <c r="R2837" s="137"/>
      <c r="S2837" s="137"/>
      <c r="T2837" s="137"/>
      <c r="U2837" s="137"/>
      <c r="V2837" s="137"/>
      <c r="W2837" s="137"/>
      <c r="X2837" s="137"/>
      <c r="Y2837" s="137"/>
      <c r="Z2837" s="137"/>
      <c r="AA2837" s="137"/>
      <c r="AB2837" s="137"/>
      <c r="AC2837" s="137"/>
      <c r="AD2837" s="137"/>
      <c r="AE2837" s="137"/>
      <c r="AF2837" s="137"/>
    </row>
  </sheetData>
  <mergeCells count="20">
    <mergeCell ref="B122:AG122"/>
    <mergeCell ref="B1945:AF1945"/>
    <mergeCell ref="B308:AF308"/>
    <mergeCell ref="B511:AF511"/>
    <mergeCell ref="B712:AF712"/>
    <mergeCell ref="B887:AF887"/>
    <mergeCell ref="B1101:AF1101"/>
    <mergeCell ref="B1229:AF1229"/>
    <mergeCell ref="B1390:AF1390"/>
    <mergeCell ref="B1502:AF1502"/>
    <mergeCell ref="B1604:AF1604"/>
    <mergeCell ref="B1699:AF1699"/>
    <mergeCell ref="B2719:AF2719"/>
    <mergeCell ref="B2837:AF2837"/>
    <mergeCell ref="B2031:AF2031"/>
    <mergeCell ref="B2153:AF2153"/>
    <mergeCell ref="B2317:AF2317"/>
    <mergeCell ref="B2419:AF2419"/>
    <mergeCell ref="B2509:AF2509"/>
    <mergeCell ref="B2598:AF25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22"/>
  <sheetViews>
    <sheetView workbookViewId="0">
      <selection activeCell="F11" sqref="F11"/>
    </sheetView>
  </sheetViews>
  <sheetFormatPr defaultRowHeight="1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c r="A1" s="145" t="s">
        <v>537</v>
      </c>
      <c r="B1" s="145"/>
    </row>
    <row r="2" spans="1:7" ht="24" customHeight="1">
      <c r="A2" s="140" t="s">
        <v>538</v>
      </c>
      <c r="B2" s="141"/>
      <c r="C2" s="141"/>
      <c r="D2" s="141"/>
      <c r="E2" s="141"/>
      <c r="F2" s="141"/>
      <c r="G2" s="141"/>
    </row>
    <row r="3" spans="1:7" ht="24" customHeight="1" thickBot="1">
      <c r="A3" s="29"/>
      <c r="B3" s="142" t="s">
        <v>146</v>
      </c>
      <c r="C3" s="142"/>
      <c r="D3" s="142"/>
      <c r="E3" s="142"/>
      <c r="F3" s="142"/>
      <c r="G3" s="143"/>
    </row>
    <row r="4" spans="1:7" ht="23.25" customHeight="1" thickTop="1">
      <c r="A4" s="29"/>
      <c r="B4" s="30"/>
      <c r="C4" s="144" t="s">
        <v>147</v>
      </c>
      <c r="D4" s="144"/>
      <c r="E4" s="144"/>
      <c r="F4" s="144"/>
      <c r="G4" s="144"/>
    </row>
    <row r="5" spans="1:7" ht="46.5" customHeight="1" thickBot="1">
      <c r="A5" s="31"/>
      <c r="B5" s="32" t="s">
        <v>539</v>
      </c>
      <c r="C5" s="32" t="s">
        <v>148</v>
      </c>
      <c r="D5" s="32" t="s">
        <v>149</v>
      </c>
      <c r="E5" s="32" t="s">
        <v>540</v>
      </c>
      <c r="F5" s="32" t="s">
        <v>541</v>
      </c>
      <c r="G5" s="32" t="s">
        <v>150</v>
      </c>
    </row>
    <row r="6" spans="1:7" ht="24" customHeight="1" thickTop="1">
      <c r="A6" s="33" t="s">
        <v>151</v>
      </c>
      <c r="B6" s="34">
        <v>123.53</v>
      </c>
      <c r="C6" s="34">
        <v>77.069999999999993</v>
      </c>
      <c r="D6" s="34">
        <v>7.45</v>
      </c>
      <c r="E6" s="34">
        <v>9.34</v>
      </c>
      <c r="F6" s="34">
        <v>22.84</v>
      </c>
      <c r="G6" s="34">
        <v>6.83</v>
      </c>
    </row>
    <row r="7" spans="1:7" ht="24" customHeight="1">
      <c r="A7" s="35" t="s">
        <v>152</v>
      </c>
      <c r="B7" s="36" t="s">
        <v>3</v>
      </c>
      <c r="C7" s="36" t="s">
        <v>3</v>
      </c>
      <c r="D7" s="36" t="s">
        <v>3</v>
      </c>
      <c r="E7" s="36" t="s">
        <v>3</v>
      </c>
      <c r="F7" s="36" t="s">
        <v>3</v>
      </c>
      <c r="G7" s="36" t="s">
        <v>3</v>
      </c>
    </row>
    <row r="8" spans="1:7" ht="15" customHeight="1">
      <c r="A8" s="37" t="s">
        <v>99</v>
      </c>
      <c r="B8" s="38">
        <v>21.92</v>
      </c>
      <c r="C8" s="38">
        <v>11.23</v>
      </c>
      <c r="D8" s="38">
        <v>1.95</v>
      </c>
      <c r="E8" s="38">
        <v>3.15</v>
      </c>
      <c r="F8" s="38">
        <v>5.0999999999999996</v>
      </c>
      <c r="G8" s="38">
        <v>0.5</v>
      </c>
    </row>
    <row r="9" spans="1:7">
      <c r="A9" s="39" t="s">
        <v>100</v>
      </c>
      <c r="B9" s="38">
        <v>5.88</v>
      </c>
      <c r="C9" s="38">
        <v>3.34</v>
      </c>
      <c r="D9" s="38">
        <v>0.3</v>
      </c>
      <c r="E9" s="38">
        <v>0.99</v>
      </c>
      <c r="F9" s="38">
        <v>1.1000000000000001</v>
      </c>
      <c r="G9" s="38">
        <v>0.14000000000000001</v>
      </c>
    </row>
    <row r="10" spans="1:7">
      <c r="A10" s="39" t="s">
        <v>101</v>
      </c>
      <c r="B10" s="38">
        <v>16.04</v>
      </c>
      <c r="C10" s="38">
        <v>7.89</v>
      </c>
      <c r="D10" s="38">
        <v>1.65</v>
      </c>
      <c r="E10" s="38">
        <v>2.15</v>
      </c>
      <c r="F10" s="38">
        <v>3.99</v>
      </c>
      <c r="G10" s="38">
        <v>0.36</v>
      </c>
    </row>
    <row r="11" spans="1:7">
      <c r="A11" s="37" t="s">
        <v>102</v>
      </c>
      <c r="B11" s="38">
        <v>27.04</v>
      </c>
      <c r="C11" s="38">
        <v>18.579999999999998</v>
      </c>
      <c r="D11" s="38">
        <v>1.33</v>
      </c>
      <c r="E11" s="38">
        <v>1.95</v>
      </c>
      <c r="F11" s="38">
        <v>4.2</v>
      </c>
      <c r="G11" s="38">
        <v>0.97</v>
      </c>
    </row>
    <row r="12" spans="1:7">
      <c r="A12" s="39" t="s">
        <v>103</v>
      </c>
      <c r="B12" s="38">
        <v>18.55</v>
      </c>
      <c r="C12" s="38">
        <v>12.59</v>
      </c>
      <c r="D12" s="38">
        <v>0.91</v>
      </c>
      <c r="E12" s="38">
        <v>1.49</v>
      </c>
      <c r="F12" s="38">
        <v>2.94</v>
      </c>
      <c r="G12" s="38">
        <v>0.63</v>
      </c>
    </row>
    <row r="13" spans="1:7" ht="15" customHeight="1">
      <c r="A13" s="39" t="s">
        <v>104</v>
      </c>
      <c r="B13" s="38">
        <v>8.5</v>
      </c>
      <c r="C13" s="38">
        <v>5.99</v>
      </c>
      <c r="D13" s="38">
        <v>0.43</v>
      </c>
      <c r="E13" s="38">
        <v>0.47</v>
      </c>
      <c r="F13" s="38">
        <v>1.26</v>
      </c>
      <c r="G13" s="38">
        <v>0.35</v>
      </c>
    </row>
    <row r="14" spans="1:7">
      <c r="A14" s="37" t="s">
        <v>105</v>
      </c>
      <c r="B14" s="38">
        <v>46.84</v>
      </c>
      <c r="C14" s="38">
        <v>30.29</v>
      </c>
      <c r="D14" s="38">
        <v>2.48</v>
      </c>
      <c r="E14" s="38">
        <v>2.36</v>
      </c>
      <c r="F14" s="38">
        <v>7.83</v>
      </c>
      <c r="G14" s="38">
        <v>3.89</v>
      </c>
    </row>
    <row r="15" spans="1:7">
      <c r="A15" s="39" t="s">
        <v>106</v>
      </c>
      <c r="B15" s="38">
        <v>24.84</v>
      </c>
      <c r="C15" s="38">
        <v>15.25</v>
      </c>
      <c r="D15" s="38">
        <v>1.92</v>
      </c>
      <c r="E15" s="38">
        <v>1.17</v>
      </c>
      <c r="F15" s="38">
        <v>4.51</v>
      </c>
      <c r="G15" s="38">
        <v>2</v>
      </c>
    </row>
    <row r="16" spans="1:7">
      <c r="A16" s="39" t="s">
        <v>107</v>
      </c>
      <c r="B16" s="38">
        <v>7.38</v>
      </c>
      <c r="C16" s="38">
        <v>5.17</v>
      </c>
      <c r="D16" s="38">
        <v>0.19</v>
      </c>
      <c r="E16" s="38">
        <v>0.41</v>
      </c>
      <c r="F16" s="38">
        <v>0.84</v>
      </c>
      <c r="G16" s="38">
        <v>0.77</v>
      </c>
    </row>
    <row r="17" spans="1:7" ht="15" customHeight="1">
      <c r="A17" s="39" t="s">
        <v>108</v>
      </c>
      <c r="B17" s="38">
        <v>14.62</v>
      </c>
      <c r="C17" s="38">
        <v>9.8699999999999992</v>
      </c>
      <c r="D17" s="38">
        <v>0.36</v>
      </c>
      <c r="E17" s="38">
        <v>0.78</v>
      </c>
      <c r="F17" s="38">
        <v>2.48</v>
      </c>
      <c r="G17" s="38">
        <v>1.1200000000000001</v>
      </c>
    </row>
    <row r="18" spans="1:7">
      <c r="A18" s="37" t="s">
        <v>109</v>
      </c>
      <c r="B18" s="38">
        <v>27.72</v>
      </c>
      <c r="C18" s="38">
        <v>16.97</v>
      </c>
      <c r="D18" s="38">
        <v>1.69</v>
      </c>
      <c r="E18" s="38">
        <v>1.89</v>
      </c>
      <c r="F18" s="38">
        <v>5.7</v>
      </c>
      <c r="G18" s="38">
        <v>1.47</v>
      </c>
    </row>
    <row r="19" spans="1:7">
      <c r="A19" s="39" t="s">
        <v>110</v>
      </c>
      <c r="B19" s="38">
        <v>9.2200000000000006</v>
      </c>
      <c r="C19" s="38">
        <v>6.06</v>
      </c>
      <c r="D19" s="38">
        <v>0.5</v>
      </c>
      <c r="E19" s="38">
        <v>0.52</v>
      </c>
      <c r="F19" s="38">
        <v>1.47</v>
      </c>
      <c r="G19" s="38">
        <v>0.67</v>
      </c>
    </row>
    <row r="20" spans="1:7">
      <c r="A20" s="40" t="s">
        <v>111</v>
      </c>
      <c r="B20" s="38">
        <v>4.62</v>
      </c>
      <c r="C20" s="38">
        <v>3.1</v>
      </c>
      <c r="D20" s="38">
        <v>0.28999999999999998</v>
      </c>
      <c r="E20" s="38">
        <v>0.26</v>
      </c>
      <c r="F20" s="38">
        <v>0.73</v>
      </c>
      <c r="G20" s="38">
        <v>0.24</v>
      </c>
    </row>
    <row r="21" spans="1:7">
      <c r="A21" s="40" t="s">
        <v>112</v>
      </c>
      <c r="B21" s="38">
        <v>4.5999999999999996</v>
      </c>
      <c r="C21" s="38">
        <v>2.96</v>
      </c>
      <c r="D21" s="38">
        <v>0.21</v>
      </c>
      <c r="E21" s="38">
        <v>0.26</v>
      </c>
      <c r="F21" s="38">
        <v>0.74</v>
      </c>
      <c r="G21" s="38">
        <v>0.43</v>
      </c>
    </row>
    <row r="22" spans="1:7">
      <c r="A22" s="39" t="s">
        <v>113</v>
      </c>
      <c r="B22" s="38">
        <v>18.510000000000002</v>
      </c>
      <c r="C22" s="38">
        <v>10.91</v>
      </c>
      <c r="D22" s="38">
        <v>1.19</v>
      </c>
      <c r="E22" s="38">
        <v>1.36</v>
      </c>
      <c r="F22" s="38">
        <v>4.24</v>
      </c>
      <c r="G22" s="38">
        <v>0.8</v>
      </c>
    </row>
    <row r="23" spans="1:7" ht="24" customHeight="1">
      <c r="A23" s="35" t="s">
        <v>542</v>
      </c>
      <c r="B23" s="36" t="s">
        <v>3</v>
      </c>
      <c r="C23" s="36" t="s">
        <v>3</v>
      </c>
      <c r="D23" s="36" t="s">
        <v>3</v>
      </c>
      <c r="E23" s="36" t="s">
        <v>3</v>
      </c>
      <c r="F23" s="36" t="s">
        <v>3</v>
      </c>
      <c r="G23" s="36" t="s">
        <v>3</v>
      </c>
    </row>
    <row r="24" spans="1:7">
      <c r="A24" s="37" t="s">
        <v>114</v>
      </c>
      <c r="B24" s="38">
        <v>100.44</v>
      </c>
      <c r="C24" s="38">
        <v>58.8</v>
      </c>
      <c r="D24" s="38">
        <v>7.04</v>
      </c>
      <c r="E24" s="38">
        <v>9.02</v>
      </c>
      <c r="F24" s="38">
        <v>22.27</v>
      </c>
      <c r="G24" s="38">
        <v>3.31</v>
      </c>
    </row>
    <row r="25" spans="1:7" s="41" customFormat="1">
      <c r="A25" s="39" t="s">
        <v>153</v>
      </c>
      <c r="B25" s="38">
        <v>89.24</v>
      </c>
      <c r="C25" s="38">
        <v>50.99</v>
      </c>
      <c r="D25" s="38">
        <v>6.57</v>
      </c>
      <c r="E25" s="38">
        <v>7.95</v>
      </c>
      <c r="F25" s="38">
        <v>21.2</v>
      </c>
      <c r="G25" s="38">
        <v>2.5299999999999998</v>
      </c>
    </row>
    <row r="26" spans="1:7" s="41" customFormat="1">
      <c r="A26" s="39" t="s">
        <v>154</v>
      </c>
      <c r="B26" s="38">
        <v>11.2</v>
      </c>
      <c r="C26" s="38">
        <v>7.82</v>
      </c>
      <c r="D26" s="38">
        <v>0.47</v>
      </c>
      <c r="E26" s="38">
        <v>1.07</v>
      </c>
      <c r="F26" s="38">
        <v>1.07</v>
      </c>
      <c r="G26" s="38">
        <v>0.77</v>
      </c>
    </row>
    <row r="27" spans="1:7">
      <c r="A27" s="37" t="s">
        <v>115</v>
      </c>
      <c r="B27" s="38">
        <v>23.09</v>
      </c>
      <c r="C27" s="38">
        <v>18.27</v>
      </c>
      <c r="D27" s="38">
        <v>0.41</v>
      </c>
      <c r="E27" s="38">
        <v>0.32</v>
      </c>
      <c r="F27" s="38">
        <v>0.56999999999999995</v>
      </c>
      <c r="G27" s="38">
        <v>3.52</v>
      </c>
    </row>
    <row r="28" spans="1:7" ht="33.950000000000003" customHeight="1">
      <c r="A28" s="35" t="s">
        <v>543</v>
      </c>
      <c r="B28" s="36" t="s">
        <v>3</v>
      </c>
      <c r="C28" s="36" t="s">
        <v>3</v>
      </c>
      <c r="D28" s="36" t="s">
        <v>3</v>
      </c>
      <c r="E28" s="36" t="s">
        <v>3</v>
      </c>
      <c r="F28" s="36" t="s">
        <v>3</v>
      </c>
      <c r="G28" s="36" t="s">
        <v>3</v>
      </c>
    </row>
    <row r="29" spans="1:7">
      <c r="A29" s="37" t="s">
        <v>155</v>
      </c>
      <c r="B29" s="38">
        <v>42.5</v>
      </c>
      <c r="C29" s="38">
        <v>28.04</v>
      </c>
      <c r="D29" s="38">
        <v>2.4300000000000002</v>
      </c>
      <c r="E29" s="38">
        <v>3.78</v>
      </c>
      <c r="F29" s="38">
        <v>6.74</v>
      </c>
      <c r="G29" s="38">
        <v>1.52</v>
      </c>
    </row>
    <row r="30" spans="1:7">
      <c r="A30" s="37" t="s">
        <v>156</v>
      </c>
      <c r="B30" s="38">
        <v>36.79</v>
      </c>
      <c r="C30" s="38">
        <v>21.89</v>
      </c>
      <c r="D30" s="38">
        <v>2.8</v>
      </c>
      <c r="E30" s="38">
        <v>2.72</v>
      </c>
      <c r="F30" s="38">
        <v>7.03</v>
      </c>
      <c r="G30" s="38">
        <v>2.35</v>
      </c>
    </row>
    <row r="31" spans="1:7">
      <c r="A31" s="37" t="s">
        <v>157</v>
      </c>
      <c r="B31" s="38">
        <v>15.06</v>
      </c>
      <c r="C31" s="38">
        <v>9.07</v>
      </c>
      <c r="D31" s="38">
        <v>0.9</v>
      </c>
      <c r="E31" s="38">
        <v>1.1200000000000001</v>
      </c>
      <c r="F31" s="38">
        <v>3.12</v>
      </c>
      <c r="G31" s="38">
        <v>0.83</v>
      </c>
    </row>
    <row r="32" spans="1:7" ht="24" customHeight="1">
      <c r="A32" s="37" t="s">
        <v>158</v>
      </c>
      <c r="B32" s="38">
        <v>22.31</v>
      </c>
      <c r="C32" s="38">
        <v>13.98</v>
      </c>
      <c r="D32" s="38">
        <v>0.92</v>
      </c>
      <c r="E32" s="38">
        <v>1.25</v>
      </c>
      <c r="F32" s="38">
        <v>4.37</v>
      </c>
      <c r="G32" s="38">
        <v>1.8</v>
      </c>
    </row>
    <row r="33" spans="1:7">
      <c r="A33" s="37" t="s">
        <v>116</v>
      </c>
      <c r="B33" s="38">
        <v>6.87</v>
      </c>
      <c r="C33" s="38">
        <v>4.09</v>
      </c>
      <c r="D33" s="38">
        <v>0.4</v>
      </c>
      <c r="E33" s="38">
        <v>0.48</v>
      </c>
      <c r="F33" s="38">
        <v>1.57</v>
      </c>
      <c r="G33" s="38">
        <v>0.34</v>
      </c>
    </row>
    <row r="34" spans="1:7">
      <c r="A34" s="35" t="s">
        <v>159</v>
      </c>
      <c r="B34" s="36" t="s">
        <v>3</v>
      </c>
      <c r="C34" s="36" t="s">
        <v>3</v>
      </c>
      <c r="D34" s="36" t="s">
        <v>3</v>
      </c>
      <c r="E34" s="36" t="s">
        <v>3</v>
      </c>
      <c r="F34" s="36" t="s">
        <v>3</v>
      </c>
      <c r="G34" s="36" t="s">
        <v>3</v>
      </c>
    </row>
    <row r="35" spans="1:7">
      <c r="A35" s="37" t="s">
        <v>160</v>
      </c>
      <c r="B35" s="38">
        <v>20.260000000000002</v>
      </c>
      <c r="C35" s="38">
        <v>13.58</v>
      </c>
      <c r="D35" s="38">
        <v>1.1399999999999999</v>
      </c>
      <c r="E35" s="38">
        <v>2.36</v>
      </c>
      <c r="F35" s="38">
        <v>3.08</v>
      </c>
      <c r="G35" s="38">
        <v>0.09</v>
      </c>
    </row>
    <row r="36" spans="1:7">
      <c r="A36" s="37" t="s">
        <v>118</v>
      </c>
      <c r="B36" s="38">
        <v>12.48</v>
      </c>
      <c r="C36" s="38">
        <v>9.9</v>
      </c>
      <c r="D36" s="38">
        <v>0.4</v>
      </c>
      <c r="E36" s="38">
        <v>0.77</v>
      </c>
      <c r="F36" s="38">
        <v>1.25</v>
      </c>
      <c r="G36" s="38">
        <v>0.16</v>
      </c>
    </row>
    <row r="37" spans="1:7">
      <c r="A37" s="37" t="s">
        <v>119</v>
      </c>
      <c r="B37" s="38">
        <v>12.76</v>
      </c>
      <c r="C37" s="38">
        <v>8.23</v>
      </c>
      <c r="D37" s="38">
        <v>0.63</v>
      </c>
      <c r="E37" s="38">
        <v>1.1200000000000001</v>
      </c>
      <c r="F37" s="38">
        <v>2.41</v>
      </c>
      <c r="G37" s="38">
        <v>0.37</v>
      </c>
    </row>
    <row r="38" spans="1:7" ht="24" customHeight="1">
      <c r="A38" s="37" t="s">
        <v>120</v>
      </c>
      <c r="B38" s="38">
        <v>18.34</v>
      </c>
      <c r="C38" s="38">
        <v>10.46</v>
      </c>
      <c r="D38" s="38">
        <v>0.97</v>
      </c>
      <c r="E38" s="38">
        <v>1.56</v>
      </c>
      <c r="F38" s="38">
        <v>4.01</v>
      </c>
      <c r="G38" s="38">
        <v>1.34</v>
      </c>
    </row>
    <row r="39" spans="1:7">
      <c r="A39" s="37" t="s">
        <v>121</v>
      </c>
      <c r="B39" s="38">
        <v>16.3</v>
      </c>
      <c r="C39" s="38">
        <v>8.67</v>
      </c>
      <c r="D39" s="38">
        <v>1.26</v>
      </c>
      <c r="E39" s="38">
        <v>1.43</v>
      </c>
      <c r="F39" s="38">
        <v>3.6</v>
      </c>
      <c r="G39" s="38">
        <v>1.33</v>
      </c>
    </row>
    <row r="40" spans="1:7">
      <c r="A40" s="37" t="s">
        <v>122</v>
      </c>
      <c r="B40" s="38">
        <v>17.16</v>
      </c>
      <c r="C40" s="38">
        <v>10.65</v>
      </c>
      <c r="D40" s="38">
        <v>1.08</v>
      </c>
      <c r="E40" s="38">
        <v>0.95</v>
      </c>
      <c r="F40" s="38">
        <v>2.5499999999999998</v>
      </c>
      <c r="G40" s="38">
        <v>1.92</v>
      </c>
    </row>
    <row r="41" spans="1:7">
      <c r="A41" s="37" t="s">
        <v>123</v>
      </c>
      <c r="B41" s="38">
        <v>16.16</v>
      </c>
      <c r="C41" s="38">
        <v>9.98</v>
      </c>
      <c r="D41" s="38">
        <v>1.31</v>
      </c>
      <c r="E41" s="38">
        <v>0.72</v>
      </c>
      <c r="F41" s="38">
        <v>3.17</v>
      </c>
      <c r="G41" s="38">
        <v>0.98</v>
      </c>
    </row>
    <row r="42" spans="1:7">
      <c r="A42" s="37" t="s">
        <v>161</v>
      </c>
      <c r="B42" s="38">
        <v>5.53</v>
      </c>
      <c r="C42" s="38">
        <v>3.05</v>
      </c>
      <c r="D42" s="38">
        <v>0.37</v>
      </c>
      <c r="E42" s="38">
        <v>0.26</v>
      </c>
      <c r="F42" s="38">
        <v>1.52</v>
      </c>
      <c r="G42" s="38">
        <v>0.32</v>
      </c>
    </row>
    <row r="43" spans="1:7">
      <c r="A43" s="37" t="s">
        <v>544</v>
      </c>
      <c r="B43" s="38">
        <v>4.5599999999999996</v>
      </c>
      <c r="C43" s="38">
        <v>2.5299999999999998</v>
      </c>
      <c r="D43" s="38">
        <v>0.28999999999999998</v>
      </c>
      <c r="E43" s="38">
        <v>0.18</v>
      </c>
      <c r="F43" s="38">
        <v>1.26</v>
      </c>
      <c r="G43" s="38">
        <v>0.31</v>
      </c>
    </row>
    <row r="44" spans="1:7">
      <c r="A44" s="35" t="s">
        <v>162</v>
      </c>
      <c r="B44" s="36" t="s">
        <v>3</v>
      </c>
      <c r="C44" s="36" t="s">
        <v>3</v>
      </c>
      <c r="D44" s="36" t="s">
        <v>3</v>
      </c>
      <c r="E44" s="36" t="s">
        <v>3</v>
      </c>
      <c r="F44" s="36" t="s">
        <v>3</v>
      </c>
      <c r="G44" s="36" t="s">
        <v>3</v>
      </c>
    </row>
    <row r="45" spans="1:7">
      <c r="A45" s="37" t="s">
        <v>545</v>
      </c>
      <c r="B45" s="38">
        <v>47.15</v>
      </c>
      <c r="C45" s="38">
        <v>44.59</v>
      </c>
      <c r="D45" s="38">
        <v>2.57</v>
      </c>
      <c r="E45" s="38" t="s">
        <v>124</v>
      </c>
      <c r="F45" s="38" t="s">
        <v>124</v>
      </c>
      <c r="G45" s="38" t="s">
        <v>124</v>
      </c>
    </row>
    <row r="46" spans="1:7">
      <c r="A46" s="37" t="s">
        <v>546</v>
      </c>
      <c r="B46" s="38">
        <v>32.47</v>
      </c>
      <c r="C46" s="38">
        <v>28.53</v>
      </c>
      <c r="D46" s="38">
        <v>3.94</v>
      </c>
      <c r="E46" s="38" t="s">
        <v>124</v>
      </c>
      <c r="F46" s="38" t="s">
        <v>124</v>
      </c>
      <c r="G46" s="38" t="s">
        <v>124</v>
      </c>
    </row>
    <row r="47" spans="1:7" ht="24" customHeight="1">
      <c r="A47" s="37" t="s">
        <v>547</v>
      </c>
      <c r="B47" s="38">
        <v>2.61</v>
      </c>
      <c r="C47" s="38">
        <v>1.76</v>
      </c>
      <c r="D47" s="38">
        <v>0.85</v>
      </c>
      <c r="E47" s="38" t="s">
        <v>124</v>
      </c>
      <c r="F47" s="38" t="s">
        <v>124</v>
      </c>
      <c r="G47" s="38" t="s">
        <v>124</v>
      </c>
    </row>
    <row r="48" spans="1:7">
      <c r="A48" s="37" t="s">
        <v>548</v>
      </c>
      <c r="B48" s="38">
        <v>2.2799999999999998</v>
      </c>
      <c r="C48" s="38">
        <v>2.19</v>
      </c>
      <c r="D48" s="38">
        <v>0.09</v>
      </c>
      <c r="E48" s="38" t="s">
        <v>124</v>
      </c>
      <c r="F48" s="38" t="s">
        <v>124</v>
      </c>
      <c r="G48" s="38" t="s">
        <v>124</v>
      </c>
    </row>
    <row r="49" spans="1:7" ht="26.25">
      <c r="A49" s="37" t="s">
        <v>163</v>
      </c>
      <c r="B49" s="38">
        <v>39.01</v>
      </c>
      <c r="C49" s="38" t="s">
        <v>124</v>
      </c>
      <c r="D49" s="38" t="s">
        <v>124</v>
      </c>
      <c r="E49" s="38">
        <v>9.34</v>
      </c>
      <c r="F49" s="38">
        <v>22.84</v>
      </c>
      <c r="G49" s="38">
        <v>6.83</v>
      </c>
    </row>
    <row r="50" spans="1:7">
      <c r="A50" s="35" t="s">
        <v>164</v>
      </c>
      <c r="B50" s="36" t="s">
        <v>3</v>
      </c>
      <c r="C50" s="36" t="s">
        <v>3</v>
      </c>
      <c r="D50" s="36" t="s">
        <v>3</v>
      </c>
      <c r="E50" s="36" t="s">
        <v>3</v>
      </c>
      <c r="F50" s="36" t="s">
        <v>3</v>
      </c>
      <c r="G50" s="36" t="s">
        <v>3</v>
      </c>
    </row>
    <row r="51" spans="1:7" ht="26.25">
      <c r="A51" s="37" t="s">
        <v>549</v>
      </c>
      <c r="B51" s="38">
        <v>45.44</v>
      </c>
      <c r="C51" s="38">
        <v>31.14</v>
      </c>
      <c r="D51" s="38">
        <v>2.83</v>
      </c>
      <c r="E51" s="38">
        <v>2.23</v>
      </c>
      <c r="F51" s="38">
        <v>3.79</v>
      </c>
      <c r="G51" s="38">
        <v>5.45</v>
      </c>
    </row>
    <row r="52" spans="1:7">
      <c r="A52" s="37" t="s">
        <v>125</v>
      </c>
      <c r="B52" s="38">
        <v>33.369999999999997</v>
      </c>
      <c r="C52" s="38">
        <v>17.52</v>
      </c>
      <c r="D52" s="38">
        <v>2.0099999999999998</v>
      </c>
      <c r="E52" s="38">
        <v>3.79</v>
      </c>
      <c r="F52" s="38">
        <v>9.8000000000000007</v>
      </c>
      <c r="G52" s="38">
        <v>0.24</v>
      </c>
    </row>
    <row r="53" spans="1:7" ht="24" customHeight="1">
      <c r="A53" s="37" t="s">
        <v>126</v>
      </c>
      <c r="B53" s="38">
        <v>18.8</v>
      </c>
      <c r="C53" s="38">
        <v>12.63</v>
      </c>
      <c r="D53" s="38">
        <v>0.92</v>
      </c>
      <c r="E53" s="38">
        <v>1.55</v>
      </c>
      <c r="F53" s="38">
        <v>2.86</v>
      </c>
      <c r="G53" s="38">
        <v>0.84</v>
      </c>
    </row>
    <row r="54" spans="1:7" ht="15" customHeight="1">
      <c r="A54" s="37" t="s">
        <v>127</v>
      </c>
      <c r="B54" s="38">
        <v>15.65</v>
      </c>
      <c r="C54" s="38">
        <v>10.54</v>
      </c>
      <c r="D54" s="38">
        <v>1.07</v>
      </c>
      <c r="E54" s="38">
        <v>0.89</v>
      </c>
      <c r="F54" s="38">
        <v>3.08</v>
      </c>
      <c r="G54" s="38">
        <v>0.08</v>
      </c>
    </row>
    <row r="55" spans="1:7">
      <c r="A55" s="37" t="s">
        <v>550</v>
      </c>
      <c r="B55" s="38">
        <v>6.42</v>
      </c>
      <c r="C55" s="38">
        <v>2.89</v>
      </c>
      <c r="D55" s="38">
        <v>0.41</v>
      </c>
      <c r="E55" s="38">
        <v>0.5</v>
      </c>
      <c r="F55" s="38">
        <v>2.56</v>
      </c>
      <c r="G55" s="38" t="s">
        <v>117</v>
      </c>
    </row>
    <row r="56" spans="1:7">
      <c r="A56" s="37" t="s">
        <v>551</v>
      </c>
      <c r="B56" s="38">
        <v>1.89</v>
      </c>
      <c r="C56" s="38">
        <v>1.1599999999999999</v>
      </c>
      <c r="D56" s="38">
        <v>0.11</v>
      </c>
      <c r="E56" s="38">
        <v>0.21</v>
      </c>
      <c r="F56" s="38">
        <v>0.3</v>
      </c>
      <c r="G56" s="38">
        <v>0.11</v>
      </c>
    </row>
    <row r="57" spans="1:7">
      <c r="A57" s="37" t="s">
        <v>128</v>
      </c>
      <c r="B57" s="38">
        <v>1.46</v>
      </c>
      <c r="C57" s="38">
        <v>0.94</v>
      </c>
      <c r="D57" s="38">
        <v>0.08</v>
      </c>
      <c r="E57" s="38">
        <v>0.14000000000000001</v>
      </c>
      <c r="F57" s="38">
        <v>0.31</v>
      </c>
      <c r="G57" s="38" t="s">
        <v>124</v>
      </c>
    </row>
    <row r="58" spans="1:7">
      <c r="A58" s="37" t="s">
        <v>165</v>
      </c>
      <c r="B58" s="38">
        <v>0.5</v>
      </c>
      <c r="C58" s="38">
        <v>0.26</v>
      </c>
      <c r="D58" s="38" t="s">
        <v>117</v>
      </c>
      <c r="E58" s="38" t="s">
        <v>117</v>
      </c>
      <c r="F58" s="38">
        <v>0.14000000000000001</v>
      </c>
      <c r="G58" s="38" t="s">
        <v>117</v>
      </c>
    </row>
    <row r="59" spans="1:7">
      <c r="A59" s="35" t="s">
        <v>166</v>
      </c>
      <c r="B59" s="36" t="s">
        <v>3</v>
      </c>
      <c r="C59" s="36" t="s">
        <v>3</v>
      </c>
      <c r="D59" s="36" t="s">
        <v>3</v>
      </c>
      <c r="E59" s="36" t="s">
        <v>3</v>
      </c>
      <c r="F59" s="36" t="s">
        <v>3</v>
      </c>
      <c r="G59" s="36" t="s">
        <v>3</v>
      </c>
    </row>
    <row r="60" spans="1:7">
      <c r="A60" s="37" t="s">
        <v>167</v>
      </c>
      <c r="B60" s="38">
        <v>76.03</v>
      </c>
      <c r="C60" s="38">
        <v>61.56</v>
      </c>
      <c r="D60" s="38">
        <v>5.49</v>
      </c>
      <c r="E60" s="38">
        <v>5.89</v>
      </c>
      <c r="F60" s="38" t="s">
        <v>124</v>
      </c>
      <c r="G60" s="38">
        <v>3.09</v>
      </c>
    </row>
    <row r="61" spans="1:7">
      <c r="A61" s="37" t="s">
        <v>129</v>
      </c>
      <c r="B61" s="38">
        <v>9.69</v>
      </c>
      <c r="C61" s="38">
        <v>5.87</v>
      </c>
      <c r="D61" s="38">
        <v>0.28000000000000003</v>
      </c>
      <c r="E61" s="38">
        <v>0.46</v>
      </c>
      <c r="F61" s="38" t="s">
        <v>124</v>
      </c>
      <c r="G61" s="38">
        <v>3.08</v>
      </c>
    </row>
    <row r="62" spans="1:7" ht="24" customHeight="1">
      <c r="A62" s="37" t="s">
        <v>168</v>
      </c>
      <c r="B62" s="38">
        <v>5.19</v>
      </c>
      <c r="C62" s="38">
        <v>3.06</v>
      </c>
      <c r="D62" s="38">
        <v>0.55000000000000004</v>
      </c>
      <c r="E62" s="38">
        <v>1.23</v>
      </c>
      <c r="F62" s="38" t="s">
        <v>124</v>
      </c>
      <c r="G62" s="38">
        <v>0.35</v>
      </c>
    </row>
    <row r="63" spans="1:7">
      <c r="A63" s="37" t="s">
        <v>169</v>
      </c>
      <c r="B63" s="38">
        <v>4.8899999999999997</v>
      </c>
      <c r="C63" s="38">
        <v>3.6</v>
      </c>
      <c r="D63" s="38">
        <v>0.59</v>
      </c>
      <c r="E63" s="38">
        <v>0.66</v>
      </c>
      <c r="F63" s="38" t="s">
        <v>124</v>
      </c>
      <c r="G63" s="38" t="s">
        <v>117</v>
      </c>
    </row>
    <row r="64" spans="1:7">
      <c r="A64" s="37" t="s">
        <v>170</v>
      </c>
      <c r="B64" s="38">
        <v>2.14</v>
      </c>
      <c r="C64" s="38">
        <v>1.58</v>
      </c>
      <c r="D64" s="38">
        <v>0.11</v>
      </c>
      <c r="E64" s="38">
        <v>0.43</v>
      </c>
      <c r="F64" s="38" t="s">
        <v>124</v>
      </c>
      <c r="G64" s="38" t="s">
        <v>117</v>
      </c>
    </row>
    <row r="65" spans="1:7">
      <c r="A65" s="37" t="s">
        <v>171</v>
      </c>
      <c r="B65" s="38">
        <v>1.49</v>
      </c>
      <c r="C65" s="38">
        <v>0.73</v>
      </c>
      <c r="D65" s="38">
        <v>0.18</v>
      </c>
      <c r="E65" s="38">
        <v>0.51</v>
      </c>
      <c r="F65" s="38" t="s">
        <v>124</v>
      </c>
      <c r="G65" s="38">
        <v>0.08</v>
      </c>
    </row>
    <row r="66" spans="1:7">
      <c r="A66" s="37" t="s">
        <v>165</v>
      </c>
      <c r="B66" s="38">
        <v>1.26</v>
      </c>
      <c r="C66" s="38">
        <v>0.67</v>
      </c>
      <c r="D66" s="38">
        <v>0.27</v>
      </c>
      <c r="E66" s="38">
        <v>0.15</v>
      </c>
      <c r="F66" s="38" t="s">
        <v>124</v>
      </c>
      <c r="G66" s="38">
        <v>0.18</v>
      </c>
    </row>
    <row r="67" spans="1:7" ht="26.25">
      <c r="A67" s="37" t="s">
        <v>172</v>
      </c>
      <c r="B67" s="38">
        <v>22.84</v>
      </c>
      <c r="C67" s="38" t="s">
        <v>124</v>
      </c>
      <c r="D67" s="38" t="s">
        <v>124</v>
      </c>
      <c r="E67" s="38" t="s">
        <v>124</v>
      </c>
      <c r="F67" s="38">
        <v>22.84</v>
      </c>
      <c r="G67" s="38" t="s">
        <v>124</v>
      </c>
    </row>
    <row r="68" spans="1:7" ht="26.25">
      <c r="A68" s="35" t="s">
        <v>173</v>
      </c>
      <c r="B68" s="36" t="s">
        <v>3</v>
      </c>
      <c r="C68" s="36" t="s">
        <v>3</v>
      </c>
      <c r="D68" s="36" t="s">
        <v>3</v>
      </c>
      <c r="E68" s="36" t="s">
        <v>3</v>
      </c>
      <c r="F68" s="36" t="s">
        <v>3</v>
      </c>
      <c r="G68" s="36" t="s">
        <v>3</v>
      </c>
    </row>
    <row r="69" spans="1:7">
      <c r="A69" s="42" t="s">
        <v>131</v>
      </c>
      <c r="B69" s="38">
        <v>4.59</v>
      </c>
      <c r="C69" s="38">
        <v>0.09</v>
      </c>
      <c r="D69" s="38">
        <v>0.05</v>
      </c>
      <c r="E69" s="38">
        <v>0.77</v>
      </c>
      <c r="F69" s="38">
        <v>3.56</v>
      </c>
      <c r="G69" s="38">
        <v>0.11</v>
      </c>
    </row>
    <row r="70" spans="1:7">
      <c r="A70" s="42">
        <v>3</v>
      </c>
      <c r="B70" s="38">
        <v>8.73</v>
      </c>
      <c r="C70" s="38">
        <v>0.65</v>
      </c>
      <c r="D70" s="38">
        <v>0.3</v>
      </c>
      <c r="E70" s="38">
        <v>1.71</v>
      </c>
      <c r="F70" s="38">
        <v>5.86</v>
      </c>
      <c r="G70" s="38">
        <v>0.21</v>
      </c>
    </row>
    <row r="71" spans="1:7" ht="33.950000000000003" customHeight="1">
      <c r="A71" s="42">
        <v>4</v>
      </c>
      <c r="B71" s="38">
        <v>15.95</v>
      </c>
      <c r="C71" s="38">
        <v>3.3</v>
      </c>
      <c r="D71" s="38">
        <v>1.46</v>
      </c>
      <c r="E71" s="38">
        <v>3.04</v>
      </c>
      <c r="F71" s="38">
        <v>6.98</v>
      </c>
      <c r="G71" s="38">
        <v>1.17</v>
      </c>
    </row>
    <row r="72" spans="1:7">
      <c r="A72" s="42">
        <v>5</v>
      </c>
      <c r="B72" s="38">
        <v>19.54</v>
      </c>
      <c r="C72" s="38">
        <v>9.77</v>
      </c>
      <c r="D72" s="38">
        <v>1.81</v>
      </c>
      <c r="E72" s="38">
        <v>2.17</v>
      </c>
      <c r="F72" s="38">
        <v>4.13</v>
      </c>
      <c r="G72" s="38">
        <v>1.65</v>
      </c>
    </row>
    <row r="73" spans="1:7">
      <c r="A73" s="42">
        <v>6</v>
      </c>
      <c r="B73" s="38">
        <v>22.1</v>
      </c>
      <c r="C73" s="38">
        <v>15.86</v>
      </c>
      <c r="D73" s="38">
        <v>1.66</v>
      </c>
      <c r="E73" s="38">
        <v>0.97</v>
      </c>
      <c r="F73" s="38">
        <v>1.68</v>
      </c>
      <c r="G73" s="38">
        <v>1.94</v>
      </c>
    </row>
    <row r="74" spans="1:7">
      <c r="A74" s="42">
        <v>7</v>
      </c>
      <c r="B74" s="38">
        <v>18.86</v>
      </c>
      <c r="C74" s="38">
        <v>16.23</v>
      </c>
      <c r="D74" s="38">
        <v>1.1000000000000001</v>
      </c>
      <c r="E74" s="38">
        <v>0.27</v>
      </c>
      <c r="F74" s="38">
        <v>0.38</v>
      </c>
      <c r="G74" s="38">
        <v>0.87</v>
      </c>
    </row>
    <row r="75" spans="1:7">
      <c r="A75" s="42">
        <v>8</v>
      </c>
      <c r="B75" s="38">
        <v>13.87</v>
      </c>
      <c r="C75" s="38">
        <v>12.42</v>
      </c>
      <c r="D75" s="38">
        <v>0.56000000000000005</v>
      </c>
      <c r="E75" s="38">
        <v>0.16</v>
      </c>
      <c r="F75" s="38">
        <v>0.15</v>
      </c>
      <c r="G75" s="38">
        <v>0.57999999999999996</v>
      </c>
    </row>
    <row r="76" spans="1:7">
      <c r="A76" s="42" t="s">
        <v>174</v>
      </c>
      <c r="B76" s="38">
        <v>19.899999999999999</v>
      </c>
      <c r="C76" s="38">
        <v>18.73</v>
      </c>
      <c r="D76" s="38">
        <v>0.51</v>
      </c>
      <c r="E76" s="38">
        <v>0.25</v>
      </c>
      <c r="F76" s="38">
        <v>0.11</v>
      </c>
      <c r="G76" s="38">
        <v>0.3</v>
      </c>
    </row>
    <row r="77" spans="1:7">
      <c r="A77" s="35" t="s">
        <v>175</v>
      </c>
      <c r="B77" s="38" t="s">
        <v>3</v>
      </c>
      <c r="C77" s="38" t="s">
        <v>3</v>
      </c>
      <c r="D77" s="38" t="s">
        <v>3</v>
      </c>
      <c r="E77" s="38" t="s">
        <v>3</v>
      </c>
      <c r="F77" s="38" t="s">
        <v>3</v>
      </c>
      <c r="G77" s="38" t="s">
        <v>3</v>
      </c>
    </row>
    <row r="78" spans="1:7">
      <c r="A78" s="42">
        <v>0</v>
      </c>
      <c r="B78" s="38">
        <v>1.82</v>
      </c>
      <c r="C78" s="38">
        <v>0.1</v>
      </c>
      <c r="D78" s="38" t="s">
        <v>117</v>
      </c>
      <c r="E78" s="38">
        <v>0.32</v>
      </c>
      <c r="F78" s="38">
        <v>1.36</v>
      </c>
      <c r="G78" s="38" t="s">
        <v>117</v>
      </c>
    </row>
    <row r="79" spans="1:7">
      <c r="A79" s="42">
        <v>1</v>
      </c>
      <c r="B79" s="38">
        <v>14.52</v>
      </c>
      <c r="C79" s="38">
        <v>1.25</v>
      </c>
      <c r="D79" s="38">
        <v>0.49</v>
      </c>
      <c r="E79" s="38">
        <v>2.61</v>
      </c>
      <c r="F79" s="38">
        <v>9.7799999999999994</v>
      </c>
      <c r="G79" s="38">
        <v>0.4</v>
      </c>
    </row>
    <row r="80" spans="1:7" ht="24" customHeight="1">
      <c r="A80" s="42">
        <v>2</v>
      </c>
      <c r="B80" s="38">
        <v>30.67</v>
      </c>
      <c r="C80" s="38">
        <v>10.56</v>
      </c>
      <c r="D80" s="38">
        <v>3.19</v>
      </c>
      <c r="E80" s="38">
        <v>4.57</v>
      </c>
      <c r="F80" s="38">
        <v>9.99</v>
      </c>
      <c r="G80" s="38">
        <v>2.36</v>
      </c>
    </row>
    <row r="81" spans="1:7">
      <c r="A81" s="42">
        <v>3</v>
      </c>
      <c r="B81" s="38">
        <v>48.27</v>
      </c>
      <c r="C81" s="38">
        <v>38.869999999999997</v>
      </c>
      <c r="D81" s="38">
        <v>2.94</v>
      </c>
      <c r="E81" s="38">
        <v>1.48</v>
      </c>
      <c r="F81" s="38">
        <v>1.51</v>
      </c>
      <c r="G81" s="38">
        <v>3.49</v>
      </c>
    </row>
    <row r="82" spans="1:7">
      <c r="A82" s="42">
        <v>4</v>
      </c>
      <c r="B82" s="38">
        <v>22.08</v>
      </c>
      <c r="C82" s="38">
        <v>20.61</v>
      </c>
      <c r="D82" s="38">
        <v>0.57999999999999996</v>
      </c>
      <c r="E82" s="38">
        <v>0.23</v>
      </c>
      <c r="F82" s="38">
        <v>0.15</v>
      </c>
      <c r="G82" s="38">
        <v>0.51</v>
      </c>
    </row>
    <row r="83" spans="1:7">
      <c r="A83" s="42" t="s">
        <v>176</v>
      </c>
      <c r="B83" s="38">
        <v>6.16</v>
      </c>
      <c r="C83" s="38">
        <v>5.69</v>
      </c>
      <c r="D83" s="38">
        <v>0.21</v>
      </c>
      <c r="E83" s="38">
        <v>0.13</v>
      </c>
      <c r="F83" s="38" t="s">
        <v>117</v>
      </c>
      <c r="G83" s="38">
        <v>7.0000000000000007E-2</v>
      </c>
    </row>
    <row r="84" spans="1:7" ht="26.25">
      <c r="A84" s="35" t="s">
        <v>177</v>
      </c>
      <c r="B84" s="36" t="s">
        <v>3</v>
      </c>
      <c r="C84" s="36" t="s">
        <v>3</v>
      </c>
      <c r="D84" s="36" t="s">
        <v>3</v>
      </c>
      <c r="E84" s="36" t="s">
        <v>3</v>
      </c>
      <c r="F84" s="36" t="s">
        <v>3</v>
      </c>
      <c r="G84" s="36" t="s">
        <v>3</v>
      </c>
    </row>
    <row r="85" spans="1:7">
      <c r="A85" s="42">
        <v>1</v>
      </c>
      <c r="B85" s="38">
        <v>8.41</v>
      </c>
      <c r="C85" s="38">
        <v>1.43</v>
      </c>
      <c r="D85" s="38">
        <v>0.31</v>
      </c>
      <c r="E85" s="38">
        <v>1.55</v>
      </c>
      <c r="F85" s="38">
        <v>4.84</v>
      </c>
      <c r="G85" s="38">
        <v>0.28000000000000003</v>
      </c>
    </row>
    <row r="86" spans="1:7">
      <c r="A86" s="42">
        <v>2</v>
      </c>
      <c r="B86" s="38">
        <v>27.88</v>
      </c>
      <c r="C86" s="38">
        <v>9.65</v>
      </c>
      <c r="D86" s="38">
        <v>2.13</v>
      </c>
      <c r="E86" s="38">
        <v>3.9</v>
      </c>
      <c r="F86" s="38">
        <v>10.07</v>
      </c>
      <c r="G86" s="38">
        <v>2.13</v>
      </c>
    </row>
    <row r="87" spans="1:7" ht="33.950000000000003" customHeight="1">
      <c r="A87" s="42">
        <v>3</v>
      </c>
      <c r="B87" s="38">
        <v>32.82</v>
      </c>
      <c r="C87" s="38">
        <v>19.91</v>
      </c>
      <c r="D87" s="38">
        <v>2.39</v>
      </c>
      <c r="E87" s="38">
        <v>2.5499999999999998</v>
      </c>
      <c r="F87" s="38">
        <v>5.6</v>
      </c>
      <c r="G87" s="38">
        <v>2.36</v>
      </c>
    </row>
    <row r="88" spans="1:7">
      <c r="A88" s="42">
        <v>4</v>
      </c>
      <c r="B88" s="38">
        <v>26.77</v>
      </c>
      <c r="C88" s="38">
        <v>21.33</v>
      </c>
      <c r="D88" s="38">
        <v>1.5</v>
      </c>
      <c r="E88" s="38">
        <v>0.82</v>
      </c>
      <c r="F88" s="38">
        <v>1.86</v>
      </c>
      <c r="G88" s="38">
        <v>1.26</v>
      </c>
    </row>
    <row r="89" spans="1:7">
      <c r="A89" s="42" t="s">
        <v>176</v>
      </c>
      <c r="B89" s="38">
        <v>27.64</v>
      </c>
      <c r="C89" s="38">
        <v>24.75</v>
      </c>
      <c r="D89" s="38">
        <v>1.1100000000000001</v>
      </c>
      <c r="E89" s="38">
        <v>0.51</v>
      </c>
      <c r="F89" s="38">
        <v>0.47</v>
      </c>
      <c r="G89" s="38">
        <v>0.79</v>
      </c>
    </row>
    <row r="90" spans="1:7">
      <c r="A90" s="35" t="s">
        <v>178</v>
      </c>
      <c r="B90" s="36" t="s">
        <v>3</v>
      </c>
      <c r="C90" s="36" t="s">
        <v>3</v>
      </c>
      <c r="D90" s="36" t="s">
        <v>3</v>
      </c>
      <c r="E90" s="36" t="s">
        <v>3</v>
      </c>
      <c r="F90" s="36" t="s">
        <v>3</v>
      </c>
      <c r="G90" s="36" t="s">
        <v>3</v>
      </c>
    </row>
    <row r="91" spans="1:7">
      <c r="A91" s="42">
        <v>0</v>
      </c>
      <c r="B91" s="38">
        <v>0.15</v>
      </c>
      <c r="C91" s="38">
        <v>7.0000000000000007E-2</v>
      </c>
      <c r="D91" s="38" t="s">
        <v>117</v>
      </c>
      <c r="E91" s="38" t="s">
        <v>117</v>
      </c>
      <c r="F91" s="38" t="s">
        <v>117</v>
      </c>
      <c r="G91" s="38" t="s">
        <v>117</v>
      </c>
    </row>
    <row r="92" spans="1:7">
      <c r="A92" s="42">
        <v>1</v>
      </c>
      <c r="B92" s="38">
        <v>50.32</v>
      </c>
      <c r="C92" s="38">
        <v>21.7</v>
      </c>
      <c r="D92" s="38">
        <v>3.03</v>
      </c>
      <c r="E92" s="38">
        <v>7.24</v>
      </c>
      <c r="F92" s="38">
        <v>16.260000000000002</v>
      </c>
      <c r="G92" s="38">
        <v>2.1</v>
      </c>
    </row>
    <row r="93" spans="1:7" ht="24" customHeight="1">
      <c r="A93" s="42">
        <v>2</v>
      </c>
      <c r="B93" s="38">
        <v>56.85</v>
      </c>
      <c r="C93" s="38">
        <v>40.42</v>
      </c>
      <c r="D93" s="38">
        <v>3.7</v>
      </c>
      <c r="E93" s="38">
        <v>1.86</v>
      </c>
      <c r="F93" s="38">
        <v>6.36</v>
      </c>
      <c r="G93" s="38">
        <v>4.51</v>
      </c>
    </row>
    <row r="94" spans="1:7">
      <c r="A94" s="42" t="s">
        <v>179</v>
      </c>
      <c r="B94" s="38">
        <v>16.21</v>
      </c>
      <c r="C94" s="38">
        <v>14.89</v>
      </c>
      <c r="D94" s="38">
        <v>0.72</v>
      </c>
      <c r="E94" s="38">
        <v>0.23</v>
      </c>
      <c r="F94" s="38">
        <v>0.15</v>
      </c>
      <c r="G94" s="38">
        <v>0.22</v>
      </c>
    </row>
    <row r="95" spans="1:7">
      <c r="A95" s="35" t="s">
        <v>180</v>
      </c>
      <c r="B95" s="36" t="s">
        <v>3</v>
      </c>
      <c r="C95" s="36" t="s">
        <v>3</v>
      </c>
      <c r="D95" s="36" t="s">
        <v>3</v>
      </c>
      <c r="E95" s="36" t="s">
        <v>3</v>
      </c>
      <c r="F95" s="36" t="s">
        <v>3</v>
      </c>
      <c r="G95" s="36" t="s">
        <v>3</v>
      </c>
    </row>
    <row r="96" spans="1:7">
      <c r="A96" s="42">
        <v>0</v>
      </c>
      <c r="B96" s="38">
        <v>86.83</v>
      </c>
      <c r="C96" s="38">
        <v>47.8</v>
      </c>
      <c r="D96" s="38">
        <v>4.0599999999999996</v>
      </c>
      <c r="E96" s="38">
        <v>8.2100000000000009</v>
      </c>
      <c r="F96" s="38">
        <v>20.77</v>
      </c>
      <c r="G96" s="38">
        <v>5.98</v>
      </c>
    </row>
    <row r="97" spans="1:7">
      <c r="A97" s="42">
        <v>1</v>
      </c>
      <c r="B97" s="38">
        <v>33.79</v>
      </c>
      <c r="C97" s="38">
        <v>26.87</v>
      </c>
      <c r="D97" s="38">
        <v>3.21</v>
      </c>
      <c r="E97" s="38">
        <v>1.03</v>
      </c>
      <c r="F97" s="38">
        <v>1.94</v>
      </c>
      <c r="G97" s="38">
        <v>0.75</v>
      </c>
    </row>
    <row r="98" spans="1:7" ht="24" customHeight="1">
      <c r="A98" s="42" t="s">
        <v>181</v>
      </c>
      <c r="B98" s="38">
        <v>2.91</v>
      </c>
      <c r="C98" s="38">
        <v>2.39</v>
      </c>
      <c r="D98" s="38">
        <v>0.18</v>
      </c>
      <c r="E98" s="38">
        <v>0.11</v>
      </c>
      <c r="F98" s="38">
        <v>0.13</v>
      </c>
      <c r="G98" s="38">
        <v>0.1</v>
      </c>
    </row>
    <row r="99" spans="1:7">
      <c r="A99" s="35" t="s">
        <v>130</v>
      </c>
      <c r="B99" s="36" t="s">
        <v>3</v>
      </c>
      <c r="C99" s="36" t="s">
        <v>3</v>
      </c>
      <c r="D99" s="36" t="s">
        <v>3</v>
      </c>
      <c r="E99" s="36" t="s">
        <v>3</v>
      </c>
      <c r="F99" s="36" t="s">
        <v>3</v>
      </c>
      <c r="G99" s="36" t="s">
        <v>3</v>
      </c>
    </row>
    <row r="100" spans="1:7">
      <c r="A100" s="37" t="s">
        <v>132</v>
      </c>
      <c r="B100" s="38">
        <v>36.83</v>
      </c>
      <c r="C100" s="38">
        <v>33.86</v>
      </c>
      <c r="D100" s="38">
        <v>2.98</v>
      </c>
      <c r="E100" s="38" t="s">
        <v>124</v>
      </c>
      <c r="F100" s="38" t="s">
        <v>124</v>
      </c>
      <c r="G100" s="38" t="s">
        <v>124</v>
      </c>
    </row>
    <row r="101" spans="1:7">
      <c r="A101" s="39" t="s">
        <v>182</v>
      </c>
      <c r="B101" s="38">
        <v>21.71</v>
      </c>
      <c r="C101" s="38">
        <v>19.850000000000001</v>
      </c>
      <c r="D101" s="38">
        <v>1.87</v>
      </c>
      <c r="E101" s="38" t="s">
        <v>124</v>
      </c>
      <c r="F101" s="38" t="s">
        <v>124</v>
      </c>
      <c r="G101" s="38" t="s">
        <v>124</v>
      </c>
    </row>
    <row r="102" spans="1:7" ht="24" customHeight="1">
      <c r="A102" s="39" t="s">
        <v>183</v>
      </c>
      <c r="B102" s="38">
        <v>15.12</v>
      </c>
      <c r="C102" s="38">
        <v>14.01</v>
      </c>
      <c r="D102" s="38">
        <v>1.1100000000000001</v>
      </c>
      <c r="E102" s="38" t="s">
        <v>124</v>
      </c>
      <c r="F102" s="38" t="s">
        <v>124</v>
      </c>
      <c r="G102" s="38" t="s">
        <v>124</v>
      </c>
    </row>
    <row r="103" spans="1:7">
      <c r="A103" s="42" t="s">
        <v>133</v>
      </c>
      <c r="B103" s="38">
        <v>47.68</v>
      </c>
      <c r="C103" s="38">
        <v>43.21</v>
      </c>
      <c r="D103" s="38">
        <v>4.47</v>
      </c>
      <c r="E103" s="38" t="s">
        <v>124</v>
      </c>
      <c r="F103" s="38" t="s">
        <v>124</v>
      </c>
      <c r="G103" s="38" t="s">
        <v>124</v>
      </c>
    </row>
    <row r="104" spans="1:7" ht="26.25">
      <c r="A104" s="42" t="s">
        <v>163</v>
      </c>
      <c r="B104" s="38">
        <v>39.01</v>
      </c>
      <c r="C104" s="38" t="s">
        <v>124</v>
      </c>
      <c r="D104" s="38" t="s">
        <v>124</v>
      </c>
      <c r="E104" s="38">
        <v>9.34</v>
      </c>
      <c r="F104" s="38">
        <v>22.84</v>
      </c>
      <c r="G104" s="38">
        <v>6.83</v>
      </c>
    </row>
    <row r="105" spans="1:7">
      <c r="A105" s="35" t="s">
        <v>184</v>
      </c>
      <c r="B105" s="36" t="s">
        <v>3</v>
      </c>
      <c r="C105" s="36" t="s">
        <v>3</v>
      </c>
      <c r="D105" s="36" t="s">
        <v>3</v>
      </c>
      <c r="E105" s="36" t="s">
        <v>3</v>
      </c>
      <c r="F105" s="36" t="s">
        <v>3</v>
      </c>
      <c r="G105" s="36" t="s">
        <v>3</v>
      </c>
    </row>
    <row r="106" spans="1:7">
      <c r="A106" s="37" t="s">
        <v>132</v>
      </c>
      <c r="B106" s="38">
        <v>56.5</v>
      </c>
      <c r="C106" s="38">
        <v>52.99</v>
      </c>
      <c r="D106" s="38">
        <v>3.52</v>
      </c>
      <c r="E106" s="38" t="s">
        <v>124</v>
      </c>
      <c r="F106" s="38" t="s">
        <v>124</v>
      </c>
      <c r="G106" s="38" t="s">
        <v>124</v>
      </c>
    </row>
    <row r="107" spans="1:7">
      <c r="A107" s="39" t="s">
        <v>185</v>
      </c>
      <c r="B107" s="38">
        <v>7.68</v>
      </c>
      <c r="C107" s="38">
        <v>7.1</v>
      </c>
      <c r="D107" s="38">
        <v>0.56999999999999995</v>
      </c>
      <c r="E107" s="38" t="s">
        <v>124</v>
      </c>
      <c r="F107" s="38" t="s">
        <v>124</v>
      </c>
      <c r="G107" s="38" t="s">
        <v>124</v>
      </c>
    </row>
    <row r="108" spans="1:7" ht="24" customHeight="1">
      <c r="A108" s="39" t="s">
        <v>186</v>
      </c>
      <c r="B108" s="38">
        <v>48.83</v>
      </c>
      <c r="C108" s="38">
        <v>45.88</v>
      </c>
      <c r="D108" s="38">
        <v>2.94</v>
      </c>
      <c r="E108" s="38" t="s">
        <v>124</v>
      </c>
      <c r="F108" s="38" t="s">
        <v>124</v>
      </c>
      <c r="G108" s="38" t="s">
        <v>124</v>
      </c>
    </row>
    <row r="109" spans="1:7">
      <c r="A109" s="37" t="s">
        <v>133</v>
      </c>
      <c r="B109" s="38">
        <v>28.01</v>
      </c>
      <c r="C109" s="38">
        <v>24.08</v>
      </c>
      <c r="D109" s="38">
        <v>3.94</v>
      </c>
      <c r="E109" s="38" t="s">
        <v>124</v>
      </c>
      <c r="F109" s="38" t="s">
        <v>124</v>
      </c>
      <c r="G109" s="38" t="s">
        <v>124</v>
      </c>
    </row>
    <row r="110" spans="1:7" ht="26.25">
      <c r="A110" s="42" t="s">
        <v>163</v>
      </c>
      <c r="B110" s="38">
        <v>39.01</v>
      </c>
      <c r="C110" s="38" t="s">
        <v>124</v>
      </c>
      <c r="D110" s="38" t="s">
        <v>124</v>
      </c>
      <c r="E110" s="38">
        <v>9.34</v>
      </c>
      <c r="F110" s="38">
        <v>22.84</v>
      </c>
      <c r="G110" s="38">
        <v>6.83</v>
      </c>
    </row>
    <row r="111" spans="1:7">
      <c r="A111" s="35" t="s">
        <v>187</v>
      </c>
      <c r="B111" s="36" t="s">
        <v>3</v>
      </c>
      <c r="C111" s="36" t="s">
        <v>3</v>
      </c>
      <c r="D111" s="36" t="s">
        <v>3</v>
      </c>
      <c r="E111" s="36" t="s">
        <v>3</v>
      </c>
      <c r="F111" s="36" t="s">
        <v>3</v>
      </c>
      <c r="G111" s="36" t="s">
        <v>3</v>
      </c>
    </row>
    <row r="112" spans="1:7">
      <c r="A112" s="37" t="s">
        <v>132</v>
      </c>
      <c r="B112" s="38">
        <v>51.79</v>
      </c>
      <c r="C112" s="38">
        <v>48.19</v>
      </c>
      <c r="D112" s="38">
        <v>3.6</v>
      </c>
      <c r="E112" s="38" t="s">
        <v>124</v>
      </c>
      <c r="F112" s="38" t="s">
        <v>124</v>
      </c>
      <c r="G112" s="38" t="s">
        <v>124</v>
      </c>
    </row>
    <row r="113" spans="1:7">
      <c r="A113" s="39" t="s">
        <v>188</v>
      </c>
      <c r="B113" s="38">
        <v>11.27</v>
      </c>
      <c r="C113" s="38">
        <v>9.64</v>
      </c>
      <c r="D113" s="38">
        <v>1.64</v>
      </c>
      <c r="E113" s="38" t="s">
        <v>124</v>
      </c>
      <c r="F113" s="38" t="s">
        <v>124</v>
      </c>
      <c r="G113" s="38" t="s">
        <v>124</v>
      </c>
    </row>
    <row r="114" spans="1:7" ht="24" customHeight="1">
      <c r="A114" s="39" t="s">
        <v>189</v>
      </c>
      <c r="B114" s="38">
        <v>34.18</v>
      </c>
      <c r="C114" s="38">
        <v>32.270000000000003</v>
      </c>
      <c r="D114" s="38">
        <v>1.91</v>
      </c>
      <c r="E114" s="38" t="s">
        <v>124</v>
      </c>
      <c r="F114" s="38" t="s">
        <v>124</v>
      </c>
      <c r="G114" s="38" t="s">
        <v>124</v>
      </c>
    </row>
    <row r="115" spans="1:7" ht="24" customHeight="1">
      <c r="A115" s="39" t="s">
        <v>190</v>
      </c>
      <c r="B115" s="38">
        <v>6.34</v>
      </c>
      <c r="C115" s="38">
        <v>6.28</v>
      </c>
      <c r="D115" s="38">
        <v>0.06</v>
      </c>
      <c r="E115" s="38" t="s">
        <v>124</v>
      </c>
      <c r="F115" s="38" t="s">
        <v>124</v>
      </c>
      <c r="G115" s="38" t="s">
        <v>124</v>
      </c>
    </row>
    <row r="116" spans="1:7">
      <c r="A116" s="37" t="s">
        <v>133</v>
      </c>
      <c r="B116" s="38">
        <v>32.72</v>
      </c>
      <c r="C116" s="38">
        <v>28.88</v>
      </c>
      <c r="D116" s="38">
        <v>3.85</v>
      </c>
      <c r="E116" s="38" t="s">
        <v>124</v>
      </c>
      <c r="F116" s="38" t="s">
        <v>124</v>
      </c>
      <c r="G116" s="38" t="s">
        <v>124</v>
      </c>
    </row>
    <row r="117" spans="1:7" ht="26.25">
      <c r="A117" s="42" t="s">
        <v>163</v>
      </c>
      <c r="B117" s="38">
        <v>39.01</v>
      </c>
      <c r="C117" s="38" t="s">
        <v>124</v>
      </c>
      <c r="D117" s="38" t="s">
        <v>124</v>
      </c>
      <c r="E117" s="38">
        <v>9.34</v>
      </c>
      <c r="F117" s="38">
        <v>22.84</v>
      </c>
      <c r="G117" s="38">
        <v>6.83</v>
      </c>
    </row>
    <row r="118" spans="1:7">
      <c r="A118" s="35" t="s">
        <v>191</v>
      </c>
      <c r="B118" s="36" t="s">
        <v>3</v>
      </c>
      <c r="C118" s="36" t="s">
        <v>3</v>
      </c>
      <c r="D118" s="36" t="s">
        <v>3</v>
      </c>
      <c r="E118" s="36" t="s">
        <v>3</v>
      </c>
      <c r="F118" s="36" t="s">
        <v>3</v>
      </c>
      <c r="G118" s="36" t="s">
        <v>3</v>
      </c>
    </row>
    <row r="119" spans="1:7">
      <c r="A119" s="37" t="s">
        <v>192</v>
      </c>
      <c r="B119" s="38">
        <v>34.340000000000003</v>
      </c>
      <c r="C119" s="38">
        <v>24.33</v>
      </c>
      <c r="D119" s="38">
        <v>1.8</v>
      </c>
      <c r="E119" s="38">
        <v>1.59</v>
      </c>
      <c r="F119" s="38">
        <v>5.22</v>
      </c>
      <c r="G119" s="38">
        <v>1.39</v>
      </c>
    </row>
    <row r="120" spans="1:7">
      <c r="A120" s="37" t="s">
        <v>193</v>
      </c>
      <c r="B120" s="38">
        <v>64.27</v>
      </c>
      <c r="C120" s="38">
        <v>40.369999999999997</v>
      </c>
      <c r="D120" s="38">
        <v>3.98</v>
      </c>
      <c r="E120" s="38">
        <v>4.41</v>
      </c>
      <c r="F120" s="38">
        <v>12.22</v>
      </c>
      <c r="G120" s="38">
        <v>3.28</v>
      </c>
    </row>
    <row r="121" spans="1:7" ht="24" customHeight="1">
      <c r="A121" s="37" t="s">
        <v>194</v>
      </c>
      <c r="B121" s="38">
        <v>21.29</v>
      </c>
      <c r="C121" s="38">
        <v>11.11</v>
      </c>
      <c r="D121" s="38">
        <v>1.45</v>
      </c>
      <c r="E121" s="38">
        <v>2.7</v>
      </c>
      <c r="F121" s="38">
        <v>4.1500000000000004</v>
      </c>
      <c r="G121" s="38">
        <v>1.87</v>
      </c>
    </row>
    <row r="122" spans="1:7">
      <c r="A122" s="37" t="s">
        <v>552</v>
      </c>
      <c r="B122" s="38">
        <v>3.63</v>
      </c>
      <c r="C122" s="38">
        <v>1.25</v>
      </c>
      <c r="D122" s="38">
        <v>0.21</v>
      </c>
      <c r="E122" s="38">
        <v>0.64</v>
      </c>
      <c r="F122" s="38">
        <v>1.24</v>
      </c>
      <c r="G122" s="38">
        <v>0.28999999999999998</v>
      </c>
    </row>
    <row r="123" spans="1:7">
      <c r="A123" s="35" t="s">
        <v>195</v>
      </c>
      <c r="B123" s="36" t="s">
        <v>3</v>
      </c>
      <c r="C123" s="36" t="s">
        <v>3</v>
      </c>
      <c r="D123" s="36" t="s">
        <v>3</v>
      </c>
      <c r="E123" s="36" t="s">
        <v>3</v>
      </c>
      <c r="F123" s="36" t="s">
        <v>3</v>
      </c>
      <c r="G123" s="36" t="s">
        <v>3</v>
      </c>
    </row>
    <row r="124" spans="1:7">
      <c r="A124" s="37" t="s">
        <v>134</v>
      </c>
      <c r="B124" s="38">
        <v>55.37</v>
      </c>
      <c r="C124" s="38">
        <v>37.020000000000003</v>
      </c>
      <c r="D124" s="38">
        <v>2.91</v>
      </c>
      <c r="E124" s="38">
        <v>2.9</v>
      </c>
      <c r="F124" s="38">
        <v>10.130000000000001</v>
      </c>
      <c r="G124" s="38">
        <v>2.41</v>
      </c>
    </row>
    <row r="125" spans="1:7">
      <c r="A125" s="37" t="s">
        <v>196</v>
      </c>
      <c r="B125" s="38">
        <v>52.63</v>
      </c>
      <c r="C125" s="38">
        <v>32.53</v>
      </c>
      <c r="D125" s="38">
        <v>3.35</v>
      </c>
      <c r="E125" s="38">
        <v>4.22</v>
      </c>
      <c r="F125" s="38">
        <v>9.35</v>
      </c>
      <c r="G125" s="38">
        <v>3.19</v>
      </c>
    </row>
    <row r="126" spans="1:7" s="41" customFormat="1" ht="24" customHeight="1">
      <c r="A126" s="37" t="s">
        <v>197</v>
      </c>
      <c r="B126" s="38">
        <v>10.39</v>
      </c>
      <c r="C126" s="38">
        <v>5.3</v>
      </c>
      <c r="D126" s="38">
        <v>0.76</v>
      </c>
      <c r="E126" s="38">
        <v>1.43</v>
      </c>
      <c r="F126" s="38">
        <v>2.15</v>
      </c>
      <c r="G126" s="38">
        <v>0.75</v>
      </c>
    </row>
    <row r="127" spans="1:7" s="41" customFormat="1">
      <c r="A127" s="37" t="s">
        <v>198</v>
      </c>
      <c r="B127" s="38">
        <v>5.14</v>
      </c>
      <c r="C127" s="38">
        <v>2.2200000000000002</v>
      </c>
      <c r="D127" s="38">
        <v>0.44</v>
      </c>
      <c r="E127" s="38">
        <v>0.8</v>
      </c>
      <c r="F127" s="38">
        <v>1.2</v>
      </c>
      <c r="G127" s="38">
        <v>0.48</v>
      </c>
    </row>
    <row r="128" spans="1:7" s="41" customFormat="1">
      <c r="A128" s="35" t="s">
        <v>553</v>
      </c>
      <c r="B128" s="36" t="s">
        <v>3</v>
      </c>
      <c r="C128" s="36" t="s">
        <v>3</v>
      </c>
      <c r="D128" s="36" t="s">
        <v>3</v>
      </c>
      <c r="E128" s="36" t="s">
        <v>3</v>
      </c>
      <c r="F128" s="36" t="s">
        <v>3</v>
      </c>
      <c r="G128" s="36" t="s">
        <v>3</v>
      </c>
    </row>
    <row r="129" spans="1:7">
      <c r="A129" s="37" t="s">
        <v>132</v>
      </c>
      <c r="B129" s="38">
        <v>55.18</v>
      </c>
      <c r="C129" s="38">
        <v>39.22</v>
      </c>
      <c r="D129" s="38">
        <v>3.72</v>
      </c>
      <c r="E129" s="38">
        <v>3.49</v>
      </c>
      <c r="F129" s="38">
        <v>8.75</v>
      </c>
      <c r="G129" s="38" t="s">
        <v>124</v>
      </c>
    </row>
    <row r="130" spans="1:7">
      <c r="A130" s="37" t="s">
        <v>133</v>
      </c>
      <c r="B130" s="38">
        <v>61.52</v>
      </c>
      <c r="C130" s="38">
        <v>37.85</v>
      </c>
      <c r="D130" s="38">
        <v>3.73</v>
      </c>
      <c r="E130" s="38">
        <v>5.85</v>
      </c>
      <c r="F130" s="38">
        <v>14.08</v>
      </c>
      <c r="G130" s="38" t="s">
        <v>124</v>
      </c>
    </row>
    <row r="131" spans="1:7" ht="24" customHeight="1">
      <c r="A131" s="42" t="s">
        <v>199</v>
      </c>
      <c r="B131" s="38">
        <v>6.83</v>
      </c>
      <c r="C131" s="38" t="s">
        <v>124</v>
      </c>
      <c r="D131" s="38" t="s">
        <v>124</v>
      </c>
      <c r="E131" s="38" t="s">
        <v>124</v>
      </c>
      <c r="F131" s="38" t="s">
        <v>124</v>
      </c>
      <c r="G131" s="38">
        <v>6.83</v>
      </c>
    </row>
    <row r="132" spans="1:7">
      <c r="A132" s="35" t="s">
        <v>200</v>
      </c>
      <c r="B132" s="36" t="s">
        <v>3</v>
      </c>
      <c r="C132" s="36" t="s">
        <v>3</v>
      </c>
      <c r="D132" s="36" t="s">
        <v>3</v>
      </c>
      <c r="E132" s="36" t="s">
        <v>3</v>
      </c>
      <c r="F132" s="36" t="s">
        <v>3</v>
      </c>
      <c r="G132" s="36" t="s">
        <v>3</v>
      </c>
    </row>
    <row r="133" spans="1:7">
      <c r="A133" s="37" t="s">
        <v>201</v>
      </c>
      <c r="B133" s="38">
        <v>6.95</v>
      </c>
      <c r="C133" s="38">
        <v>0.1</v>
      </c>
      <c r="D133" s="38">
        <v>0.22</v>
      </c>
      <c r="E133" s="38">
        <v>0.77</v>
      </c>
      <c r="F133" s="38">
        <v>5.85</v>
      </c>
      <c r="G133" s="38" t="s">
        <v>117</v>
      </c>
    </row>
    <row r="134" spans="1:7">
      <c r="A134" s="37" t="s">
        <v>202</v>
      </c>
      <c r="B134" s="38">
        <v>18.149999999999999</v>
      </c>
      <c r="C134" s="38">
        <v>1.72</v>
      </c>
      <c r="D134" s="38">
        <v>1.79</v>
      </c>
      <c r="E134" s="38">
        <v>3.81</v>
      </c>
      <c r="F134" s="38">
        <v>10.54</v>
      </c>
      <c r="G134" s="38">
        <v>0.28999999999999998</v>
      </c>
    </row>
    <row r="135" spans="1:7" ht="24" customHeight="1">
      <c r="A135" s="37" t="s">
        <v>203</v>
      </c>
      <c r="B135" s="38">
        <v>29.35</v>
      </c>
      <c r="C135" s="38">
        <v>16.16</v>
      </c>
      <c r="D135" s="38">
        <v>2.6</v>
      </c>
      <c r="E135" s="38">
        <v>2.86</v>
      </c>
      <c r="F135" s="38">
        <v>5.09</v>
      </c>
      <c r="G135" s="38">
        <v>2.66</v>
      </c>
    </row>
    <row r="136" spans="1:7">
      <c r="A136" s="43" t="s">
        <v>204</v>
      </c>
      <c r="B136" s="38">
        <v>38.42</v>
      </c>
      <c r="C136" s="38">
        <v>30.76</v>
      </c>
      <c r="D136" s="38">
        <v>1.97</v>
      </c>
      <c r="E136" s="38">
        <v>1.42</v>
      </c>
      <c r="F136" s="38">
        <v>1.04</v>
      </c>
      <c r="G136" s="38">
        <v>3.23</v>
      </c>
    </row>
    <row r="137" spans="1:7">
      <c r="A137" s="43" t="s">
        <v>205</v>
      </c>
      <c r="B137" s="38">
        <v>13.61</v>
      </c>
      <c r="C137" s="38">
        <v>12.28</v>
      </c>
      <c r="D137" s="38">
        <v>0.43</v>
      </c>
      <c r="E137" s="38">
        <v>0.25</v>
      </c>
      <c r="F137" s="38">
        <v>0.14000000000000001</v>
      </c>
      <c r="G137" s="38">
        <v>0.51</v>
      </c>
    </row>
    <row r="138" spans="1:7">
      <c r="A138" s="43" t="s">
        <v>206</v>
      </c>
      <c r="B138" s="38">
        <v>12.43</v>
      </c>
      <c r="C138" s="38">
        <v>11.7</v>
      </c>
      <c r="D138" s="38">
        <v>0.35</v>
      </c>
      <c r="E138" s="38">
        <v>0.14000000000000001</v>
      </c>
      <c r="F138" s="38" t="s">
        <v>117</v>
      </c>
      <c r="G138" s="38">
        <v>0.13</v>
      </c>
    </row>
    <row r="139" spans="1:7">
      <c r="A139" s="43" t="s">
        <v>207</v>
      </c>
      <c r="B139" s="38">
        <v>4.62</v>
      </c>
      <c r="C139" s="38">
        <v>4.3499999999999996</v>
      </c>
      <c r="D139" s="38">
        <v>0.1</v>
      </c>
      <c r="E139" s="38">
        <v>0.09</v>
      </c>
      <c r="F139" s="38" t="s">
        <v>117</v>
      </c>
      <c r="G139" s="38" t="s">
        <v>117</v>
      </c>
    </row>
    <row r="140" spans="1:7">
      <c r="A140" s="35" t="s">
        <v>208</v>
      </c>
      <c r="B140" s="36" t="s">
        <v>3</v>
      </c>
      <c r="C140" s="36" t="s">
        <v>3</v>
      </c>
      <c r="D140" s="36" t="s">
        <v>3</v>
      </c>
      <c r="E140" s="36" t="s">
        <v>3</v>
      </c>
      <c r="F140" s="36" t="s">
        <v>3</v>
      </c>
      <c r="G140" s="36" t="s">
        <v>3</v>
      </c>
    </row>
    <row r="141" spans="1:7">
      <c r="A141" s="37" t="s">
        <v>209</v>
      </c>
      <c r="B141" s="38">
        <v>43.51</v>
      </c>
      <c r="C141" s="38">
        <v>21.45</v>
      </c>
      <c r="D141" s="38">
        <v>2.81</v>
      </c>
      <c r="E141" s="38">
        <v>4.9400000000000004</v>
      </c>
      <c r="F141" s="38">
        <v>10.84</v>
      </c>
      <c r="G141" s="38">
        <v>3.46</v>
      </c>
    </row>
    <row r="142" spans="1:7">
      <c r="A142" s="37" t="s">
        <v>210</v>
      </c>
      <c r="B142" s="38">
        <v>77.95</v>
      </c>
      <c r="C142" s="38">
        <v>54.09</v>
      </c>
      <c r="D142" s="38">
        <v>4.5199999999999996</v>
      </c>
      <c r="E142" s="38">
        <v>4.33</v>
      </c>
      <c r="F142" s="38">
        <v>11.72</v>
      </c>
      <c r="G142" s="38">
        <v>3.29</v>
      </c>
    </row>
    <row r="143" spans="1:7" ht="24" customHeight="1">
      <c r="A143" s="37" t="s">
        <v>211</v>
      </c>
      <c r="B143" s="38">
        <v>2.0699999999999998</v>
      </c>
      <c r="C143" s="38">
        <v>1.53</v>
      </c>
      <c r="D143" s="38">
        <v>0.12</v>
      </c>
      <c r="E143" s="38">
        <v>7.0000000000000007E-2</v>
      </c>
      <c r="F143" s="38">
        <v>0.27</v>
      </c>
      <c r="G143" s="38" t="s">
        <v>117</v>
      </c>
    </row>
    <row r="144" spans="1:7">
      <c r="A144" s="35" t="s">
        <v>212</v>
      </c>
      <c r="B144" s="36" t="s">
        <v>3</v>
      </c>
      <c r="C144" s="36" t="s">
        <v>3</v>
      </c>
      <c r="D144" s="36" t="s">
        <v>3</v>
      </c>
      <c r="E144" s="36" t="s">
        <v>3</v>
      </c>
      <c r="F144" s="36" t="s">
        <v>3</v>
      </c>
      <c r="G144" s="36" t="s">
        <v>3</v>
      </c>
    </row>
    <row r="145" spans="1:7">
      <c r="A145" s="37" t="s">
        <v>213</v>
      </c>
      <c r="B145" s="38">
        <v>47.4</v>
      </c>
      <c r="C145" s="38">
        <v>23.3</v>
      </c>
      <c r="D145" s="38">
        <v>2.89</v>
      </c>
      <c r="E145" s="38">
        <v>4.2300000000000004</v>
      </c>
      <c r="F145" s="38">
        <v>13.02</v>
      </c>
      <c r="G145" s="38">
        <v>3.94</v>
      </c>
    </row>
    <row r="146" spans="1:7">
      <c r="A146" s="37" t="s">
        <v>126</v>
      </c>
      <c r="B146" s="38">
        <v>40.31</v>
      </c>
      <c r="C146" s="38">
        <v>27.87</v>
      </c>
      <c r="D146" s="38">
        <v>2.2599999999999998</v>
      </c>
      <c r="E146" s="38">
        <v>3.23</v>
      </c>
      <c r="F146" s="38">
        <v>5.52</v>
      </c>
      <c r="G146" s="38">
        <v>1.43</v>
      </c>
    </row>
    <row r="147" spans="1:7" ht="24" customHeight="1">
      <c r="A147" s="37" t="s">
        <v>214</v>
      </c>
      <c r="B147" s="38">
        <v>31.85</v>
      </c>
      <c r="C147" s="38">
        <v>23.39</v>
      </c>
      <c r="D147" s="38">
        <v>1.95</v>
      </c>
      <c r="E147" s="38">
        <v>1.54</v>
      </c>
      <c r="F147" s="38">
        <v>3.66</v>
      </c>
      <c r="G147" s="38">
        <v>1.3</v>
      </c>
    </row>
    <row r="148" spans="1:7">
      <c r="A148" s="43" t="s">
        <v>215</v>
      </c>
      <c r="B148" s="38">
        <v>1.72</v>
      </c>
      <c r="C148" s="38">
        <v>0.94</v>
      </c>
      <c r="D148" s="38">
        <v>0.15</v>
      </c>
      <c r="E148" s="38">
        <v>0.19</v>
      </c>
      <c r="F148" s="38">
        <v>0.34</v>
      </c>
      <c r="G148" s="38">
        <v>0.1</v>
      </c>
    </row>
    <row r="149" spans="1:7">
      <c r="A149" s="43" t="s">
        <v>216</v>
      </c>
      <c r="B149" s="38">
        <v>2.25</v>
      </c>
      <c r="C149" s="38">
        <v>1.56</v>
      </c>
      <c r="D149" s="38">
        <v>0.19</v>
      </c>
      <c r="E149" s="38">
        <v>0.15</v>
      </c>
      <c r="F149" s="38">
        <v>0.3</v>
      </c>
      <c r="G149" s="38" t="s">
        <v>117</v>
      </c>
    </row>
    <row r="150" spans="1:7" ht="26.25">
      <c r="A150" s="35" t="s">
        <v>554</v>
      </c>
      <c r="B150" s="36" t="s">
        <v>3</v>
      </c>
      <c r="C150" s="36" t="s">
        <v>3</v>
      </c>
      <c r="D150" s="36" t="s">
        <v>3</v>
      </c>
      <c r="E150" s="36" t="s">
        <v>3</v>
      </c>
      <c r="F150" s="36" t="s">
        <v>3</v>
      </c>
      <c r="G150" s="36" t="s">
        <v>3</v>
      </c>
    </row>
    <row r="151" spans="1:7">
      <c r="A151" s="42">
        <v>0</v>
      </c>
      <c r="B151" s="38">
        <v>60.38</v>
      </c>
      <c r="C151" s="38">
        <v>33.83</v>
      </c>
      <c r="D151" s="38">
        <v>3.24</v>
      </c>
      <c r="E151" s="38">
        <v>6.19</v>
      </c>
      <c r="F151" s="38">
        <v>12.3</v>
      </c>
      <c r="G151" s="38">
        <v>4.8</v>
      </c>
    </row>
    <row r="152" spans="1:7">
      <c r="A152" s="42">
        <v>1</v>
      </c>
      <c r="B152" s="38">
        <v>39.81</v>
      </c>
      <c r="C152" s="38">
        <v>25.64</v>
      </c>
      <c r="D152" s="38">
        <v>2.57</v>
      </c>
      <c r="E152" s="38">
        <v>2.27</v>
      </c>
      <c r="F152" s="38">
        <v>8.06</v>
      </c>
      <c r="G152" s="38">
        <v>1.27</v>
      </c>
    </row>
    <row r="153" spans="1:7" ht="24" customHeight="1">
      <c r="A153" s="42">
        <v>2</v>
      </c>
      <c r="B153" s="38">
        <v>15.19</v>
      </c>
      <c r="C153" s="38">
        <v>10.85</v>
      </c>
      <c r="D153" s="38">
        <v>1.26</v>
      </c>
      <c r="E153" s="38">
        <v>0.67</v>
      </c>
      <c r="F153" s="38">
        <v>1.84</v>
      </c>
      <c r="G153" s="38">
        <v>0.56000000000000005</v>
      </c>
    </row>
    <row r="154" spans="1:7">
      <c r="A154" s="42" t="s">
        <v>179</v>
      </c>
      <c r="B154" s="38">
        <v>8.16</v>
      </c>
      <c r="C154" s="38">
        <v>6.75</v>
      </c>
      <c r="D154" s="38">
        <v>0.38</v>
      </c>
      <c r="E154" s="38">
        <v>0.2</v>
      </c>
      <c r="F154" s="38">
        <v>0.64</v>
      </c>
      <c r="G154" s="38">
        <v>0.19</v>
      </c>
    </row>
    <row r="155" spans="1:7">
      <c r="A155" s="35" t="s">
        <v>218</v>
      </c>
      <c r="B155" s="36" t="s">
        <v>3</v>
      </c>
      <c r="C155" s="36" t="s">
        <v>3</v>
      </c>
      <c r="D155" s="36" t="s">
        <v>3</v>
      </c>
      <c r="E155" s="36" t="s">
        <v>3</v>
      </c>
      <c r="F155" s="36" t="s">
        <v>3</v>
      </c>
      <c r="G155" s="36" t="s">
        <v>3</v>
      </c>
    </row>
    <row r="156" spans="1:7">
      <c r="A156" s="37" t="s">
        <v>132</v>
      </c>
      <c r="B156" s="38">
        <v>34.299999999999997</v>
      </c>
      <c r="C156" s="38">
        <v>25.3</v>
      </c>
      <c r="D156" s="38">
        <v>1.83</v>
      </c>
      <c r="E156" s="38">
        <v>1.97</v>
      </c>
      <c r="F156" s="38">
        <v>3.38</v>
      </c>
      <c r="G156" s="38">
        <v>1.82</v>
      </c>
    </row>
    <row r="157" spans="1:7">
      <c r="A157" s="37" t="s">
        <v>133</v>
      </c>
      <c r="B157" s="38">
        <v>36.81</v>
      </c>
      <c r="C157" s="38">
        <v>22.8</v>
      </c>
      <c r="D157" s="38">
        <v>2.2000000000000002</v>
      </c>
      <c r="E157" s="38">
        <v>2.74</v>
      </c>
      <c r="F157" s="38">
        <v>6.71</v>
      </c>
      <c r="G157" s="38">
        <v>2.35</v>
      </c>
    </row>
    <row r="158" spans="1:7" ht="24" customHeight="1">
      <c r="A158" s="37" t="s">
        <v>217</v>
      </c>
      <c r="B158" s="38">
        <v>52.42</v>
      </c>
      <c r="C158" s="38">
        <v>28.96</v>
      </c>
      <c r="D158" s="38">
        <v>3.43</v>
      </c>
      <c r="E158" s="38">
        <v>4.62</v>
      </c>
      <c r="F158" s="38">
        <v>12.74</v>
      </c>
      <c r="G158" s="38">
        <v>2.66</v>
      </c>
    </row>
    <row r="159" spans="1:7" ht="26.25">
      <c r="A159" s="35" t="s">
        <v>219</v>
      </c>
      <c r="B159" s="36" t="s">
        <v>3</v>
      </c>
      <c r="C159" s="36" t="s">
        <v>3</v>
      </c>
      <c r="D159" s="36" t="s">
        <v>3</v>
      </c>
      <c r="E159" s="36" t="s">
        <v>3</v>
      </c>
      <c r="F159" s="36" t="s">
        <v>3</v>
      </c>
      <c r="G159" s="36" t="s">
        <v>3</v>
      </c>
    </row>
    <row r="160" spans="1:7">
      <c r="A160" s="37" t="s">
        <v>132</v>
      </c>
      <c r="B160" s="38">
        <v>67.83</v>
      </c>
      <c r="C160" s="38">
        <v>58.09</v>
      </c>
      <c r="D160" s="38">
        <v>4.22</v>
      </c>
      <c r="E160" s="38">
        <v>2.11</v>
      </c>
      <c r="F160" s="38" t="s">
        <v>124</v>
      </c>
      <c r="G160" s="38">
        <v>3.41</v>
      </c>
    </row>
    <row r="161" spans="1:7">
      <c r="A161" s="37" t="s">
        <v>133</v>
      </c>
      <c r="B161" s="38">
        <v>32.869999999999997</v>
      </c>
      <c r="C161" s="38">
        <v>18.97</v>
      </c>
      <c r="D161" s="38">
        <v>3.24</v>
      </c>
      <c r="E161" s="38">
        <v>7.23</v>
      </c>
      <c r="F161" s="38" t="s">
        <v>124</v>
      </c>
      <c r="G161" s="38">
        <v>3.42</v>
      </c>
    </row>
    <row r="162" spans="1:7" ht="24" customHeight="1">
      <c r="A162" s="37" t="s">
        <v>172</v>
      </c>
      <c r="B162" s="38">
        <v>22.84</v>
      </c>
      <c r="C162" s="38" t="s">
        <v>124</v>
      </c>
      <c r="D162" s="38" t="s">
        <v>124</v>
      </c>
      <c r="E162" s="38" t="s">
        <v>124</v>
      </c>
      <c r="F162" s="38">
        <v>22.84</v>
      </c>
      <c r="G162" s="38" t="s">
        <v>124</v>
      </c>
    </row>
    <row r="163" spans="1:7" ht="26.25">
      <c r="A163" s="35" t="s">
        <v>555</v>
      </c>
      <c r="B163" s="44" t="s">
        <v>3</v>
      </c>
      <c r="C163" s="44" t="s">
        <v>3</v>
      </c>
      <c r="D163" s="44" t="s">
        <v>3</v>
      </c>
      <c r="E163" s="44" t="s">
        <v>3</v>
      </c>
      <c r="F163" s="44" t="s">
        <v>3</v>
      </c>
      <c r="G163" s="44" t="s">
        <v>3</v>
      </c>
    </row>
    <row r="164" spans="1:7">
      <c r="A164" s="37" t="s">
        <v>132</v>
      </c>
      <c r="B164" s="44">
        <v>1.82</v>
      </c>
      <c r="C164" s="44">
        <v>1.46</v>
      </c>
      <c r="D164" s="44">
        <v>0.11</v>
      </c>
      <c r="E164" s="44" t="s">
        <v>117</v>
      </c>
      <c r="F164" s="44">
        <v>0.17</v>
      </c>
      <c r="G164" s="44" t="s">
        <v>117</v>
      </c>
    </row>
    <row r="165" spans="1:7">
      <c r="A165" s="39" t="s">
        <v>556</v>
      </c>
      <c r="B165" s="44">
        <v>1.39</v>
      </c>
      <c r="C165" s="44">
        <v>1.22</v>
      </c>
      <c r="D165" s="44">
        <v>0.09</v>
      </c>
      <c r="E165" s="44" t="s">
        <v>117</v>
      </c>
      <c r="F165" s="44" t="s">
        <v>117</v>
      </c>
      <c r="G165" s="44" t="s">
        <v>117</v>
      </c>
    </row>
    <row r="166" spans="1:7" ht="33.75" customHeight="1">
      <c r="A166" s="37" t="s">
        <v>133</v>
      </c>
      <c r="B166" s="44">
        <v>121.71</v>
      </c>
      <c r="C166" s="44">
        <v>75.61</v>
      </c>
      <c r="D166" s="44">
        <v>7.34</v>
      </c>
      <c r="E166" s="44">
        <v>9.2899999999999991</v>
      </c>
      <c r="F166" s="44">
        <v>22.67</v>
      </c>
      <c r="G166" s="44">
        <v>6.79</v>
      </c>
    </row>
    <row r="167" spans="1:7">
      <c r="A167" s="35" t="s">
        <v>220</v>
      </c>
      <c r="B167" s="35" t="s">
        <v>3</v>
      </c>
      <c r="C167" s="35" t="s">
        <v>3</v>
      </c>
      <c r="D167" s="35" t="s">
        <v>3</v>
      </c>
      <c r="E167" s="35" t="s">
        <v>3</v>
      </c>
      <c r="F167" s="35" t="s">
        <v>3</v>
      </c>
      <c r="G167" s="35" t="s">
        <v>3</v>
      </c>
    </row>
    <row r="168" spans="1:7">
      <c r="A168" s="37" t="s">
        <v>132</v>
      </c>
      <c r="B168" s="38">
        <v>84.52</v>
      </c>
      <c r="C168" s="38">
        <v>54.13</v>
      </c>
      <c r="D168" s="38">
        <v>5.63</v>
      </c>
      <c r="E168" s="38">
        <v>6.95</v>
      </c>
      <c r="F168" s="38">
        <v>14.94</v>
      </c>
      <c r="G168" s="38">
        <v>2.87</v>
      </c>
    </row>
    <row r="169" spans="1:7">
      <c r="A169" s="39" t="s">
        <v>557</v>
      </c>
      <c r="B169" s="38">
        <v>69.489999999999995</v>
      </c>
      <c r="C169" s="38">
        <v>47.14</v>
      </c>
      <c r="D169" s="38">
        <v>4.9000000000000004</v>
      </c>
      <c r="E169" s="38">
        <v>5.27</v>
      </c>
      <c r="F169" s="38">
        <v>10.3</v>
      </c>
      <c r="G169" s="38">
        <v>1.89</v>
      </c>
    </row>
    <row r="170" spans="1:7" ht="33.75" customHeight="1">
      <c r="A170" s="39" t="s">
        <v>558</v>
      </c>
      <c r="B170" s="38">
        <v>15.03</v>
      </c>
      <c r="C170" s="38">
        <v>6.99</v>
      </c>
      <c r="D170" s="38">
        <v>0.74</v>
      </c>
      <c r="E170" s="38">
        <v>1.68</v>
      </c>
      <c r="F170" s="38">
        <v>4.6399999999999997</v>
      </c>
      <c r="G170" s="38">
        <v>0.98</v>
      </c>
    </row>
    <row r="171" spans="1:7">
      <c r="A171" s="37" t="s">
        <v>133</v>
      </c>
      <c r="B171" s="38">
        <v>39.01</v>
      </c>
      <c r="C171" s="38">
        <v>22.93</v>
      </c>
      <c r="D171" s="38">
        <v>1.82</v>
      </c>
      <c r="E171" s="38">
        <v>2.4</v>
      </c>
      <c r="F171" s="38">
        <v>7.9</v>
      </c>
      <c r="G171" s="38">
        <v>3.96</v>
      </c>
    </row>
    <row r="172" spans="1:7">
      <c r="A172" s="35" t="s">
        <v>221</v>
      </c>
      <c r="B172" s="36" t="s">
        <v>3</v>
      </c>
      <c r="C172" s="36" t="s">
        <v>3</v>
      </c>
      <c r="D172" s="36" t="s">
        <v>3</v>
      </c>
      <c r="E172" s="36" t="s">
        <v>3</v>
      </c>
      <c r="F172" s="36" t="s">
        <v>3</v>
      </c>
      <c r="G172" s="36" t="s">
        <v>3</v>
      </c>
    </row>
    <row r="173" spans="1:7">
      <c r="A173" s="37" t="s">
        <v>132</v>
      </c>
      <c r="B173" s="38">
        <v>3.37</v>
      </c>
      <c r="C173" s="38">
        <v>3.16</v>
      </c>
      <c r="D173" s="38">
        <v>0.11</v>
      </c>
      <c r="E173" s="38" t="s">
        <v>124</v>
      </c>
      <c r="F173" s="38" t="s">
        <v>124</v>
      </c>
      <c r="G173" s="38">
        <v>0.1</v>
      </c>
    </row>
    <row r="174" spans="1:7">
      <c r="A174" s="37" t="s">
        <v>133</v>
      </c>
      <c r="B174" s="38">
        <v>87.98</v>
      </c>
      <c r="C174" s="38">
        <v>73.91</v>
      </c>
      <c r="D174" s="38">
        <v>7.34</v>
      </c>
      <c r="E174" s="38" t="s">
        <v>124</v>
      </c>
      <c r="F174" s="38" t="s">
        <v>124</v>
      </c>
      <c r="G174" s="38">
        <v>6.73</v>
      </c>
    </row>
    <row r="175" spans="1:7" ht="24" customHeight="1">
      <c r="A175" s="37" t="s">
        <v>222</v>
      </c>
      <c r="B175" s="38">
        <v>32.18</v>
      </c>
      <c r="C175" s="38" t="s">
        <v>124</v>
      </c>
      <c r="D175" s="38" t="s">
        <v>124</v>
      </c>
      <c r="E175" s="38">
        <v>9.34</v>
      </c>
      <c r="F175" s="38">
        <v>22.84</v>
      </c>
      <c r="G175" s="38" t="s">
        <v>124</v>
      </c>
    </row>
    <row r="176" spans="1:7" ht="26.25">
      <c r="A176" s="35" t="s">
        <v>559</v>
      </c>
      <c r="B176" s="36" t="s">
        <v>3</v>
      </c>
      <c r="C176" s="36" t="s">
        <v>3</v>
      </c>
      <c r="D176" s="36" t="s">
        <v>3</v>
      </c>
      <c r="E176" s="36" t="s">
        <v>3</v>
      </c>
      <c r="F176" s="36" t="s">
        <v>3</v>
      </c>
      <c r="G176" s="36" t="s">
        <v>3</v>
      </c>
    </row>
    <row r="177" spans="1:7">
      <c r="A177" s="37" t="s">
        <v>132</v>
      </c>
      <c r="B177" s="38">
        <v>22.72</v>
      </c>
      <c r="C177" s="38">
        <v>15.11</v>
      </c>
      <c r="D177" s="38">
        <v>1.05</v>
      </c>
      <c r="E177" s="38">
        <v>1.42</v>
      </c>
      <c r="F177" s="38">
        <v>3.64</v>
      </c>
      <c r="G177" s="38">
        <v>1.5</v>
      </c>
    </row>
    <row r="178" spans="1:7">
      <c r="A178" s="39" t="s">
        <v>560</v>
      </c>
      <c r="B178" s="38">
        <v>19</v>
      </c>
      <c r="C178" s="38">
        <v>13.08</v>
      </c>
      <c r="D178" s="38">
        <v>0.83</v>
      </c>
      <c r="E178" s="38">
        <v>1.08</v>
      </c>
      <c r="F178" s="38">
        <v>2.68</v>
      </c>
      <c r="G178" s="38">
        <v>1.32</v>
      </c>
    </row>
    <row r="179" spans="1:7" ht="24" customHeight="1">
      <c r="A179" s="39" t="s">
        <v>561</v>
      </c>
      <c r="B179" s="38">
        <v>0.25</v>
      </c>
      <c r="C179" s="38">
        <v>0.15</v>
      </c>
      <c r="D179" s="38" t="s">
        <v>117</v>
      </c>
      <c r="E179" s="38" t="s">
        <v>117</v>
      </c>
      <c r="F179" s="38" t="s">
        <v>117</v>
      </c>
      <c r="G179" s="38" t="s">
        <v>117</v>
      </c>
    </row>
    <row r="180" spans="1:7" ht="26.25">
      <c r="A180" s="39" t="s">
        <v>562</v>
      </c>
      <c r="B180" s="38">
        <v>3.08</v>
      </c>
      <c r="C180" s="38">
        <v>1.71</v>
      </c>
      <c r="D180" s="38">
        <v>0.18</v>
      </c>
      <c r="E180" s="38">
        <v>0.28999999999999998</v>
      </c>
      <c r="F180" s="38">
        <v>0.76</v>
      </c>
      <c r="G180" s="38">
        <v>0.14000000000000001</v>
      </c>
    </row>
    <row r="181" spans="1:7">
      <c r="A181" s="39" t="s">
        <v>534</v>
      </c>
      <c r="B181" s="38">
        <v>0.39</v>
      </c>
      <c r="C181" s="38">
        <v>0.16</v>
      </c>
      <c r="D181" s="38" t="s">
        <v>117</v>
      </c>
      <c r="E181" s="38" t="s">
        <v>117</v>
      </c>
      <c r="F181" s="38">
        <v>0.18</v>
      </c>
      <c r="G181" s="38" t="s">
        <v>117</v>
      </c>
    </row>
    <row r="182" spans="1:7">
      <c r="A182" s="37" t="s">
        <v>133</v>
      </c>
      <c r="B182" s="38">
        <v>100.81</v>
      </c>
      <c r="C182" s="38">
        <v>61.96</v>
      </c>
      <c r="D182" s="38">
        <v>6.4</v>
      </c>
      <c r="E182" s="38">
        <v>7.92</v>
      </c>
      <c r="F182" s="38">
        <v>19.190000000000001</v>
      </c>
      <c r="G182" s="38">
        <v>5.33</v>
      </c>
    </row>
    <row r="183" spans="1:7" ht="24" customHeight="1">
      <c r="A183" s="35" t="s">
        <v>223</v>
      </c>
      <c r="B183" s="36" t="s">
        <v>3</v>
      </c>
      <c r="C183" s="36" t="s">
        <v>3</v>
      </c>
      <c r="D183" s="36" t="s">
        <v>3</v>
      </c>
      <c r="E183" s="36" t="s">
        <v>3</v>
      </c>
      <c r="F183" s="36" t="s">
        <v>3</v>
      </c>
      <c r="G183" s="36" t="s">
        <v>3</v>
      </c>
    </row>
    <row r="184" spans="1:7">
      <c r="A184" s="37" t="s">
        <v>132</v>
      </c>
      <c r="B184" s="38">
        <v>17.66</v>
      </c>
      <c r="C184" s="38">
        <v>13.93</v>
      </c>
      <c r="D184" s="38">
        <v>0.34</v>
      </c>
      <c r="E184" s="38">
        <v>0.22</v>
      </c>
      <c r="F184" s="38">
        <v>2.15</v>
      </c>
      <c r="G184" s="38">
        <v>1.02</v>
      </c>
    </row>
    <row r="185" spans="1:7">
      <c r="A185" s="37" t="s">
        <v>133</v>
      </c>
      <c r="B185" s="38">
        <v>105.87</v>
      </c>
      <c r="C185" s="38">
        <v>63.14</v>
      </c>
      <c r="D185" s="38">
        <v>7.11</v>
      </c>
      <c r="E185" s="38">
        <v>9.1199999999999992</v>
      </c>
      <c r="F185" s="38">
        <v>20.69</v>
      </c>
      <c r="G185" s="38">
        <v>5.82</v>
      </c>
    </row>
    <row r="186" spans="1:7">
      <c r="A186" s="35" t="s">
        <v>224</v>
      </c>
      <c r="B186" s="36" t="s">
        <v>3</v>
      </c>
      <c r="C186" s="36" t="s">
        <v>3</v>
      </c>
      <c r="D186" s="36" t="s">
        <v>3</v>
      </c>
      <c r="E186" s="36" t="s">
        <v>3</v>
      </c>
      <c r="F186" s="36" t="s">
        <v>3</v>
      </c>
      <c r="G186" s="36" t="s">
        <v>3</v>
      </c>
    </row>
    <row r="187" spans="1:7" ht="24" customHeight="1">
      <c r="A187" s="42" t="s">
        <v>132</v>
      </c>
      <c r="B187" s="38">
        <v>8.52</v>
      </c>
      <c r="C187" s="38">
        <v>8.09</v>
      </c>
      <c r="D187" s="38">
        <v>0.2</v>
      </c>
      <c r="E187" s="38" t="s">
        <v>124</v>
      </c>
      <c r="F187" s="38" t="s">
        <v>124</v>
      </c>
      <c r="G187" s="38">
        <v>0.23</v>
      </c>
    </row>
    <row r="188" spans="1:7">
      <c r="A188" s="37" t="s">
        <v>133</v>
      </c>
      <c r="B188" s="38">
        <v>82.83</v>
      </c>
      <c r="C188" s="38">
        <v>68.98</v>
      </c>
      <c r="D188" s="38">
        <v>7.25</v>
      </c>
      <c r="E188" s="38" t="s">
        <v>124</v>
      </c>
      <c r="F188" s="38" t="s">
        <v>124</v>
      </c>
      <c r="G188" s="38">
        <v>6.6</v>
      </c>
    </row>
    <row r="189" spans="1:7">
      <c r="A189" s="37" t="s">
        <v>222</v>
      </c>
      <c r="B189" s="38">
        <v>32.18</v>
      </c>
      <c r="C189" s="38" t="s">
        <v>124</v>
      </c>
      <c r="D189" s="38" t="s">
        <v>124</v>
      </c>
      <c r="E189" s="38">
        <v>9.34</v>
      </c>
      <c r="F189" s="38">
        <v>22.84</v>
      </c>
      <c r="G189" s="38" t="s">
        <v>124</v>
      </c>
    </row>
    <row r="190" spans="1:7">
      <c r="A190" s="45" t="s">
        <v>225</v>
      </c>
      <c r="B190" s="36" t="s">
        <v>3</v>
      </c>
      <c r="C190" s="36" t="s">
        <v>3</v>
      </c>
      <c r="D190" s="36" t="s">
        <v>3</v>
      </c>
      <c r="E190" s="36" t="s">
        <v>3</v>
      </c>
      <c r="F190" s="36" t="s">
        <v>3</v>
      </c>
      <c r="G190" s="36" t="s">
        <v>3</v>
      </c>
    </row>
    <row r="191" spans="1:7">
      <c r="A191" s="39" t="s">
        <v>226</v>
      </c>
      <c r="B191" s="38">
        <v>1.9</v>
      </c>
      <c r="C191" s="38">
        <v>1.77</v>
      </c>
      <c r="D191" s="38">
        <v>0.06</v>
      </c>
      <c r="E191" s="38" t="s">
        <v>124</v>
      </c>
      <c r="F191" s="38" t="s">
        <v>124</v>
      </c>
      <c r="G191" s="38" t="s">
        <v>117</v>
      </c>
    </row>
    <row r="192" spans="1:7">
      <c r="A192" s="39" t="s">
        <v>227</v>
      </c>
      <c r="B192" s="38">
        <v>5.08</v>
      </c>
      <c r="C192" s="38">
        <v>4.84</v>
      </c>
      <c r="D192" s="38">
        <v>0.1</v>
      </c>
      <c r="E192" s="38" t="s">
        <v>124</v>
      </c>
      <c r="F192" s="38" t="s">
        <v>124</v>
      </c>
      <c r="G192" s="38">
        <v>0.14000000000000001</v>
      </c>
    </row>
    <row r="193" spans="1:7" ht="24" customHeight="1">
      <c r="A193" s="39" t="s">
        <v>228</v>
      </c>
      <c r="B193" s="38">
        <v>1.54</v>
      </c>
      <c r="C193" s="38">
        <v>1.48</v>
      </c>
      <c r="D193" s="38" t="s">
        <v>117</v>
      </c>
      <c r="E193" s="38" t="s">
        <v>124</v>
      </c>
      <c r="F193" s="38" t="s">
        <v>124</v>
      </c>
      <c r="G193" s="38" t="s">
        <v>117</v>
      </c>
    </row>
    <row r="194" spans="1:7">
      <c r="A194" s="39" t="s">
        <v>229</v>
      </c>
      <c r="B194" s="38">
        <v>82.83</v>
      </c>
      <c r="C194" s="38">
        <v>68.98</v>
      </c>
      <c r="D194" s="38">
        <v>7.25</v>
      </c>
      <c r="E194" s="38" t="s">
        <v>124</v>
      </c>
      <c r="F194" s="38" t="s">
        <v>124</v>
      </c>
      <c r="G194" s="38">
        <v>6.6</v>
      </c>
    </row>
    <row r="195" spans="1:7">
      <c r="A195" s="39" t="s">
        <v>222</v>
      </c>
      <c r="B195" s="38">
        <v>32.18</v>
      </c>
      <c r="C195" s="38" t="s">
        <v>124</v>
      </c>
      <c r="D195" s="38" t="s">
        <v>124</v>
      </c>
      <c r="E195" s="38">
        <v>9.34</v>
      </c>
      <c r="F195" s="38">
        <v>22.84</v>
      </c>
      <c r="G195" s="38" t="s">
        <v>124</v>
      </c>
    </row>
    <row r="196" spans="1:7">
      <c r="A196" s="45" t="s">
        <v>230</v>
      </c>
      <c r="B196" s="36" t="s">
        <v>3</v>
      </c>
      <c r="C196" s="36" t="s">
        <v>3</v>
      </c>
      <c r="D196" s="36" t="s">
        <v>3</v>
      </c>
      <c r="E196" s="36" t="s">
        <v>3</v>
      </c>
      <c r="F196" s="36" t="s">
        <v>3</v>
      </c>
      <c r="G196" s="36" t="s">
        <v>3</v>
      </c>
    </row>
    <row r="197" spans="1:7">
      <c r="A197" s="39" t="s">
        <v>231</v>
      </c>
      <c r="B197" s="38">
        <v>2.89</v>
      </c>
      <c r="C197" s="38">
        <v>2.82</v>
      </c>
      <c r="D197" s="38">
        <v>0.05</v>
      </c>
      <c r="E197" s="38" t="s">
        <v>124</v>
      </c>
      <c r="F197" s="38" t="s">
        <v>124</v>
      </c>
      <c r="G197" s="38" t="s">
        <v>117</v>
      </c>
    </row>
    <row r="198" spans="1:7">
      <c r="A198" s="40" t="s">
        <v>232</v>
      </c>
      <c r="B198" s="38">
        <v>0.85</v>
      </c>
      <c r="C198" s="38">
        <v>0.82</v>
      </c>
      <c r="D198" s="38" t="s">
        <v>117</v>
      </c>
      <c r="E198" s="38" t="s">
        <v>124</v>
      </c>
      <c r="F198" s="38" t="s">
        <v>124</v>
      </c>
      <c r="G198" s="38" t="s">
        <v>117</v>
      </c>
    </row>
    <row r="199" spans="1:7">
      <c r="A199" s="40" t="s">
        <v>233</v>
      </c>
      <c r="B199" s="38">
        <v>1.32</v>
      </c>
      <c r="C199" s="38">
        <v>1.3</v>
      </c>
      <c r="D199" s="38" t="s">
        <v>117</v>
      </c>
      <c r="E199" s="38" t="s">
        <v>124</v>
      </c>
      <c r="F199" s="38" t="s">
        <v>124</v>
      </c>
      <c r="G199" s="38" t="s">
        <v>117</v>
      </c>
    </row>
    <row r="200" spans="1:7">
      <c r="A200" s="40" t="s">
        <v>234</v>
      </c>
      <c r="B200" s="38">
        <v>0.28999999999999998</v>
      </c>
      <c r="C200" s="38">
        <v>0.28000000000000003</v>
      </c>
      <c r="D200" s="38" t="s">
        <v>117</v>
      </c>
      <c r="E200" s="38" t="s">
        <v>124</v>
      </c>
      <c r="F200" s="38" t="s">
        <v>124</v>
      </c>
      <c r="G200" s="38" t="s">
        <v>124</v>
      </c>
    </row>
    <row r="201" spans="1:7">
      <c r="A201" s="40" t="s">
        <v>235</v>
      </c>
      <c r="B201" s="38">
        <v>0.42</v>
      </c>
      <c r="C201" s="38">
        <v>0.42</v>
      </c>
      <c r="D201" s="38" t="s">
        <v>117</v>
      </c>
      <c r="E201" s="38" t="s">
        <v>124</v>
      </c>
      <c r="F201" s="38" t="s">
        <v>124</v>
      </c>
      <c r="G201" s="38" t="s">
        <v>124</v>
      </c>
    </row>
    <row r="202" spans="1:7">
      <c r="A202" s="39" t="s">
        <v>236</v>
      </c>
      <c r="B202" s="38">
        <v>5.63</v>
      </c>
      <c r="C202" s="38">
        <v>5.27</v>
      </c>
      <c r="D202" s="38">
        <v>0.15</v>
      </c>
      <c r="E202" s="38" t="s">
        <v>124</v>
      </c>
      <c r="F202" s="38" t="s">
        <v>124</v>
      </c>
      <c r="G202" s="38">
        <v>0.22</v>
      </c>
    </row>
    <row r="203" spans="1:7" ht="24" customHeight="1">
      <c r="A203" s="39" t="s">
        <v>229</v>
      </c>
      <c r="B203" s="38">
        <v>82.83</v>
      </c>
      <c r="C203" s="38">
        <v>68.98</v>
      </c>
      <c r="D203" s="38">
        <v>7.25</v>
      </c>
      <c r="E203" s="38" t="s">
        <v>124</v>
      </c>
      <c r="F203" s="38" t="s">
        <v>124</v>
      </c>
      <c r="G203" s="38">
        <v>6.6</v>
      </c>
    </row>
    <row r="204" spans="1:7" s="41" customFormat="1">
      <c r="A204" s="39" t="s">
        <v>222</v>
      </c>
      <c r="B204" s="38">
        <v>32.18</v>
      </c>
      <c r="C204" s="38" t="s">
        <v>124</v>
      </c>
      <c r="D204" s="38" t="s">
        <v>124</v>
      </c>
      <c r="E204" s="38">
        <v>9.34</v>
      </c>
      <c r="F204" s="38">
        <v>22.84</v>
      </c>
      <c r="G204" s="38" t="s">
        <v>124</v>
      </c>
    </row>
    <row r="205" spans="1:7" s="41" customFormat="1">
      <c r="A205" s="35" t="s">
        <v>237</v>
      </c>
      <c r="B205" s="36" t="s">
        <v>3</v>
      </c>
      <c r="C205" s="36" t="s">
        <v>3</v>
      </c>
      <c r="D205" s="36" t="s">
        <v>3</v>
      </c>
      <c r="E205" s="36" t="s">
        <v>3</v>
      </c>
      <c r="F205" s="36" t="s">
        <v>3</v>
      </c>
      <c r="G205" s="36" t="s">
        <v>3</v>
      </c>
    </row>
    <row r="206" spans="1:7" s="41" customFormat="1" ht="24" customHeight="1">
      <c r="A206" s="37" t="s">
        <v>132</v>
      </c>
      <c r="B206" s="38">
        <v>8.84</v>
      </c>
      <c r="C206" s="38">
        <v>7.33</v>
      </c>
      <c r="D206" s="38">
        <v>0.28000000000000003</v>
      </c>
      <c r="E206" s="38">
        <v>0.22</v>
      </c>
      <c r="F206" s="38">
        <v>0.73</v>
      </c>
      <c r="G206" s="38">
        <v>0.28999999999999998</v>
      </c>
    </row>
    <row r="207" spans="1:7" s="41" customFormat="1">
      <c r="A207" s="37" t="s">
        <v>133</v>
      </c>
      <c r="B207" s="38">
        <v>114.69</v>
      </c>
      <c r="C207" s="38">
        <v>69.739999999999995</v>
      </c>
      <c r="D207" s="38">
        <v>7.18</v>
      </c>
      <c r="E207" s="38">
        <v>9.1199999999999992</v>
      </c>
      <c r="F207" s="38">
        <v>22.11</v>
      </c>
      <c r="G207" s="38">
        <v>6.55</v>
      </c>
    </row>
    <row r="208" spans="1:7" s="41" customFormat="1">
      <c r="A208" s="45" t="s">
        <v>238</v>
      </c>
      <c r="B208" s="36" t="s">
        <v>3</v>
      </c>
      <c r="C208" s="36" t="s">
        <v>3</v>
      </c>
      <c r="D208" s="36" t="s">
        <v>3</v>
      </c>
      <c r="E208" s="36" t="s">
        <v>3</v>
      </c>
      <c r="F208" s="36" t="s">
        <v>3</v>
      </c>
      <c r="G208" s="36" t="s">
        <v>3</v>
      </c>
    </row>
    <row r="209" spans="1:7" s="41" customFormat="1">
      <c r="A209" s="39" t="s">
        <v>226</v>
      </c>
      <c r="B209" s="38">
        <v>4.22</v>
      </c>
      <c r="C209" s="38">
        <v>3.3</v>
      </c>
      <c r="D209" s="38">
        <v>0.17</v>
      </c>
      <c r="E209" s="38">
        <v>0.14000000000000001</v>
      </c>
      <c r="F209" s="38">
        <v>0.44</v>
      </c>
      <c r="G209" s="38">
        <v>0.16</v>
      </c>
    </row>
    <row r="210" spans="1:7" s="41" customFormat="1">
      <c r="A210" s="39" t="s">
        <v>227</v>
      </c>
      <c r="B210" s="38">
        <v>1.27</v>
      </c>
      <c r="C210" s="38">
        <v>1.1299999999999999</v>
      </c>
      <c r="D210" s="38" t="s">
        <v>117</v>
      </c>
      <c r="E210" s="38" t="s">
        <v>117</v>
      </c>
      <c r="F210" s="38" t="s">
        <v>117</v>
      </c>
      <c r="G210" s="38" t="s">
        <v>117</v>
      </c>
    </row>
    <row r="211" spans="1:7" ht="24" customHeight="1">
      <c r="A211" s="39" t="s">
        <v>228</v>
      </c>
      <c r="B211" s="38">
        <v>3.35</v>
      </c>
      <c r="C211" s="38">
        <v>2.9</v>
      </c>
      <c r="D211" s="38">
        <v>0.08</v>
      </c>
      <c r="E211" s="38" t="s">
        <v>117</v>
      </c>
      <c r="F211" s="38">
        <v>0.21</v>
      </c>
      <c r="G211" s="38">
        <v>0.1</v>
      </c>
    </row>
    <row r="212" spans="1:7">
      <c r="A212" s="39" t="s">
        <v>239</v>
      </c>
      <c r="B212" s="38">
        <v>114.69</v>
      </c>
      <c r="C212" s="38">
        <v>69.739999999999995</v>
      </c>
      <c r="D212" s="38">
        <v>7.18</v>
      </c>
      <c r="E212" s="38">
        <v>9.1199999999999992</v>
      </c>
      <c r="F212" s="38">
        <v>22.11</v>
      </c>
      <c r="G212" s="38">
        <v>6.55</v>
      </c>
    </row>
    <row r="213" spans="1:7">
      <c r="A213" s="45" t="s">
        <v>240</v>
      </c>
      <c r="B213" s="36" t="s">
        <v>3</v>
      </c>
      <c r="C213" s="36" t="s">
        <v>3</v>
      </c>
      <c r="D213" s="36" t="s">
        <v>3</v>
      </c>
      <c r="E213" s="36" t="s">
        <v>3</v>
      </c>
      <c r="F213" s="36" t="s">
        <v>3</v>
      </c>
      <c r="G213" s="36" t="s">
        <v>3</v>
      </c>
    </row>
    <row r="214" spans="1:7">
      <c r="A214" s="39" t="s">
        <v>232</v>
      </c>
      <c r="B214" s="38">
        <v>4.41</v>
      </c>
      <c r="C214" s="38">
        <v>3.8</v>
      </c>
      <c r="D214" s="38">
        <v>0.1</v>
      </c>
      <c r="E214" s="38" t="s">
        <v>117</v>
      </c>
      <c r="F214" s="38">
        <v>0.24</v>
      </c>
      <c r="G214" s="38">
        <v>0.17</v>
      </c>
    </row>
    <row r="215" spans="1:7">
      <c r="A215" s="39" t="s">
        <v>233</v>
      </c>
      <c r="B215" s="38">
        <v>1.47</v>
      </c>
      <c r="C215" s="38">
        <v>1.23</v>
      </c>
      <c r="D215" s="38">
        <v>0.04</v>
      </c>
      <c r="E215" s="38" t="s">
        <v>117</v>
      </c>
      <c r="F215" s="38">
        <v>0.11</v>
      </c>
      <c r="G215" s="38" t="s">
        <v>117</v>
      </c>
    </row>
    <row r="216" spans="1:7">
      <c r="A216" s="39" t="s">
        <v>235</v>
      </c>
      <c r="B216" s="38">
        <v>0.36</v>
      </c>
      <c r="C216" s="38">
        <v>0.32</v>
      </c>
      <c r="D216" s="38" t="s">
        <v>117</v>
      </c>
      <c r="E216" s="38" t="s">
        <v>124</v>
      </c>
      <c r="F216" s="38" t="s">
        <v>117</v>
      </c>
      <c r="G216" s="38" t="s">
        <v>124</v>
      </c>
    </row>
    <row r="217" spans="1:7" ht="43.5" customHeight="1">
      <c r="A217" s="39" t="s">
        <v>241</v>
      </c>
      <c r="B217" s="38">
        <v>2.6</v>
      </c>
      <c r="C217" s="38">
        <v>1.98</v>
      </c>
      <c r="D217" s="38">
        <v>0.12</v>
      </c>
      <c r="E217" s="38" t="s">
        <v>117</v>
      </c>
      <c r="F217" s="38">
        <v>0.34</v>
      </c>
      <c r="G217" s="38">
        <v>0.09</v>
      </c>
    </row>
    <row r="218" spans="1:7">
      <c r="A218" s="39" t="s">
        <v>239</v>
      </c>
      <c r="B218" s="38">
        <v>114.69</v>
      </c>
      <c r="C218" s="38">
        <v>69.739999999999995</v>
      </c>
      <c r="D218" s="38">
        <v>7.18</v>
      </c>
      <c r="E218" s="38">
        <v>9.1199999999999992</v>
      </c>
      <c r="F218" s="38">
        <v>22.11</v>
      </c>
      <c r="G218" s="38">
        <v>6.55</v>
      </c>
    </row>
    <row r="219" spans="1:7">
      <c r="A219" s="37"/>
      <c r="B219" s="46"/>
      <c r="C219" s="46"/>
      <c r="D219" s="46"/>
      <c r="E219" s="46"/>
      <c r="F219" s="46"/>
      <c r="G219" s="46"/>
    </row>
    <row r="220" spans="1:7" s="41" customFormat="1" ht="15.75" thickBot="1">
      <c r="A220" s="39"/>
      <c r="B220" s="38"/>
      <c r="C220" s="38"/>
      <c r="D220" s="38"/>
      <c r="E220" s="38"/>
      <c r="F220" s="38"/>
      <c r="G220" s="38"/>
    </row>
    <row r="221" spans="1:7" s="41" customFormat="1" ht="206.25" customHeight="1">
      <c r="A221" s="146" t="s">
        <v>563</v>
      </c>
      <c r="B221" s="146"/>
      <c r="C221" s="146"/>
      <c r="D221" s="146"/>
      <c r="E221" s="146"/>
      <c r="F221" s="146"/>
      <c r="G221" s="146"/>
    </row>
    <row r="222" spans="1:7" s="41" customFormat="1">
      <c r="A222"/>
      <c r="B222"/>
      <c r="C222"/>
      <c r="D222"/>
      <c r="E222"/>
      <c r="F222"/>
      <c r="G222"/>
    </row>
  </sheetData>
  <mergeCells count="5">
    <mergeCell ref="A2:G2"/>
    <mergeCell ref="B3:G3"/>
    <mergeCell ref="C4:G4"/>
    <mergeCell ref="A1:B1"/>
    <mergeCell ref="A221:G2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66D6-2110-4D50-973E-241B5B5CB862}">
  <dimension ref="A1:AJ12"/>
  <sheetViews>
    <sheetView workbookViewId="0">
      <selection activeCell="F9" sqref="F9"/>
    </sheetView>
  </sheetViews>
  <sheetFormatPr defaultColWidth="9.140625" defaultRowHeight="15"/>
  <cols>
    <col min="1" max="1" width="41" customWidth="1"/>
    <col min="2" max="2" width="16.7109375" customWidth="1"/>
    <col min="3" max="3" width="10.5703125" customWidth="1"/>
    <col min="4" max="33" width="9.140625" customWidth="1"/>
  </cols>
  <sheetData>
    <row r="1" spans="1:36">
      <c r="A1" s="24" t="s">
        <v>528</v>
      </c>
      <c r="B1" t="s">
        <v>529</v>
      </c>
      <c r="C1" s="6">
        <v>3412000000000</v>
      </c>
    </row>
    <row r="2" spans="1:36">
      <c r="A2" s="1" t="s">
        <v>530</v>
      </c>
      <c r="B2" s="1">
        <v>2012</v>
      </c>
      <c r="C2" s="1">
        <v>2015</v>
      </c>
      <c r="D2" s="1">
        <v>2018</v>
      </c>
      <c r="E2" s="1">
        <v>2020</v>
      </c>
      <c r="F2" s="1">
        <v>2030</v>
      </c>
      <c r="G2" s="1">
        <v>2040</v>
      </c>
      <c r="H2" s="1">
        <v>2050</v>
      </c>
      <c r="I2" s="1"/>
      <c r="J2" s="1"/>
      <c r="K2" s="1"/>
      <c r="L2" s="1"/>
      <c r="M2" s="1"/>
      <c r="N2" s="1"/>
      <c r="O2" s="1"/>
      <c r="P2" s="1"/>
      <c r="Q2" s="1"/>
      <c r="R2" s="1"/>
      <c r="S2" s="1"/>
      <c r="T2" s="1"/>
      <c r="U2" s="1"/>
      <c r="V2" s="1"/>
      <c r="W2" s="1"/>
      <c r="X2" s="1"/>
      <c r="Y2" s="1"/>
      <c r="Z2" s="1"/>
      <c r="AA2" s="1"/>
      <c r="AB2" s="1"/>
      <c r="AC2" s="1"/>
      <c r="AD2" s="1"/>
      <c r="AE2" s="1"/>
      <c r="AF2" s="1"/>
      <c r="AG2" s="1"/>
    </row>
    <row r="3" spans="1:36">
      <c r="A3" s="19" t="s">
        <v>531</v>
      </c>
      <c r="B3">
        <v>31</v>
      </c>
      <c r="C3" s="22">
        <v>31</v>
      </c>
      <c r="D3" s="22">
        <v>31</v>
      </c>
      <c r="E3" s="22">
        <v>32</v>
      </c>
      <c r="F3" s="22">
        <v>33</v>
      </c>
      <c r="G3" s="22">
        <v>34</v>
      </c>
      <c r="H3" s="22">
        <v>35</v>
      </c>
      <c r="I3" s="20"/>
      <c r="J3" s="20"/>
      <c r="K3" s="20"/>
      <c r="L3" s="20"/>
      <c r="M3" s="20"/>
      <c r="N3" s="20"/>
      <c r="O3" s="20"/>
      <c r="P3" s="20"/>
      <c r="Q3" s="20"/>
      <c r="R3" s="20"/>
      <c r="S3" s="20"/>
      <c r="T3" s="20"/>
      <c r="U3" s="20"/>
      <c r="V3" s="20"/>
      <c r="W3" s="20"/>
      <c r="X3" s="20"/>
      <c r="Y3" s="20"/>
      <c r="Z3" s="20"/>
      <c r="AA3" s="20"/>
      <c r="AB3" s="20"/>
      <c r="AC3" s="20"/>
      <c r="AD3" s="20"/>
      <c r="AE3" s="20"/>
      <c r="AF3" s="20"/>
      <c r="AG3" s="20"/>
    </row>
    <row r="4" spans="1:36">
      <c r="A4" s="19" t="s">
        <v>532</v>
      </c>
      <c r="B4">
        <v>29</v>
      </c>
      <c r="C4" s="22">
        <v>29</v>
      </c>
      <c r="D4" s="22">
        <v>28</v>
      </c>
      <c r="E4" s="22">
        <v>28</v>
      </c>
      <c r="F4" s="22">
        <v>29</v>
      </c>
      <c r="G4" s="22">
        <v>30</v>
      </c>
      <c r="H4" s="22">
        <v>31</v>
      </c>
      <c r="I4" s="21"/>
      <c r="J4" s="21"/>
      <c r="K4" s="21"/>
      <c r="L4" s="21"/>
      <c r="M4" s="21"/>
      <c r="N4" s="21"/>
      <c r="O4" s="21"/>
      <c r="P4" s="21"/>
      <c r="Q4" s="21"/>
      <c r="R4" s="21"/>
      <c r="S4" s="21"/>
      <c r="T4" s="21"/>
      <c r="U4" s="21"/>
      <c r="V4" s="21"/>
      <c r="W4" s="21"/>
      <c r="X4" s="21"/>
      <c r="Y4" s="21"/>
      <c r="Z4" s="21"/>
      <c r="AA4" s="21"/>
      <c r="AB4" s="21"/>
      <c r="AC4" s="21"/>
      <c r="AD4" s="21"/>
      <c r="AE4" s="21"/>
      <c r="AF4" s="21"/>
      <c r="AG4" s="21"/>
    </row>
    <row r="5" spans="1:36">
      <c r="A5" s="19"/>
      <c r="I5" s="22"/>
      <c r="J5" s="22"/>
      <c r="K5" s="22"/>
      <c r="L5" s="22"/>
      <c r="M5" s="22"/>
      <c r="N5" s="22"/>
      <c r="O5" s="22"/>
      <c r="P5" s="22"/>
      <c r="Q5" s="22"/>
      <c r="R5" s="22"/>
      <c r="S5" s="22"/>
      <c r="T5" s="22"/>
      <c r="U5" s="22"/>
      <c r="V5" s="22"/>
      <c r="W5" s="22"/>
      <c r="X5" s="22"/>
      <c r="Y5" s="22"/>
      <c r="Z5" s="22"/>
      <c r="AA5" s="21"/>
      <c r="AB5" s="21"/>
      <c r="AC5" s="21"/>
      <c r="AD5" s="21"/>
      <c r="AE5" s="21"/>
      <c r="AF5" s="21"/>
      <c r="AG5" s="21"/>
    </row>
    <row r="6" spans="1:36">
      <c r="A6" s="19" t="s">
        <v>533</v>
      </c>
      <c r="B6" s="6">
        <f>SUM(B3:B4)*$C$1</f>
        <v>204720000000000</v>
      </c>
      <c r="C6" s="6">
        <f t="shared" ref="C6:H6" si="0">SUM(C3:C4)*$C$1</f>
        <v>204720000000000</v>
      </c>
      <c r="D6" s="6">
        <f t="shared" si="0"/>
        <v>201308000000000</v>
      </c>
      <c r="E6" s="6">
        <f t="shared" si="0"/>
        <v>204720000000000</v>
      </c>
      <c r="F6" s="6">
        <f t="shared" si="0"/>
        <v>211544000000000</v>
      </c>
      <c r="G6" s="6">
        <f t="shared" si="0"/>
        <v>218368000000000</v>
      </c>
      <c r="H6" s="6">
        <f t="shared" si="0"/>
        <v>225192000000000</v>
      </c>
      <c r="I6" s="22"/>
      <c r="J6" s="22"/>
      <c r="K6" s="22"/>
      <c r="L6" s="22"/>
      <c r="M6" s="22"/>
      <c r="N6" s="22"/>
      <c r="O6" s="22"/>
      <c r="P6" s="22"/>
      <c r="Q6" s="22"/>
      <c r="R6" s="22"/>
      <c r="S6" s="22"/>
      <c r="T6" s="22"/>
      <c r="U6" s="22"/>
      <c r="V6" s="22"/>
      <c r="W6" s="22"/>
      <c r="X6" s="22"/>
      <c r="Y6" s="22"/>
      <c r="Z6" s="22"/>
      <c r="AA6" s="21"/>
      <c r="AB6" s="21"/>
      <c r="AC6" s="21"/>
      <c r="AD6" s="21"/>
      <c r="AE6" s="21"/>
      <c r="AF6" s="21"/>
      <c r="AG6" s="21"/>
    </row>
    <row r="7" spans="1:36">
      <c r="A7" s="19"/>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row>
    <row r="8" spans="1:36">
      <c r="D8" s="26">
        <v>2018</v>
      </c>
      <c r="E8" s="26">
        <v>2019</v>
      </c>
      <c r="F8" s="26">
        <v>2020</v>
      </c>
      <c r="G8" s="26">
        <v>2021</v>
      </c>
      <c r="H8" s="26">
        <v>2022</v>
      </c>
      <c r="I8" s="26">
        <v>2023</v>
      </c>
      <c r="J8" s="26">
        <v>2024</v>
      </c>
      <c r="K8" s="26">
        <v>2025</v>
      </c>
      <c r="L8" s="26">
        <v>2026</v>
      </c>
      <c r="M8" s="26">
        <v>2027</v>
      </c>
      <c r="N8" s="26">
        <v>2028</v>
      </c>
      <c r="O8" s="26">
        <v>2029</v>
      </c>
      <c r="P8" s="26">
        <v>2030</v>
      </c>
      <c r="Q8" s="26">
        <v>2031</v>
      </c>
      <c r="R8" s="26">
        <v>2032</v>
      </c>
      <c r="S8" s="26">
        <v>2033</v>
      </c>
      <c r="T8" s="26">
        <v>2034</v>
      </c>
      <c r="U8" s="26">
        <v>2035</v>
      </c>
      <c r="V8" s="26">
        <v>2036</v>
      </c>
      <c r="W8" s="26">
        <v>2037</v>
      </c>
      <c r="X8" s="26">
        <v>2038</v>
      </c>
      <c r="Y8" s="26">
        <v>2039</v>
      </c>
      <c r="Z8" s="26">
        <v>2040</v>
      </c>
      <c r="AA8" s="26">
        <v>2041</v>
      </c>
      <c r="AB8" s="26">
        <v>2042</v>
      </c>
      <c r="AC8" s="26">
        <v>2043</v>
      </c>
      <c r="AD8" s="26">
        <v>2044</v>
      </c>
      <c r="AE8" s="26">
        <v>2045</v>
      </c>
      <c r="AF8" s="26">
        <v>2046</v>
      </c>
      <c r="AG8" s="26">
        <v>2047</v>
      </c>
      <c r="AH8" s="26">
        <v>2048</v>
      </c>
      <c r="AI8" s="26">
        <v>2049</v>
      </c>
      <c r="AJ8" s="26">
        <v>2050</v>
      </c>
    </row>
    <row r="9" spans="1:36">
      <c r="C9" t="s">
        <v>533</v>
      </c>
      <c r="D9">
        <f>_xlfn.FORECAST.LINEAR(D8,$D$6:$E$6,$D$2:$E$2)</f>
        <v>201308000000000</v>
      </c>
      <c r="E9">
        <f>_xlfn.FORECAST.LINEAR(E8,$D$6:$E$6,$D$2:$E$2)</f>
        <v>203014000000000</v>
      </c>
      <c r="F9">
        <f>_xlfn.FORECAST.LINEAR(F8,$D$6:$E$6,$D$2:$E$2)</f>
        <v>204720000000000</v>
      </c>
      <c r="G9">
        <f>_xlfn.FORECAST.LINEAR(G8,$E$6:$F$6,$E$2:$F$2)</f>
        <v>205402400000000</v>
      </c>
      <c r="H9">
        <f t="shared" ref="H9:P9" si="1">_xlfn.FORECAST.LINEAR(H8,$E$6:$F$6,$E$2:$F$2)</f>
        <v>206084800000000</v>
      </c>
      <c r="I9">
        <f t="shared" si="1"/>
        <v>206767200000000</v>
      </c>
      <c r="J9">
        <f t="shared" si="1"/>
        <v>207449600000000</v>
      </c>
      <c r="K9">
        <f t="shared" si="1"/>
        <v>208132000000000</v>
      </c>
      <c r="L9">
        <f t="shared" si="1"/>
        <v>208814400000000</v>
      </c>
      <c r="M9">
        <f t="shared" si="1"/>
        <v>209496800000000</v>
      </c>
      <c r="N9">
        <f t="shared" si="1"/>
        <v>210179200000000</v>
      </c>
      <c r="O9">
        <f t="shared" si="1"/>
        <v>210861600000000</v>
      </c>
      <c r="P9">
        <f t="shared" si="1"/>
        <v>211544000000000</v>
      </c>
      <c r="Q9">
        <f>_xlfn.FORECAST.LINEAR(Q8,$F$6:$G$6,$F$2:$G$2)</f>
        <v>212226400000000</v>
      </c>
      <c r="R9">
        <f t="shared" ref="R9:Z9" si="2">_xlfn.FORECAST.LINEAR(R8,$F$6:$G$6,$F$2:$G$2)</f>
        <v>212908800000000</v>
      </c>
      <c r="S9">
        <f t="shared" si="2"/>
        <v>213591200000000</v>
      </c>
      <c r="T9">
        <f t="shared" si="2"/>
        <v>214273600000000</v>
      </c>
      <c r="U9">
        <f t="shared" si="2"/>
        <v>214956000000000</v>
      </c>
      <c r="V9">
        <f t="shared" si="2"/>
        <v>215638400000000</v>
      </c>
      <c r="W9">
        <f t="shared" si="2"/>
        <v>216320800000000</v>
      </c>
      <c r="X9">
        <f t="shared" si="2"/>
        <v>217003200000000</v>
      </c>
      <c r="Y9">
        <f t="shared" si="2"/>
        <v>217685600000000</v>
      </c>
      <c r="Z9">
        <f t="shared" si="2"/>
        <v>218368000000000</v>
      </c>
      <c r="AA9">
        <f>_xlfn.FORECAST.LINEAR(AA8,$G$6:$H$6,$G$2:$H$2)</f>
        <v>219050400000000</v>
      </c>
      <c r="AB9">
        <f t="shared" ref="AB9:AJ9" si="3">_xlfn.FORECAST.LINEAR(AB8,$G$6:$H$6,$G$2:$H$2)</f>
        <v>219732800000000</v>
      </c>
      <c r="AC9">
        <f t="shared" si="3"/>
        <v>220415200000000</v>
      </c>
      <c r="AD9">
        <f t="shared" si="3"/>
        <v>221097600000000</v>
      </c>
      <c r="AE9">
        <f t="shared" si="3"/>
        <v>221780000000000</v>
      </c>
      <c r="AF9">
        <f t="shared" si="3"/>
        <v>222462400000000</v>
      </c>
      <c r="AG9">
        <f t="shared" si="3"/>
        <v>223144800000000</v>
      </c>
      <c r="AH9">
        <f t="shared" si="3"/>
        <v>223827200000000</v>
      </c>
      <c r="AI9">
        <f t="shared" si="3"/>
        <v>224509600000000</v>
      </c>
      <c r="AJ9">
        <f t="shared" si="3"/>
        <v>225192000000000</v>
      </c>
    </row>
    <row r="10" spans="1:36">
      <c r="B10" s="27"/>
    </row>
    <row r="11" spans="1:36">
      <c r="B11" s="27"/>
    </row>
    <row r="12" spans="1:36">
      <c r="B12" s="2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7BEFD-FCBD-4819-983E-6024B48B2F26}">
  <dimension ref="A2:AD35"/>
  <sheetViews>
    <sheetView topLeftCell="A4" workbookViewId="0">
      <selection activeCell="E19" sqref="E19"/>
    </sheetView>
  </sheetViews>
  <sheetFormatPr defaultRowHeight="15"/>
  <cols>
    <col min="1" max="1" width="52.42578125" customWidth="1"/>
    <col min="2" max="30" width="9" customWidth="1"/>
  </cols>
  <sheetData>
    <row r="2" spans="1:3">
      <c r="A2" s="107" t="s">
        <v>620</v>
      </c>
      <c r="B2" s="15"/>
      <c r="C2" s="15"/>
    </row>
    <row r="3" spans="1:3">
      <c r="A3" t="s">
        <v>610</v>
      </c>
      <c r="B3">
        <f>AVERAGE(6,20)</f>
        <v>13</v>
      </c>
      <c r="C3" s="5" t="s">
        <v>611</v>
      </c>
    </row>
    <row r="4" spans="1:3">
      <c r="A4" t="s">
        <v>612</v>
      </c>
      <c r="B4" s="108">
        <v>0.03</v>
      </c>
      <c r="C4" t="s">
        <v>609</v>
      </c>
    </row>
    <row r="5" spans="1:3">
      <c r="A5" t="s">
        <v>614</v>
      </c>
      <c r="B5">
        <f xml:space="preserve"> 0.9307-(0.0002*AVERAGE(20,55))</f>
        <v>0.92320000000000002</v>
      </c>
      <c r="C5" s="5" t="s">
        <v>613</v>
      </c>
    </row>
    <row r="6" spans="1:3">
      <c r="A6" t="s">
        <v>615</v>
      </c>
      <c r="B6">
        <v>2.2999999999999998</v>
      </c>
      <c r="C6" s="5" t="s">
        <v>613</v>
      </c>
    </row>
    <row r="7" spans="1:3">
      <c r="A7" t="s">
        <v>616</v>
      </c>
      <c r="B7" s="16">
        <f>B6/B5</f>
        <v>2.491334488734835</v>
      </c>
    </row>
    <row r="8" spans="1:3" ht="15.75">
      <c r="A8" t="s">
        <v>639</v>
      </c>
      <c r="B8" s="16">
        <v>0.61</v>
      </c>
      <c r="C8" s="135" t="s">
        <v>638</v>
      </c>
    </row>
    <row r="10" spans="1:3">
      <c r="A10" s="109" t="s">
        <v>621</v>
      </c>
      <c r="B10" s="110"/>
      <c r="C10" s="110"/>
    </row>
    <row r="11" spans="1:3">
      <c r="A11" t="s">
        <v>617</v>
      </c>
      <c r="B11">
        <f>1/13</f>
        <v>7.6923076923076927E-2</v>
      </c>
    </row>
    <row r="12" spans="1:3">
      <c r="A12" t="s">
        <v>618</v>
      </c>
      <c r="B12" s="108">
        <f>1-B4</f>
        <v>0.97</v>
      </c>
    </row>
    <row r="13" spans="1:3">
      <c r="A13" t="s">
        <v>619</v>
      </c>
      <c r="B13" s="108">
        <f>B7</f>
        <v>2.491334488734835</v>
      </c>
    </row>
    <row r="14" spans="1:3">
      <c r="B14" s="108"/>
    </row>
    <row r="17" spans="1:30" s="15" customFormat="1" ht="15.75" thickBot="1">
      <c r="A17" s="107" t="s">
        <v>626</v>
      </c>
      <c r="V17" s="131" t="s">
        <v>640</v>
      </c>
    </row>
    <row r="18" spans="1:30">
      <c r="A18" t="s">
        <v>625</v>
      </c>
      <c r="B18" s="1">
        <v>2022</v>
      </c>
      <c r="C18" s="1">
        <v>2023</v>
      </c>
      <c r="D18" s="1">
        <v>2024</v>
      </c>
      <c r="E18" s="1">
        <v>2025</v>
      </c>
      <c r="F18" s="1">
        <v>2026</v>
      </c>
      <c r="G18" s="1">
        <v>2027</v>
      </c>
      <c r="H18" s="1">
        <v>2028</v>
      </c>
      <c r="I18" s="113">
        <v>2029</v>
      </c>
      <c r="J18" s="1">
        <v>2030</v>
      </c>
      <c r="K18" s="1">
        <v>2031</v>
      </c>
      <c r="L18" s="1">
        <v>2032</v>
      </c>
      <c r="M18" s="1">
        <v>2033</v>
      </c>
      <c r="N18" s="1">
        <v>2034</v>
      </c>
      <c r="O18" s="1">
        <v>2035</v>
      </c>
      <c r="P18" s="1">
        <v>2036</v>
      </c>
      <c r="Q18" s="1">
        <v>2037</v>
      </c>
      <c r="R18" s="1">
        <v>2038</v>
      </c>
      <c r="S18" s="1">
        <v>2039</v>
      </c>
      <c r="T18" s="1">
        <v>2040</v>
      </c>
      <c r="U18" s="1">
        <v>2041</v>
      </c>
      <c r="V18" s="1">
        <v>2042</v>
      </c>
      <c r="W18" s="1">
        <v>2043</v>
      </c>
      <c r="X18" s="1">
        <v>2044</v>
      </c>
      <c r="Y18" s="1">
        <v>2045</v>
      </c>
      <c r="Z18" s="1">
        <v>2046</v>
      </c>
      <c r="AA18" s="1">
        <v>2047</v>
      </c>
      <c r="AB18" s="1">
        <v>2048</v>
      </c>
      <c r="AC18" s="1">
        <v>2049</v>
      </c>
      <c r="AD18" s="1">
        <v>2050</v>
      </c>
    </row>
    <row r="19" spans="1:30">
      <c r="A19" t="s">
        <v>622</v>
      </c>
      <c r="B19">
        <f>INDEX('AEO23 Table 4'!$36:$36,MATCH(B18,'AEO23 Table 4'!$13:$13,0))*10^15</f>
        <v>599797000000000</v>
      </c>
      <c r="C19">
        <f>INDEX('AEO23 Table 4'!$36:$36,MATCH(C18,'AEO23 Table 4'!$13:$13,0))*10^15</f>
        <v>598845000000000</v>
      </c>
      <c r="D19">
        <f>INDEX('AEO23 Table 4'!$36:$36,MATCH(D18,'AEO23 Table 4'!$13:$13,0))*10^15</f>
        <v>598786000000000</v>
      </c>
      <c r="E19">
        <f>INDEX('AEO23 Table 4'!$36:$36,MATCH(E18,'AEO23 Table 4'!$13:$13,0))*10^15</f>
        <v>599582000000000</v>
      </c>
      <c r="F19">
        <f>INDEX('AEO23 Table 4'!$36:$36,MATCH(F18,'AEO23 Table 4'!$13:$13,0))*10^15</f>
        <v>599536000000000</v>
      </c>
      <c r="G19">
        <f>INDEX('AEO23 Table 4'!$36:$36,MATCH(G18,'AEO23 Table 4'!$13:$13,0))*10^15</f>
        <v>599125000000000</v>
      </c>
      <c r="H19">
        <f>INDEX('AEO23 Table 4'!$36:$36,MATCH(H18,'AEO23 Table 4'!$13:$13,0))*10^15</f>
        <v>598020000000000</v>
      </c>
      <c r="I19" s="114">
        <f>INDEX('AEO23 Table 4'!$36:$36,MATCH(I18,'AEO23 Table 4'!$13:$13,0))*10^15</f>
        <v>596113000000000</v>
      </c>
      <c r="J19">
        <f>INDEX('AEO23 Table 4'!$36:$36,MATCH(J18,'AEO23 Table 4'!$13:$13,0))*10^15</f>
        <v>593223000000000</v>
      </c>
      <c r="K19">
        <f>INDEX('AEO23 Table 4'!$36:$36,MATCH(K18,'AEO23 Table 4'!$13:$13,0))*10^15</f>
        <v>589911000000000</v>
      </c>
      <c r="L19">
        <f>INDEX('AEO23 Table 4'!$36:$36,MATCH(L18,'AEO23 Table 4'!$13:$13,0))*10^15</f>
        <v>586847000000000</v>
      </c>
      <c r="M19">
        <f>INDEX('AEO23 Table 4'!$36:$36,MATCH(M18,'AEO23 Table 4'!$13:$13,0))*10^15</f>
        <v>586124000000000</v>
      </c>
      <c r="N19">
        <f>INDEX('AEO23 Table 4'!$36:$36,MATCH(N18,'AEO23 Table 4'!$13:$13,0))*10^15</f>
        <v>586146000000000</v>
      </c>
      <c r="O19">
        <f>INDEX('AEO23 Table 4'!$36:$36,MATCH(O18,'AEO23 Table 4'!$13:$13,0))*10^15</f>
        <v>588552000000000</v>
      </c>
      <c r="P19">
        <f>INDEX('AEO23 Table 4'!$36:$36,MATCH(P18,'AEO23 Table 4'!$13:$13,0))*10^15</f>
        <v>591464000000000</v>
      </c>
      <c r="Q19">
        <f>INDEX('AEO23 Table 4'!$36:$36,MATCH(Q18,'AEO23 Table 4'!$13:$13,0))*10^15</f>
        <v>594365000000000</v>
      </c>
      <c r="R19">
        <f>INDEX('AEO23 Table 4'!$36:$36,MATCH(R18,'AEO23 Table 4'!$13:$13,0))*10^15</f>
        <v>596931000000000</v>
      </c>
      <c r="S19">
        <f>INDEX('AEO23 Table 4'!$36:$36,MATCH(S18,'AEO23 Table 4'!$13:$13,0))*10^15</f>
        <v>599321000000000</v>
      </c>
      <c r="T19">
        <f>INDEX('AEO23 Table 4'!$36:$36,MATCH(T18,'AEO23 Table 4'!$13:$13,0))*10^15</f>
        <v>601795000000000</v>
      </c>
      <c r="U19">
        <f>INDEX('AEO23 Table 4'!$36:$36,MATCH(U18,'AEO23 Table 4'!$13:$13,0))*10^15</f>
        <v>604464000000000</v>
      </c>
      <c r="V19">
        <f>INDEX('AEO23 Table 4'!$36:$36,MATCH(V18,'AEO23 Table 4'!$13:$13,0))*10^15</f>
        <v>607404000000000</v>
      </c>
      <c r="W19">
        <f>INDEX('AEO23 Table 4'!$36:$36,MATCH(W18,'AEO23 Table 4'!$13:$13,0))*10^15</f>
        <v>610584000000000</v>
      </c>
      <c r="X19">
        <f>INDEX('AEO23 Table 4'!$36:$36,MATCH(X18,'AEO23 Table 4'!$13:$13,0))*10^15</f>
        <v>613738000000000</v>
      </c>
      <c r="Y19">
        <f>INDEX('AEO23 Table 4'!$36:$36,MATCH(Y18,'AEO23 Table 4'!$13:$13,0))*10^15</f>
        <v>616835000000000</v>
      </c>
      <c r="Z19">
        <f>INDEX('AEO23 Table 4'!$36:$36,MATCH(Z18,'AEO23 Table 4'!$13:$13,0))*10^15</f>
        <v>620251000000000</v>
      </c>
      <c r="AA19">
        <f>INDEX('AEO23 Table 4'!$36:$36,MATCH(AA18,'AEO23 Table 4'!$13:$13,0))*10^15</f>
        <v>623921000000000</v>
      </c>
      <c r="AB19">
        <f>INDEX('AEO23 Table 4'!$36:$36,MATCH(AB18,'AEO23 Table 4'!$13:$13,0))*10^15</f>
        <v>627667000000000</v>
      </c>
      <c r="AC19">
        <f>INDEX('AEO23 Table 4'!$36:$36,MATCH(AC18,'AEO23 Table 4'!$13:$13,0))*10^15</f>
        <v>631618000000000</v>
      </c>
      <c r="AD19">
        <f>INDEX('AEO23 Table 4'!$36:$36,MATCH(AD18,'AEO23 Table 4'!$13:$13,0))*10^15</f>
        <v>636080000000000</v>
      </c>
    </row>
    <row r="20" spans="1:30">
      <c r="A20" t="s">
        <v>624</v>
      </c>
      <c r="B20">
        <v>0</v>
      </c>
      <c r="C20">
        <v>0</v>
      </c>
      <c r="D20">
        <v>0</v>
      </c>
      <c r="E20">
        <v>0</v>
      </c>
      <c r="F20">
        <v>0</v>
      </c>
      <c r="G20">
        <v>0</v>
      </c>
      <c r="H20">
        <v>0</v>
      </c>
      <c r="I20" s="114">
        <f t="shared" ref="I20:AC20" si="0">MAX(I19-H19,0)</f>
        <v>0</v>
      </c>
      <c r="J20">
        <f t="shared" si="0"/>
        <v>0</v>
      </c>
      <c r="K20">
        <f t="shared" si="0"/>
        <v>0</v>
      </c>
      <c r="L20">
        <f t="shared" si="0"/>
        <v>0</v>
      </c>
      <c r="M20">
        <f t="shared" si="0"/>
        <v>0</v>
      </c>
      <c r="N20">
        <f t="shared" si="0"/>
        <v>22000000000</v>
      </c>
      <c r="O20">
        <f t="shared" si="0"/>
        <v>2406000000000</v>
      </c>
      <c r="P20">
        <f t="shared" si="0"/>
        <v>2912000000000</v>
      </c>
      <c r="Q20">
        <f t="shared" si="0"/>
        <v>2901000000000</v>
      </c>
      <c r="R20">
        <f t="shared" si="0"/>
        <v>2566000000000</v>
      </c>
      <c r="S20">
        <f t="shared" si="0"/>
        <v>2390000000000</v>
      </c>
      <c r="T20">
        <f t="shared" si="0"/>
        <v>2474000000000</v>
      </c>
      <c r="U20">
        <f t="shared" si="0"/>
        <v>2669000000000</v>
      </c>
      <c r="V20">
        <f t="shared" si="0"/>
        <v>2940000000000</v>
      </c>
      <c r="W20">
        <f t="shared" si="0"/>
        <v>3180000000000</v>
      </c>
      <c r="X20">
        <f t="shared" si="0"/>
        <v>3154000000000</v>
      </c>
      <c r="Y20">
        <f t="shared" si="0"/>
        <v>3097000000000</v>
      </c>
      <c r="Z20">
        <f t="shared" si="0"/>
        <v>3416000000000</v>
      </c>
      <c r="AA20">
        <f t="shared" si="0"/>
        <v>3670000000000</v>
      </c>
      <c r="AB20">
        <f t="shared" si="0"/>
        <v>3746000000000</v>
      </c>
      <c r="AC20">
        <f t="shared" si="0"/>
        <v>3951000000000</v>
      </c>
      <c r="AD20">
        <f>MAX(AD19-AC19,0)</f>
        <v>4462000000000</v>
      </c>
    </row>
    <row r="21" spans="1:30">
      <c r="I21" s="114"/>
    </row>
    <row r="22" spans="1:30" s="122" customFormat="1">
      <c r="A22" s="121" t="s">
        <v>627</v>
      </c>
      <c r="I22" s="123"/>
    </row>
    <row r="23" spans="1:30" s="16" customFormat="1" ht="45">
      <c r="A23" s="136" t="s">
        <v>641</v>
      </c>
      <c r="B23" s="16">
        <v>0</v>
      </c>
      <c r="C23" s="16">
        <v>0</v>
      </c>
      <c r="D23" s="16">
        <v>0</v>
      </c>
      <c r="E23" s="16">
        <v>0</v>
      </c>
      <c r="F23" s="16">
        <v>0</v>
      </c>
      <c r="G23" s="16">
        <v>0</v>
      </c>
      <c r="H23" s="16">
        <v>0</v>
      </c>
      <c r="I23" s="115">
        <f>$B$12*$B$11*$B$8</f>
        <v>4.551538461538461E-2</v>
      </c>
      <c r="J23" s="16">
        <f t="shared" ref="J23:AD23" si="1">$B$12*$B$11*$B$8</f>
        <v>4.551538461538461E-2</v>
      </c>
      <c r="K23" s="16">
        <f t="shared" si="1"/>
        <v>4.551538461538461E-2</v>
      </c>
      <c r="L23" s="16">
        <f t="shared" si="1"/>
        <v>4.551538461538461E-2</v>
      </c>
      <c r="M23" s="16">
        <f>$B$12*$B$11*$B$8</f>
        <v>4.551538461538461E-2</v>
      </c>
      <c r="N23" s="16">
        <f t="shared" si="1"/>
        <v>4.551538461538461E-2</v>
      </c>
      <c r="O23" s="16">
        <f t="shared" si="1"/>
        <v>4.551538461538461E-2</v>
      </c>
      <c r="P23" s="16">
        <f t="shared" si="1"/>
        <v>4.551538461538461E-2</v>
      </c>
      <c r="Q23" s="16">
        <f t="shared" si="1"/>
        <v>4.551538461538461E-2</v>
      </c>
      <c r="R23" s="16">
        <f t="shared" si="1"/>
        <v>4.551538461538461E-2</v>
      </c>
      <c r="S23" s="16">
        <f t="shared" si="1"/>
        <v>4.551538461538461E-2</v>
      </c>
      <c r="T23" s="16">
        <f t="shared" si="1"/>
        <v>4.551538461538461E-2</v>
      </c>
      <c r="U23" s="16">
        <f t="shared" si="1"/>
        <v>4.551538461538461E-2</v>
      </c>
      <c r="V23" s="16">
        <f t="shared" si="1"/>
        <v>4.551538461538461E-2</v>
      </c>
      <c r="W23" s="16">
        <f t="shared" si="1"/>
        <v>4.551538461538461E-2</v>
      </c>
      <c r="X23" s="16">
        <f t="shared" si="1"/>
        <v>4.551538461538461E-2</v>
      </c>
      <c r="Y23" s="16">
        <f t="shared" si="1"/>
        <v>4.551538461538461E-2</v>
      </c>
      <c r="Z23" s="16">
        <f t="shared" si="1"/>
        <v>4.551538461538461E-2</v>
      </c>
      <c r="AA23" s="16">
        <f t="shared" si="1"/>
        <v>4.551538461538461E-2</v>
      </c>
      <c r="AB23" s="16">
        <f t="shared" si="1"/>
        <v>4.551538461538461E-2</v>
      </c>
      <c r="AC23" s="16">
        <f t="shared" si="1"/>
        <v>4.551538461538461E-2</v>
      </c>
      <c r="AD23" s="16">
        <f t="shared" si="1"/>
        <v>4.551538461538461E-2</v>
      </c>
    </row>
    <row r="24" spans="1:30" s="16" customFormat="1">
      <c r="A24" s="16" t="s">
        <v>623</v>
      </c>
      <c r="B24" s="16">
        <f>0.03*$B$11</f>
        <v>2.3076923076923079E-3</v>
      </c>
      <c r="C24" s="16">
        <f t="shared" ref="C24:H24" si="2">0.03*$B$11</f>
        <v>2.3076923076923079E-3</v>
      </c>
      <c r="D24" s="16">
        <f t="shared" si="2"/>
        <v>2.3076923076923079E-3</v>
      </c>
      <c r="E24" s="16">
        <f t="shared" si="2"/>
        <v>2.3076923076923079E-3</v>
      </c>
      <c r="F24" s="16">
        <f t="shared" si="2"/>
        <v>2.3076923076923079E-3</v>
      </c>
      <c r="G24" s="16">
        <f t="shared" si="2"/>
        <v>2.3076923076923079E-3</v>
      </c>
      <c r="H24" s="16">
        <f t="shared" si="2"/>
        <v>2.3076923076923079E-3</v>
      </c>
      <c r="I24" s="115">
        <f>0.03*$B$11</f>
        <v>2.3076923076923079E-3</v>
      </c>
      <c r="J24" s="16">
        <f t="shared" ref="J24:AD24" si="3">0.03*$B$11</f>
        <v>2.3076923076923079E-3</v>
      </c>
      <c r="K24" s="16">
        <f t="shared" si="3"/>
        <v>2.3076923076923079E-3</v>
      </c>
      <c r="L24" s="16">
        <f t="shared" si="3"/>
        <v>2.3076923076923079E-3</v>
      </c>
      <c r="M24" s="16">
        <f t="shared" si="3"/>
        <v>2.3076923076923079E-3</v>
      </c>
      <c r="N24" s="16">
        <f t="shared" si="3"/>
        <v>2.3076923076923079E-3</v>
      </c>
      <c r="O24" s="16">
        <f t="shared" si="3"/>
        <v>2.3076923076923079E-3</v>
      </c>
      <c r="P24" s="16">
        <f t="shared" si="3"/>
        <v>2.3076923076923079E-3</v>
      </c>
      <c r="Q24" s="16">
        <f t="shared" si="3"/>
        <v>2.3076923076923079E-3</v>
      </c>
      <c r="R24" s="16">
        <f t="shared" si="3"/>
        <v>2.3076923076923079E-3</v>
      </c>
      <c r="S24" s="16">
        <f t="shared" si="3"/>
        <v>2.3076923076923079E-3</v>
      </c>
      <c r="T24" s="16">
        <f t="shared" si="3"/>
        <v>2.3076923076923079E-3</v>
      </c>
      <c r="U24" s="16">
        <f t="shared" si="3"/>
        <v>2.3076923076923079E-3</v>
      </c>
      <c r="V24" s="16">
        <f t="shared" si="3"/>
        <v>2.3076923076923079E-3</v>
      </c>
      <c r="W24" s="16">
        <f t="shared" si="3"/>
        <v>2.3076923076923079E-3</v>
      </c>
      <c r="X24" s="16">
        <f t="shared" si="3"/>
        <v>2.3076923076923079E-3</v>
      </c>
      <c r="Y24" s="16">
        <f t="shared" si="3"/>
        <v>2.3076923076923079E-3</v>
      </c>
      <c r="Z24" s="16">
        <f t="shared" si="3"/>
        <v>2.3076923076923079E-3</v>
      </c>
      <c r="AA24" s="16">
        <f t="shared" si="3"/>
        <v>2.3076923076923079E-3</v>
      </c>
      <c r="AB24" s="16">
        <f t="shared" si="3"/>
        <v>2.3076923076923079E-3</v>
      </c>
      <c r="AC24" s="16">
        <f t="shared" si="3"/>
        <v>2.3076923076923079E-3</v>
      </c>
      <c r="AD24" s="16">
        <f t="shared" si="3"/>
        <v>2.3076923076923079E-3</v>
      </c>
    </row>
    <row r="25" spans="1:30" s="16" customFormat="1">
      <c r="A25" s="118" t="s">
        <v>635</v>
      </c>
      <c r="B25" s="16">
        <v>0</v>
      </c>
      <c r="C25" s="16">
        <f>SUM($B23:C23)</f>
        <v>0</v>
      </c>
      <c r="D25" s="16">
        <f>SUM($B23:D23)</f>
        <v>0</v>
      </c>
      <c r="E25" s="16">
        <f>SUM($B23:E23)</f>
        <v>0</v>
      </c>
      <c r="F25" s="16">
        <f>SUM($B23:F23)</f>
        <v>0</v>
      </c>
      <c r="G25" s="16">
        <f>SUM($B23:G23)</f>
        <v>0</v>
      </c>
      <c r="H25" s="16">
        <f>SUM($B23:H23)</f>
        <v>0</v>
      </c>
      <c r="I25" s="115">
        <f>SUM($B23:I23)</f>
        <v>4.551538461538461E-2</v>
      </c>
      <c r="J25" s="16">
        <f>SUM($B23:J23)</f>
        <v>9.1030769230769221E-2</v>
      </c>
      <c r="K25" s="16">
        <f>SUM($B23:K23)</f>
        <v>0.13654615384615382</v>
      </c>
      <c r="L25" s="16">
        <f>SUM($B23:L23)</f>
        <v>0.18206153846153844</v>
      </c>
      <c r="M25" s="16">
        <f>SUM($B23:M23)</f>
        <v>0.22757692307692307</v>
      </c>
      <c r="N25" s="16">
        <f>SUM($B23:N23)</f>
        <v>0.27309230769230769</v>
      </c>
      <c r="O25" s="16">
        <f>SUM($B23:O23)</f>
        <v>0.31860769230769231</v>
      </c>
      <c r="P25" s="16">
        <f>SUM($B23:P23)</f>
        <v>0.36412307692307694</v>
      </c>
      <c r="Q25" s="16">
        <f>SUM($B23:Q23)</f>
        <v>0.40963846153846156</v>
      </c>
      <c r="R25" s="16">
        <f>SUM($B23:R23)</f>
        <v>0.45515384615384619</v>
      </c>
      <c r="S25" s="16">
        <f>SUM($B23:S23)</f>
        <v>0.50066923076923076</v>
      </c>
      <c r="T25" s="16">
        <f>SUM($B23:T23)</f>
        <v>0.54618461538461538</v>
      </c>
      <c r="U25" s="16">
        <f>SUM($B23:U23)</f>
        <v>0.5917</v>
      </c>
      <c r="V25" s="16">
        <f>SUM($B23:V23)</f>
        <v>0.63721538461538463</v>
      </c>
      <c r="W25" s="16">
        <f>SUM($B23:W23)</f>
        <v>0.68273076923076925</v>
      </c>
      <c r="X25" s="16">
        <f>SUM($B23:X23)</f>
        <v>0.72824615384615388</v>
      </c>
      <c r="Y25" s="16">
        <f>SUM($B23:Y23)</f>
        <v>0.7737615384615385</v>
      </c>
      <c r="Z25" s="16">
        <f>SUM($B23:Z23)</f>
        <v>0.81927692307692312</v>
      </c>
      <c r="AA25" s="16">
        <f>SUM($B23:AA23)</f>
        <v>0.86479230769230775</v>
      </c>
      <c r="AB25" s="16">
        <f>SUM($B23:AB23)</f>
        <v>0.91030769230769237</v>
      </c>
      <c r="AC25" s="16">
        <f>SUM($B23:AC23)</f>
        <v>0.955823076923077</v>
      </c>
      <c r="AD25" s="16">
        <f>SUM($B23:AD23)</f>
        <v>1.0013384615384615</v>
      </c>
    </row>
    <row r="26" spans="1:30" s="16" customFormat="1">
      <c r="A26" s="111"/>
      <c r="I26" s="115"/>
    </row>
    <row r="27" spans="1:30" s="16" customFormat="1">
      <c r="A27" s="118" t="s">
        <v>632</v>
      </c>
      <c r="B27" s="120">
        <v>0</v>
      </c>
      <c r="C27" s="120">
        <v>0</v>
      </c>
      <c r="D27" s="120">
        <v>0</v>
      </c>
      <c r="E27" s="120">
        <v>0</v>
      </c>
      <c r="F27" s="120">
        <v>0</v>
      </c>
      <c r="G27" s="120">
        <v>0</v>
      </c>
      <c r="H27" s="120">
        <v>0</v>
      </c>
      <c r="I27" s="128">
        <f>I19</f>
        <v>596113000000000</v>
      </c>
      <c r="J27" s="119">
        <f>I27</f>
        <v>596113000000000</v>
      </c>
      <c r="K27" s="119">
        <f>J27</f>
        <v>596113000000000</v>
      </c>
      <c r="L27" s="119">
        <f t="shared" ref="L27:AD27" si="4">K27</f>
        <v>596113000000000</v>
      </c>
      <c r="M27" s="119">
        <f t="shared" si="4"/>
        <v>596113000000000</v>
      </c>
      <c r="N27" s="119">
        <f t="shared" si="4"/>
        <v>596113000000000</v>
      </c>
      <c r="O27" s="119">
        <f t="shared" si="4"/>
        <v>596113000000000</v>
      </c>
      <c r="P27" s="119">
        <f t="shared" si="4"/>
        <v>596113000000000</v>
      </c>
      <c r="Q27" s="119">
        <f t="shared" si="4"/>
        <v>596113000000000</v>
      </c>
      <c r="R27" s="119">
        <f t="shared" si="4"/>
        <v>596113000000000</v>
      </c>
      <c r="S27" s="119">
        <f t="shared" si="4"/>
        <v>596113000000000</v>
      </c>
      <c r="T27" s="119">
        <f t="shared" si="4"/>
        <v>596113000000000</v>
      </c>
      <c r="U27" s="119">
        <f t="shared" si="4"/>
        <v>596113000000000</v>
      </c>
      <c r="V27" s="119">
        <f t="shared" si="4"/>
        <v>596113000000000</v>
      </c>
      <c r="W27" s="119">
        <f t="shared" si="4"/>
        <v>596113000000000</v>
      </c>
      <c r="X27" s="119">
        <f t="shared" si="4"/>
        <v>596113000000000</v>
      </c>
      <c r="Y27" s="119">
        <f t="shared" si="4"/>
        <v>596113000000000</v>
      </c>
      <c r="Z27" s="119">
        <f t="shared" si="4"/>
        <v>596113000000000</v>
      </c>
      <c r="AA27" s="119">
        <f t="shared" si="4"/>
        <v>596113000000000</v>
      </c>
      <c r="AB27" s="119">
        <f t="shared" si="4"/>
        <v>596113000000000</v>
      </c>
      <c r="AC27" s="119">
        <f t="shared" si="4"/>
        <v>596113000000000</v>
      </c>
      <c r="AD27" s="119">
        <f t="shared" si="4"/>
        <v>596113000000000</v>
      </c>
    </row>
    <row r="28" spans="1:30" s="16" customFormat="1">
      <c r="A28" s="118" t="s">
        <v>631</v>
      </c>
      <c r="B28" s="120">
        <v>0</v>
      </c>
      <c r="C28" s="120">
        <v>0</v>
      </c>
      <c r="D28" s="120">
        <v>0</v>
      </c>
      <c r="E28" s="120">
        <v>0</v>
      </c>
      <c r="F28" s="120">
        <v>0</v>
      </c>
      <c r="G28" s="120">
        <v>0</v>
      </c>
      <c r="H28" s="120">
        <v>0</v>
      </c>
      <c r="I28" s="128">
        <f>I27*I25</f>
        <v>27132312469230.766</v>
      </c>
      <c r="J28" s="119">
        <f>J27*J25</f>
        <v>54264624938461.531</v>
      </c>
      <c r="K28" s="119">
        <f>K27*K25</f>
        <v>81396937407692.297</v>
      </c>
      <c r="L28" s="119">
        <f t="shared" ref="L28:U28" si="5">L27*L25</f>
        <v>108529249876923.06</v>
      </c>
      <c r="M28" s="119">
        <f t="shared" si="5"/>
        <v>135661562346153.84</v>
      </c>
      <c r="N28" s="119">
        <f t="shared" si="5"/>
        <v>162793874815384.63</v>
      </c>
      <c r="O28" s="119">
        <f t="shared" si="5"/>
        <v>189926187284615.38</v>
      </c>
      <c r="P28" s="119">
        <f t="shared" si="5"/>
        <v>217058499753846.16</v>
      </c>
      <c r="Q28" s="119">
        <f t="shared" si="5"/>
        <v>244190812223076.94</v>
      </c>
      <c r="R28" s="119">
        <f t="shared" si="5"/>
        <v>271323124692307.72</v>
      </c>
      <c r="S28" s="119">
        <f t="shared" si="5"/>
        <v>298455437161538.44</v>
      </c>
      <c r="T28" s="119">
        <f t="shared" si="5"/>
        <v>325587749630769.25</v>
      </c>
      <c r="U28" s="119">
        <f t="shared" si="5"/>
        <v>352720062100000</v>
      </c>
      <c r="V28" s="112">
        <v>0</v>
      </c>
      <c r="W28" s="112">
        <v>0</v>
      </c>
      <c r="X28" s="112">
        <v>0</v>
      </c>
      <c r="Y28" s="112">
        <v>0</v>
      </c>
      <c r="Z28" s="112">
        <v>0</v>
      </c>
      <c r="AA28" s="112">
        <v>0</v>
      </c>
      <c r="AB28" s="112">
        <v>0</v>
      </c>
      <c r="AC28" s="112">
        <v>0</v>
      </c>
      <c r="AD28" s="112">
        <v>0</v>
      </c>
    </row>
    <row r="29" spans="1:30">
      <c r="A29" t="s">
        <v>634</v>
      </c>
      <c r="B29">
        <v>0</v>
      </c>
      <c r="C29">
        <v>0</v>
      </c>
      <c r="D29">
        <v>0</v>
      </c>
      <c r="E29">
        <v>0</v>
      </c>
      <c r="F29">
        <v>0</v>
      </c>
      <c r="G29">
        <v>0</v>
      </c>
      <c r="H29">
        <v>0</v>
      </c>
      <c r="I29" s="130">
        <f t="shared" ref="I29:U29" si="6">I27*I25/$B13</f>
        <v>10890674291997.324</v>
      </c>
      <c r="J29">
        <f t="shared" si="6"/>
        <v>21781348583994.648</v>
      </c>
      <c r="K29" s="6">
        <f t="shared" si="6"/>
        <v>32672022875991.973</v>
      </c>
      <c r="L29">
        <f t="shared" si="6"/>
        <v>43562697167989.297</v>
      </c>
      <c r="M29">
        <f t="shared" si="6"/>
        <v>54453371459986.633</v>
      </c>
      <c r="N29">
        <f t="shared" si="6"/>
        <v>65344045751983.961</v>
      </c>
      <c r="O29">
        <f t="shared" si="6"/>
        <v>76234720043981.281</v>
      </c>
      <c r="P29">
        <f t="shared" si="6"/>
        <v>87125394335978.609</v>
      </c>
      <c r="Q29">
        <f t="shared" si="6"/>
        <v>98016068627975.938</v>
      </c>
      <c r="R29">
        <f t="shared" si="6"/>
        <v>108906742919973.27</v>
      </c>
      <c r="S29">
        <f t="shared" si="6"/>
        <v>119797417211970.58</v>
      </c>
      <c r="T29">
        <f t="shared" si="6"/>
        <v>130688091503967.92</v>
      </c>
      <c r="U29">
        <f t="shared" si="6"/>
        <v>141578765795965.25</v>
      </c>
      <c r="V29" s="112">
        <v>0</v>
      </c>
      <c r="W29" s="112">
        <v>0</v>
      </c>
      <c r="X29" s="112">
        <v>0</v>
      </c>
      <c r="Y29" s="112">
        <v>0</v>
      </c>
      <c r="Z29" s="112">
        <v>0</v>
      </c>
      <c r="AA29" s="112">
        <v>0</v>
      </c>
      <c r="AB29" s="112">
        <v>0</v>
      </c>
      <c r="AC29" s="112">
        <v>0</v>
      </c>
      <c r="AD29" s="112">
        <v>0</v>
      </c>
    </row>
    <row r="30" spans="1:30" ht="15.75" thickBot="1">
      <c r="A30" s="118" t="s">
        <v>636</v>
      </c>
      <c r="B30">
        <f>B29-B28</f>
        <v>0</v>
      </c>
      <c r="C30">
        <f t="shared" ref="C30:H30" si="7">C29-C28</f>
        <v>0</v>
      </c>
      <c r="D30">
        <f t="shared" si="7"/>
        <v>0</v>
      </c>
      <c r="E30">
        <f t="shared" si="7"/>
        <v>0</v>
      </c>
      <c r="F30">
        <f t="shared" si="7"/>
        <v>0</v>
      </c>
      <c r="G30">
        <f t="shared" si="7"/>
        <v>0</v>
      </c>
      <c r="H30">
        <f t="shared" si="7"/>
        <v>0</v>
      </c>
      <c r="I30" s="129">
        <f>I29-I28</f>
        <v>-16241638177233.441</v>
      </c>
      <c r="J30" s="6">
        <f>J29-J28</f>
        <v>-32483276354466.883</v>
      </c>
      <c r="K30" s="6">
        <f>K29-K28</f>
        <v>-48724914531700.328</v>
      </c>
      <c r="L30" s="6">
        <f>L29-L28</f>
        <v>-64966552708933.766</v>
      </c>
      <c r="M30" s="6">
        <f t="shared" ref="M30:U30" si="8">M29-M28</f>
        <v>-81208190886167.219</v>
      </c>
      <c r="N30" s="6">
        <f t="shared" si="8"/>
        <v>-97449829063400.656</v>
      </c>
      <c r="O30" s="6">
        <f t="shared" si="8"/>
        <v>-113691467240634.09</v>
      </c>
      <c r="P30" s="6">
        <f t="shared" si="8"/>
        <v>-129933105417867.55</v>
      </c>
      <c r="Q30" s="6">
        <f t="shared" si="8"/>
        <v>-146174743595101</v>
      </c>
      <c r="R30" s="6">
        <f t="shared" si="8"/>
        <v>-162416381772334.44</v>
      </c>
      <c r="S30" s="6">
        <f t="shared" si="8"/>
        <v>-178658019949567.88</v>
      </c>
      <c r="T30" s="6">
        <f t="shared" si="8"/>
        <v>-194899658126801.31</v>
      </c>
      <c r="U30" s="6">
        <f t="shared" si="8"/>
        <v>-211141296304034.75</v>
      </c>
      <c r="V30" s="112">
        <v>0</v>
      </c>
      <c r="W30" s="112">
        <v>0</v>
      </c>
      <c r="X30" s="112">
        <v>0</v>
      </c>
      <c r="Y30" s="112">
        <v>0</v>
      </c>
      <c r="Z30" s="112">
        <v>0</v>
      </c>
      <c r="AA30" s="112">
        <v>0</v>
      </c>
      <c r="AB30" s="112">
        <v>0</v>
      </c>
      <c r="AC30" s="112">
        <v>0</v>
      </c>
      <c r="AD30" s="112">
        <v>0</v>
      </c>
    </row>
    <row r="31" spans="1:30" s="116" customFormat="1">
      <c r="A31" s="132" t="s">
        <v>630</v>
      </c>
      <c r="B31" s="117">
        <v>0</v>
      </c>
      <c r="C31" s="117">
        <v>0</v>
      </c>
      <c r="D31" s="117">
        <v>0</v>
      </c>
      <c r="E31" s="117">
        <v>0</v>
      </c>
      <c r="F31" s="117">
        <v>0</v>
      </c>
      <c r="G31" s="117">
        <v>0</v>
      </c>
      <c r="H31" s="117">
        <v>0</v>
      </c>
      <c r="I31" s="133">
        <f>I27+I30</f>
        <v>579871361822766.5</v>
      </c>
      <c r="J31" s="133">
        <f>J27+J30</f>
        <v>563629723645533.13</v>
      </c>
      <c r="K31" s="133">
        <f>K27+K30</f>
        <v>547388085468299.69</v>
      </c>
      <c r="L31" s="133">
        <f>L27+L30</f>
        <v>531146447291066.25</v>
      </c>
      <c r="M31" s="117">
        <f t="shared" ref="M31:T31" si="9">M27+M30</f>
        <v>514904809113832.75</v>
      </c>
      <c r="N31" s="117">
        <f t="shared" si="9"/>
        <v>498663170936599.38</v>
      </c>
      <c r="O31" s="117">
        <f t="shared" si="9"/>
        <v>482421532759365.88</v>
      </c>
      <c r="P31" s="117">
        <f t="shared" si="9"/>
        <v>466179894582132.44</v>
      </c>
      <c r="Q31" s="117">
        <f t="shared" si="9"/>
        <v>449938256404899</v>
      </c>
      <c r="R31" s="117">
        <f t="shared" si="9"/>
        <v>433696618227665.56</v>
      </c>
      <c r="S31" s="117">
        <f t="shared" si="9"/>
        <v>417454980050432.13</v>
      </c>
      <c r="T31" s="117">
        <f t="shared" si="9"/>
        <v>401213341873198.69</v>
      </c>
      <c r="U31" s="133">
        <f>U27+U30</f>
        <v>384971703695965.25</v>
      </c>
      <c r="V31" s="134">
        <f>U31</f>
        <v>384971703695965.25</v>
      </c>
      <c r="W31" s="112">
        <f t="shared" ref="W31:AD31" si="10">V31</f>
        <v>384971703695965.25</v>
      </c>
      <c r="X31" s="112">
        <f t="shared" si="10"/>
        <v>384971703695965.25</v>
      </c>
      <c r="Y31" s="112">
        <f t="shared" si="10"/>
        <v>384971703695965.25</v>
      </c>
      <c r="Z31" s="112">
        <f t="shared" si="10"/>
        <v>384971703695965.25</v>
      </c>
      <c r="AA31" s="112">
        <f t="shared" si="10"/>
        <v>384971703695965.25</v>
      </c>
      <c r="AB31" s="112">
        <f t="shared" si="10"/>
        <v>384971703695965.25</v>
      </c>
      <c r="AC31" s="112">
        <f t="shared" si="10"/>
        <v>384971703695965.25</v>
      </c>
      <c r="AD31" s="112">
        <f t="shared" si="10"/>
        <v>384971703695965.25</v>
      </c>
    </row>
    <row r="32" spans="1:30" s="117" customFormat="1">
      <c r="A32" s="117" t="s">
        <v>637</v>
      </c>
      <c r="N32" s="133">
        <f>N20*$B$8*$B$12/$B$13</f>
        <v>5225071165.217392</v>
      </c>
      <c r="O32" s="133">
        <f t="shared" ref="O32:AD32" si="11">O20*$B$8*$B$12/$B$13</f>
        <v>571432782886.95667</v>
      </c>
      <c r="P32" s="133">
        <f t="shared" si="11"/>
        <v>691609419686.95667</v>
      </c>
      <c r="Q32" s="133">
        <f t="shared" si="11"/>
        <v>688996884104.3479</v>
      </c>
      <c r="R32" s="133">
        <f t="shared" si="11"/>
        <v>609433300452.17395</v>
      </c>
      <c r="S32" s="133">
        <f t="shared" si="11"/>
        <v>567632731130.43481</v>
      </c>
      <c r="T32" s="133">
        <f t="shared" si="11"/>
        <v>587583002852.17395</v>
      </c>
      <c r="U32" s="133">
        <f t="shared" si="11"/>
        <v>633896133634.78271</v>
      </c>
      <c r="V32" s="133">
        <f t="shared" si="11"/>
        <v>698259510260.86963</v>
      </c>
      <c r="W32" s="133">
        <f t="shared" si="11"/>
        <v>755260286608.6958</v>
      </c>
      <c r="X32" s="133">
        <f t="shared" si="11"/>
        <v>749085202504.3479</v>
      </c>
      <c r="Y32" s="133">
        <f t="shared" si="11"/>
        <v>735547518121.73926</v>
      </c>
      <c r="Z32" s="133">
        <f t="shared" si="11"/>
        <v>811311050017.39148</v>
      </c>
      <c r="AA32" s="133">
        <f t="shared" si="11"/>
        <v>871636871652.17407</v>
      </c>
      <c r="AB32" s="133">
        <f t="shared" si="11"/>
        <v>889687117495.65234</v>
      </c>
      <c r="AC32" s="133">
        <f t="shared" si="11"/>
        <v>938375280626.08704</v>
      </c>
      <c r="AD32" s="133">
        <f t="shared" si="11"/>
        <v>1059739433600.0001</v>
      </c>
    </row>
    <row r="33" spans="1:30" s="18" customFormat="1">
      <c r="A33" s="18" t="s">
        <v>629</v>
      </c>
      <c r="B33" s="18">
        <f t="shared" ref="B33:H33" si="12">B19</f>
        <v>599797000000000</v>
      </c>
      <c r="C33" s="18">
        <f t="shared" si="12"/>
        <v>598845000000000</v>
      </c>
      <c r="D33" s="18">
        <f t="shared" si="12"/>
        <v>598786000000000</v>
      </c>
      <c r="E33" s="18">
        <f t="shared" si="12"/>
        <v>599582000000000</v>
      </c>
      <c r="F33" s="18">
        <f t="shared" si="12"/>
        <v>599536000000000</v>
      </c>
      <c r="G33" s="18">
        <f t="shared" si="12"/>
        <v>599125000000000</v>
      </c>
      <c r="H33" s="18">
        <f t="shared" si="12"/>
        <v>598020000000000</v>
      </c>
      <c r="I33" s="125">
        <f>SUM(I31:I32)</f>
        <v>579871361822766.5</v>
      </c>
      <c r="J33" s="125">
        <f t="shared" ref="J33:AC33" si="13">SUM(J31:J32)</f>
        <v>563629723645533.13</v>
      </c>
      <c r="K33" s="125">
        <f t="shared" si="13"/>
        <v>547388085468299.69</v>
      </c>
      <c r="L33" s="125">
        <f t="shared" si="13"/>
        <v>531146447291066.25</v>
      </c>
      <c r="M33" s="125">
        <f t="shared" si="13"/>
        <v>514904809113832.75</v>
      </c>
      <c r="N33" s="125">
        <f t="shared" si="13"/>
        <v>498668396007764.56</v>
      </c>
      <c r="O33" s="125">
        <f t="shared" si="13"/>
        <v>482992965542252.81</v>
      </c>
      <c r="P33" s="125">
        <f t="shared" si="13"/>
        <v>466871504001819.38</v>
      </c>
      <c r="Q33" s="125">
        <f t="shared" si="13"/>
        <v>450627253289003.38</v>
      </c>
      <c r="R33" s="125">
        <f t="shared" si="13"/>
        <v>434306051528117.75</v>
      </c>
      <c r="S33" s="125">
        <f t="shared" si="13"/>
        <v>418022612781562.56</v>
      </c>
      <c r="T33" s="125">
        <f t="shared" si="13"/>
        <v>401800924876050.88</v>
      </c>
      <c r="U33" s="125">
        <f t="shared" si="13"/>
        <v>385605599829600.06</v>
      </c>
      <c r="V33" s="125">
        <f t="shared" si="13"/>
        <v>385669963206226.13</v>
      </c>
      <c r="W33" s="125">
        <f t="shared" si="13"/>
        <v>385726963982573.94</v>
      </c>
      <c r="X33" s="125">
        <f t="shared" si="13"/>
        <v>385720788898469.63</v>
      </c>
      <c r="Y33" s="125">
        <f t="shared" si="13"/>
        <v>385707251214087</v>
      </c>
      <c r="Z33" s="125">
        <f t="shared" si="13"/>
        <v>385783014745982.63</v>
      </c>
      <c r="AA33" s="125">
        <f t="shared" si="13"/>
        <v>385843340567617.44</v>
      </c>
      <c r="AB33" s="125">
        <f t="shared" si="13"/>
        <v>385861390813460.88</v>
      </c>
      <c r="AC33" s="125">
        <f t="shared" si="13"/>
        <v>385910078976591.31</v>
      </c>
      <c r="AD33" s="125">
        <f>SUM(AD31:AD32)</f>
        <v>386031443129565.25</v>
      </c>
    </row>
    <row r="34" spans="1:30" s="18" customFormat="1">
      <c r="A34" s="124" t="s">
        <v>633</v>
      </c>
      <c r="B34" s="124">
        <f>B33/10^15</f>
        <v>0.59979700000000002</v>
      </c>
      <c r="C34" s="124">
        <f t="shared" ref="C34:AD34" si="14">C33/10^15</f>
        <v>0.59884499999999996</v>
      </c>
      <c r="D34" s="124">
        <f t="shared" si="14"/>
        <v>0.59878600000000004</v>
      </c>
      <c r="E34" s="124">
        <f t="shared" si="14"/>
        <v>0.59958199999999995</v>
      </c>
      <c r="F34" s="124">
        <f t="shared" si="14"/>
        <v>0.59953599999999996</v>
      </c>
      <c r="G34" s="124">
        <f t="shared" si="14"/>
        <v>0.59912500000000002</v>
      </c>
      <c r="H34" s="124">
        <f t="shared" si="14"/>
        <v>0.59802</v>
      </c>
      <c r="I34" s="124">
        <f t="shared" si="14"/>
        <v>0.57987136182276655</v>
      </c>
      <c r="J34" s="124">
        <f t="shared" si="14"/>
        <v>0.5636297236455331</v>
      </c>
      <c r="K34" s="124">
        <f t="shared" si="14"/>
        <v>0.54738808546829965</v>
      </c>
      <c r="L34" s="124">
        <f t="shared" si="14"/>
        <v>0.5311464472910663</v>
      </c>
      <c r="M34" s="124">
        <f t="shared" si="14"/>
        <v>0.51490480911383274</v>
      </c>
      <c r="N34" s="124">
        <f t="shared" si="14"/>
        <v>0.49866839600776458</v>
      </c>
      <c r="O34" s="124">
        <f t="shared" si="14"/>
        <v>0.48299296554225279</v>
      </c>
      <c r="P34" s="124">
        <f t="shared" si="14"/>
        <v>0.46687150400181937</v>
      </c>
      <c r="Q34" s="124">
        <f t="shared" si="14"/>
        <v>0.45062725328900338</v>
      </c>
      <c r="R34" s="124">
        <f t="shared" si="14"/>
        <v>0.43430605152811774</v>
      </c>
      <c r="S34" s="124">
        <f t="shared" si="14"/>
        <v>0.41802261278156255</v>
      </c>
      <c r="T34" s="124">
        <f t="shared" si="14"/>
        <v>0.4018009248760509</v>
      </c>
      <c r="U34" s="124">
        <f t="shared" si="14"/>
        <v>0.38560559982960008</v>
      </c>
      <c r="V34" s="124">
        <f t="shared" si="14"/>
        <v>0.38566996320622615</v>
      </c>
      <c r="W34" s="124">
        <f t="shared" si="14"/>
        <v>0.38572696398257394</v>
      </c>
      <c r="X34" s="124">
        <f t="shared" si="14"/>
        <v>0.38572078889846961</v>
      </c>
      <c r="Y34" s="124">
        <f t="shared" si="14"/>
        <v>0.385707251214087</v>
      </c>
      <c r="Z34" s="124">
        <f t="shared" si="14"/>
        <v>0.38578301474598264</v>
      </c>
      <c r="AA34" s="124">
        <f t="shared" si="14"/>
        <v>0.38584334056761743</v>
      </c>
      <c r="AB34" s="124">
        <f t="shared" si="14"/>
        <v>0.38586139081346088</v>
      </c>
      <c r="AC34" s="124">
        <f t="shared" si="14"/>
        <v>0.3859100789765913</v>
      </c>
      <c r="AD34" s="124">
        <f t="shared" si="14"/>
        <v>0.38603144312956528</v>
      </c>
    </row>
    <row r="35" spans="1:30" s="126" customFormat="1">
      <c r="A35" s="126" t="s">
        <v>628</v>
      </c>
      <c r="B35" s="127">
        <f t="shared" ref="B35:AD35" si="15">B33/B19</f>
        <v>1</v>
      </c>
      <c r="C35" s="127">
        <f t="shared" si="15"/>
        <v>1</v>
      </c>
      <c r="D35" s="127">
        <f t="shared" si="15"/>
        <v>1</v>
      </c>
      <c r="E35" s="127">
        <f t="shared" si="15"/>
        <v>1</v>
      </c>
      <c r="F35" s="127">
        <f t="shared" si="15"/>
        <v>1</v>
      </c>
      <c r="G35" s="127">
        <f t="shared" si="15"/>
        <v>1</v>
      </c>
      <c r="H35" s="127">
        <f t="shared" si="15"/>
        <v>1</v>
      </c>
      <c r="I35" s="127">
        <f t="shared" si="15"/>
        <v>0.97275409498327747</v>
      </c>
      <c r="J35" s="127">
        <f t="shared" si="15"/>
        <v>0.95011441506066541</v>
      </c>
      <c r="K35" s="127">
        <f t="shared" si="15"/>
        <v>0.9279163898762689</v>
      </c>
      <c r="L35" s="127">
        <f t="shared" si="15"/>
        <v>0.90508505162515318</v>
      </c>
      <c r="M35" s="127">
        <f t="shared" si="15"/>
        <v>0.87849125631066594</v>
      </c>
      <c r="N35" s="127">
        <f t="shared" si="15"/>
        <v>0.85075799546147979</v>
      </c>
      <c r="O35" s="127">
        <f t="shared" si="15"/>
        <v>0.82064620550478595</v>
      </c>
      <c r="P35" s="127">
        <f t="shared" si="15"/>
        <v>0.7893489781319224</v>
      </c>
      <c r="Q35" s="127">
        <f t="shared" si="15"/>
        <v>0.75816586321368751</v>
      </c>
      <c r="R35" s="127">
        <f t="shared" si="15"/>
        <v>0.72756491374734722</v>
      </c>
      <c r="S35" s="127">
        <f t="shared" si="15"/>
        <v>0.69749368498945064</v>
      </c>
      <c r="T35" s="127">
        <f t="shared" si="15"/>
        <v>0.66767075977043822</v>
      </c>
      <c r="U35" s="127">
        <f t="shared" si="15"/>
        <v>0.63792980198920046</v>
      </c>
      <c r="V35" s="127">
        <f t="shared" si="15"/>
        <v>0.63494801352349695</v>
      </c>
      <c r="W35" s="127">
        <f t="shared" si="15"/>
        <v>0.63173447712775632</v>
      </c>
      <c r="X35" s="127">
        <f t="shared" si="15"/>
        <v>0.62847793178598954</v>
      </c>
      <c r="Y35" s="127">
        <f t="shared" si="15"/>
        <v>0.62530052804086511</v>
      </c>
      <c r="Z35" s="127">
        <f t="shared" si="15"/>
        <v>0.62197886782283729</v>
      </c>
      <c r="AA35" s="127">
        <f t="shared" si="15"/>
        <v>0.61841697998242962</v>
      </c>
      <c r="AB35" s="127">
        <f t="shared" si="15"/>
        <v>0.61475494300873057</v>
      </c>
      <c r="AC35" s="127">
        <f t="shared" si="15"/>
        <v>0.61098651238025403</v>
      </c>
      <c r="AD35" s="127">
        <f t="shared" si="15"/>
        <v>0.60689133934342421</v>
      </c>
    </row>
  </sheetData>
  <hyperlinks>
    <hyperlink ref="C3" r:id="rId1" xr:uid="{D12EA2AF-BE7D-4569-B92E-A7B8181D312B}"/>
    <hyperlink ref="C5" r:id="rId2" xr:uid="{4718F096-12F3-4408-93AA-AF30FA492C83}"/>
    <hyperlink ref="C6" r:id="rId3" xr:uid="{35336A89-1F52-4083-90DE-A3E09AC1BA5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202"/>
  <sheetViews>
    <sheetView zoomScale="80" zoomScaleNormal="80" workbookViewId="0">
      <selection activeCell="E38" sqref="E38"/>
    </sheetView>
  </sheetViews>
  <sheetFormatPr defaultRowHeight="15"/>
  <cols>
    <col min="1" max="1" width="3.28515625" customWidth="1"/>
    <col min="2" max="2" width="20.85546875" customWidth="1"/>
    <col min="3" max="3" width="18.7109375" customWidth="1"/>
    <col min="4" max="4" width="17.140625" customWidth="1"/>
    <col min="5" max="5" width="25.7109375" customWidth="1"/>
    <col min="6" max="6" width="19" customWidth="1"/>
    <col min="7" max="7" width="18.85546875" customWidth="1"/>
    <col min="8" max="8" width="35" customWidth="1"/>
    <col min="9" max="9" width="20.5703125" customWidth="1"/>
    <col min="10" max="10" width="12" customWidth="1"/>
    <col min="11" max="41" width="11.28515625" customWidth="1"/>
  </cols>
  <sheetData>
    <row r="1" spans="1:40" ht="18.75">
      <c r="A1" s="11" t="s">
        <v>73</v>
      </c>
      <c r="B1" s="11"/>
      <c r="C1" s="11"/>
      <c r="D1" s="11"/>
      <c r="E1" s="11"/>
      <c r="F1" s="11"/>
      <c r="G1" s="11"/>
    </row>
    <row r="2" spans="1:40">
      <c r="H2" s="1" t="s">
        <v>253</v>
      </c>
    </row>
    <row r="3" spans="1:40">
      <c r="I3" s="1" t="s">
        <v>75</v>
      </c>
      <c r="J3" s="1"/>
      <c r="K3" s="1">
        <v>2021</v>
      </c>
      <c r="L3" s="1">
        <v>2022</v>
      </c>
      <c r="M3" s="1">
        <v>2023</v>
      </c>
      <c r="N3" s="1">
        <v>2024</v>
      </c>
      <c r="O3" s="1">
        <v>2025</v>
      </c>
      <c r="P3" s="1">
        <v>2026</v>
      </c>
      <c r="Q3" s="1">
        <v>2027</v>
      </c>
      <c r="R3" s="1">
        <v>2028</v>
      </c>
      <c r="S3" s="1">
        <v>2029</v>
      </c>
      <c r="T3" s="1">
        <v>2030</v>
      </c>
      <c r="U3" s="1">
        <v>2031</v>
      </c>
      <c r="V3" s="1">
        <v>2032</v>
      </c>
      <c r="W3" s="1">
        <v>2033</v>
      </c>
      <c r="X3" s="1">
        <v>2034</v>
      </c>
      <c r="Y3" s="1">
        <v>2035</v>
      </c>
      <c r="Z3" s="1">
        <v>2036</v>
      </c>
      <c r="AA3" s="1">
        <v>2037</v>
      </c>
      <c r="AB3" s="1">
        <v>2038</v>
      </c>
      <c r="AC3" s="1">
        <v>2039</v>
      </c>
      <c r="AD3" s="1">
        <v>2040</v>
      </c>
      <c r="AE3" s="1">
        <v>2041</v>
      </c>
      <c r="AF3" s="1">
        <v>2042</v>
      </c>
      <c r="AG3" s="1">
        <v>2043</v>
      </c>
      <c r="AH3" s="1">
        <v>2044</v>
      </c>
      <c r="AI3" s="1">
        <v>2045</v>
      </c>
      <c r="AJ3" s="1">
        <v>2046</v>
      </c>
      <c r="AK3" s="1">
        <v>2047</v>
      </c>
      <c r="AL3" s="1">
        <v>2048</v>
      </c>
      <c r="AM3" s="1">
        <v>2049</v>
      </c>
      <c r="AN3" s="1">
        <v>2050</v>
      </c>
    </row>
    <row r="4" spans="1:40">
      <c r="H4" s="8" t="s">
        <v>278</v>
      </c>
      <c r="I4" s="1" t="s">
        <v>76</v>
      </c>
      <c r="J4" s="13"/>
      <c r="K4" s="13">
        <f>INDEX(Table4,MATCH($H4,Table4_A,0),MATCH(K$3,Table4_1,0))*Percent_urban*quadrillion</f>
        <v>572634027685582.5</v>
      </c>
      <c r="L4" s="13">
        <f t="shared" ref="L4:N4" si="0">INDEX(Table4_22,MATCH($H4,Table4_A_22,0),MATCH(L$3,Table4_1_22,0))*Percent_urban*quadrillion</f>
        <v>606250083380555.25</v>
      </c>
      <c r="M4" s="13">
        <f t="shared" si="0"/>
        <v>604953217841819.75</v>
      </c>
      <c r="N4" s="13">
        <f t="shared" si="0"/>
        <v>534659853314984.25</v>
      </c>
      <c r="O4" s="13">
        <f t="shared" ref="O4:AN4" si="1">INDEX(Table4_22,MATCH($H4,Table4_A_22,0),MATCH(O$3,Table4_1_22,0))*Percent_urban*quadrillion</f>
        <v>534153303327126.94</v>
      </c>
      <c r="P4" s="13">
        <f t="shared" si="1"/>
        <v>533163782724844.13</v>
      </c>
      <c r="Q4" s="13">
        <f t="shared" si="1"/>
        <v>531117255727353.69</v>
      </c>
      <c r="R4" s="13">
        <f t="shared" si="1"/>
        <v>528021853153080.13</v>
      </c>
      <c r="S4" s="13">
        <f t="shared" si="1"/>
        <v>523899528211770.31</v>
      </c>
      <c r="T4" s="13">
        <f t="shared" si="1"/>
        <v>518625066299684.19</v>
      </c>
      <c r="U4" s="13">
        <f t="shared" si="1"/>
        <v>512642410102809</v>
      </c>
      <c r="V4" s="13">
        <f t="shared" si="1"/>
        <v>506568688739577.38</v>
      </c>
      <c r="W4" s="13">
        <f t="shared" si="1"/>
        <v>500152659920667.06</v>
      </c>
      <c r="X4" s="13">
        <f t="shared" si="1"/>
        <v>493465874848215</v>
      </c>
      <c r="Y4" s="13">
        <f t="shared" si="1"/>
        <v>487717386221970.31</v>
      </c>
      <c r="Z4" s="13">
        <f t="shared" si="1"/>
        <v>482256728567959.19</v>
      </c>
      <c r="AA4" s="13">
        <f t="shared" si="1"/>
        <v>476910715453735.94</v>
      </c>
      <c r="AB4" s="13">
        <f t="shared" si="1"/>
        <v>471118320407998.06</v>
      </c>
      <c r="AC4" s="13">
        <f t="shared" si="1"/>
        <v>465306411398040.94</v>
      </c>
      <c r="AD4" s="13">
        <f t="shared" si="1"/>
        <v>459888033999838</v>
      </c>
      <c r="AE4" s="13">
        <f t="shared" si="1"/>
        <v>454777001538087.88</v>
      </c>
      <c r="AF4" s="13">
        <f t="shared" si="1"/>
        <v>449970874767262.94</v>
      </c>
      <c r="AG4" s="13">
        <f t="shared" si="1"/>
        <v>445430625758924.94</v>
      </c>
      <c r="AH4" s="13">
        <f t="shared" si="1"/>
        <v>440864358131627.88</v>
      </c>
      <c r="AI4" s="13">
        <f t="shared" si="1"/>
        <v>436361510888043.44</v>
      </c>
      <c r="AJ4" s="13">
        <f t="shared" si="1"/>
        <v>432056242532178.38</v>
      </c>
      <c r="AK4" s="13">
        <f t="shared" si="1"/>
        <v>428000590301950.94</v>
      </c>
      <c r="AL4" s="13">
        <f t="shared" si="1"/>
        <v>423966891281470.06</v>
      </c>
      <c r="AM4" s="13">
        <f t="shared" si="1"/>
        <v>420109631020804.69</v>
      </c>
      <c r="AN4" s="13">
        <f t="shared" si="1"/>
        <v>416610126770824.81</v>
      </c>
    </row>
    <row r="5" spans="1:40">
      <c r="I5" s="1" t="s">
        <v>77</v>
      </c>
      <c r="J5" s="7"/>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c r="AJ5" s="7">
        <v>0</v>
      </c>
      <c r="AK5" s="7">
        <v>0</v>
      </c>
      <c r="AL5" s="7">
        <v>0</v>
      </c>
      <c r="AM5" s="7">
        <v>0</v>
      </c>
      <c r="AN5" s="7">
        <v>0</v>
      </c>
    </row>
    <row r="6" spans="1:40">
      <c r="H6" s="8" t="s">
        <v>293</v>
      </c>
      <c r="I6" s="1" t="s">
        <v>78</v>
      </c>
      <c r="J6" s="13"/>
      <c r="K6" s="13">
        <f t="shared" ref="K6:K7" si="2">INDEX(Table4,MATCH($H6,Table4_A,0),MATCH(K$3,Table4_1,0))*Percent_urban*quadrillion</f>
        <v>2912954326560349.5</v>
      </c>
      <c r="L6" s="13">
        <f t="shared" ref="L6:N7" si="3">INDEX(Table4_22,MATCH($H6,Table4_A_22,0),MATCH(L$3,Table4_1_22,0))*Percent_urban*quadrillion</f>
        <v>3038429929571764</v>
      </c>
      <c r="M6" s="13">
        <f t="shared" si="3"/>
        <v>3078436808548530.5</v>
      </c>
      <c r="N6" s="13">
        <f t="shared" si="3"/>
        <v>2865467907714725</v>
      </c>
      <c r="O6" s="13">
        <f t="shared" ref="O6:T7" si="4">INDEX(Table4_22,MATCH($H6,Table4_A_22,0),MATCH(O$3,Table4_1_22,0))*Percent_urban*quadrillion</f>
        <v>2874058930462235.5</v>
      </c>
      <c r="P6" s="13">
        <f t="shared" si="4"/>
        <v>2878953683153889.5</v>
      </c>
      <c r="Q6" s="13">
        <f t="shared" si="4"/>
        <v>2876911221565611.5</v>
      </c>
      <c r="R6" s="13">
        <f t="shared" si="4"/>
        <v>2869612998947624</v>
      </c>
      <c r="S6" s="13">
        <f t="shared" si="4"/>
        <v>2854685629401764.5</v>
      </c>
      <c r="T6" s="13">
        <f t="shared" si="4"/>
        <v>2835945719096575.5</v>
      </c>
      <c r="U6" s="13">
        <f t="shared" ref="U6:AD7" si="5">INDEX(Table4_22,MATCH($H6,Table4_A_22,0),MATCH(U$3,Table4_1_22,0))*Percent_urban*quadrillion</f>
        <v>2815080412855176.5</v>
      </c>
      <c r="V6" s="13">
        <f t="shared" si="5"/>
        <v>2794185022585606.5</v>
      </c>
      <c r="W6" s="13">
        <f t="shared" si="5"/>
        <v>2780081304946166.5</v>
      </c>
      <c r="X6" s="13">
        <f t="shared" si="5"/>
        <v>2763627780781996</v>
      </c>
      <c r="Y6" s="13">
        <f t="shared" si="5"/>
        <v>2747739348498340</v>
      </c>
      <c r="Z6" s="13">
        <f t="shared" si="5"/>
        <v>2733624247713106</v>
      </c>
      <c r="AA6" s="13">
        <f t="shared" si="5"/>
        <v>2720662910062333</v>
      </c>
      <c r="AB6" s="13">
        <f t="shared" si="5"/>
        <v>2707105583421031.5</v>
      </c>
      <c r="AC6" s="13">
        <f t="shared" si="5"/>
        <v>2695202878329150.5</v>
      </c>
      <c r="AD6" s="13">
        <f t="shared" si="5"/>
        <v>2684397020642758.5</v>
      </c>
      <c r="AE6" s="13">
        <f t="shared" ref="AE6:AN7" si="6">INDEX(Table4_22,MATCH($H6,Table4_A_22,0),MATCH(AE$3,Table4_1_22,0))*Percent_urban*quadrillion</f>
        <v>2673967619849429.5</v>
      </c>
      <c r="AF6" s="13">
        <f t="shared" si="6"/>
        <v>2664161852829272</v>
      </c>
      <c r="AG6" s="13">
        <f t="shared" si="6"/>
        <v>2655823698534768.5</v>
      </c>
      <c r="AH6" s="13">
        <f t="shared" si="6"/>
        <v>2648734437950295.5</v>
      </c>
      <c r="AI6" s="13">
        <f t="shared" si="6"/>
        <v>2640740217275155.5</v>
      </c>
      <c r="AJ6" s="13">
        <f t="shared" si="6"/>
        <v>2630016480854853</v>
      </c>
      <c r="AK6" s="13">
        <f t="shared" si="6"/>
        <v>2620379834857929</v>
      </c>
      <c r="AL6" s="13">
        <f t="shared" si="6"/>
        <v>2612136811138994</v>
      </c>
      <c r="AM6" s="13">
        <f t="shared" si="6"/>
        <v>2603936067675868</v>
      </c>
      <c r="AN6" s="13">
        <f t="shared" si="6"/>
        <v>2594643355298308</v>
      </c>
    </row>
    <row r="7" spans="1:40">
      <c r="H7" s="8" t="s">
        <v>300</v>
      </c>
      <c r="I7" s="1" t="s">
        <v>79</v>
      </c>
      <c r="J7" s="13"/>
      <c r="K7" s="13">
        <f t="shared" si="2"/>
        <v>296822031247470.25</v>
      </c>
      <c r="L7" s="13">
        <f t="shared" si="3"/>
        <v>310536282684368.19</v>
      </c>
      <c r="M7" s="13">
        <f t="shared" si="3"/>
        <v>311846157532583.19</v>
      </c>
      <c r="N7" s="13">
        <f t="shared" si="3"/>
        <v>266276172589654.31</v>
      </c>
      <c r="O7" s="13">
        <f t="shared" si="4"/>
        <v>262840088723387</v>
      </c>
      <c r="P7" s="13">
        <f t="shared" si="4"/>
        <v>258686053590221</v>
      </c>
      <c r="Q7" s="13">
        <f t="shared" si="4"/>
        <v>254211664211122.78</v>
      </c>
      <c r="R7" s="13">
        <f t="shared" si="4"/>
        <v>249517742734558.41</v>
      </c>
      <c r="S7" s="13">
        <f t="shared" si="4"/>
        <v>244629494697644.28</v>
      </c>
      <c r="T7" s="13">
        <f t="shared" si="4"/>
        <v>239810358617339.88</v>
      </c>
      <c r="U7" s="13">
        <f t="shared" si="5"/>
        <v>235042446693110.97</v>
      </c>
      <c r="V7" s="13">
        <f t="shared" si="5"/>
        <v>230399749372622.03</v>
      </c>
      <c r="W7" s="13">
        <f t="shared" si="5"/>
        <v>226214004047599.78</v>
      </c>
      <c r="X7" s="13">
        <f t="shared" si="5"/>
        <v>221973782239132.16</v>
      </c>
      <c r="Y7" s="13">
        <f t="shared" si="5"/>
        <v>217780719177527.69</v>
      </c>
      <c r="Z7" s="13">
        <f t="shared" si="5"/>
        <v>213758403302841.41</v>
      </c>
      <c r="AA7" s="13">
        <f t="shared" si="5"/>
        <v>209875124423217</v>
      </c>
      <c r="AB7" s="13">
        <f t="shared" si="5"/>
        <v>206121938638387.41</v>
      </c>
      <c r="AC7" s="13">
        <f t="shared" si="5"/>
        <v>202471201165708.72</v>
      </c>
      <c r="AD7" s="13">
        <f t="shared" si="5"/>
        <v>198973323079413.88</v>
      </c>
      <c r="AE7" s="13">
        <f t="shared" si="6"/>
        <v>195507968266817.78</v>
      </c>
      <c r="AF7" s="13">
        <f t="shared" si="6"/>
        <v>192097903019509.41</v>
      </c>
      <c r="AG7" s="13">
        <f t="shared" si="6"/>
        <v>188647996761920.19</v>
      </c>
      <c r="AH7" s="13">
        <f t="shared" si="6"/>
        <v>185317613535173.66</v>
      </c>
      <c r="AI7" s="13">
        <f t="shared" si="6"/>
        <v>181991295717639.41</v>
      </c>
      <c r="AJ7" s="13">
        <f t="shared" si="6"/>
        <v>178606436007447.56</v>
      </c>
      <c r="AK7" s="13">
        <f t="shared" si="6"/>
        <v>175233772524892.72</v>
      </c>
      <c r="AL7" s="13">
        <f t="shared" si="6"/>
        <v>171932660244475</v>
      </c>
      <c r="AM7" s="13">
        <f t="shared" si="6"/>
        <v>168649435764591.56</v>
      </c>
      <c r="AN7" s="13">
        <f t="shared" si="6"/>
        <v>165449958714482.31</v>
      </c>
    </row>
    <row r="8" spans="1:40">
      <c r="I8" s="1" t="s">
        <v>81</v>
      </c>
      <c r="J8" s="7"/>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row>
    <row r="9" spans="1:40">
      <c r="H9" s="8" t="s">
        <v>309</v>
      </c>
      <c r="I9" s="1" t="s">
        <v>139</v>
      </c>
      <c r="J9" s="13"/>
      <c r="K9" s="13">
        <f t="shared" ref="K9" si="7">INDEX(Table4,MATCH($H9,Table4_A,0),MATCH(K$3,Table4_1,0))*Percent_urban*quadrillion</f>
        <v>377071582935319.31</v>
      </c>
      <c r="L9" s="13">
        <f t="shared" ref="L9:N9" si="8">INDEX(Table4_22,MATCH($H9,Table4_A_22,0),MATCH(L$3,Table4_1_22,0))*Percent_urban*quadrillion</f>
        <v>438195823524649.81</v>
      </c>
      <c r="M9" s="13">
        <f t="shared" si="8"/>
        <v>467042341131708.81</v>
      </c>
      <c r="N9" s="13">
        <f t="shared" si="8"/>
        <v>417166274751072.56</v>
      </c>
      <c r="O9" s="13">
        <f t="shared" ref="O9:AN9" si="9">INDEX(Table4_22,MATCH($H9,Table4_A_22,0),MATCH(O$3,Table4_1_22,0))*Percent_urban*quadrillion</f>
        <v>398299523678458.69</v>
      </c>
      <c r="P9" s="13">
        <f t="shared" si="9"/>
        <v>383907975066785.38</v>
      </c>
      <c r="Q9" s="13">
        <f t="shared" si="9"/>
        <v>372098774386788.63</v>
      </c>
      <c r="R9" s="13">
        <f t="shared" si="9"/>
        <v>361984036266493.94</v>
      </c>
      <c r="S9" s="13">
        <f t="shared" si="9"/>
        <v>353801993685744.31</v>
      </c>
      <c r="T9" s="13">
        <f t="shared" si="9"/>
        <v>346386687282441.5</v>
      </c>
      <c r="U9" s="13">
        <f t="shared" si="9"/>
        <v>339794219703715.63</v>
      </c>
      <c r="V9" s="13">
        <f t="shared" si="9"/>
        <v>333204191370517.25</v>
      </c>
      <c r="W9" s="13">
        <f t="shared" si="9"/>
        <v>327371955314498.5</v>
      </c>
      <c r="X9" s="13">
        <f t="shared" si="9"/>
        <v>321199037966485.88</v>
      </c>
      <c r="Y9" s="13">
        <f t="shared" si="9"/>
        <v>315080597101918.56</v>
      </c>
      <c r="Z9" s="13">
        <f t="shared" si="9"/>
        <v>308918249817858</v>
      </c>
      <c r="AA9" s="13">
        <f t="shared" si="9"/>
        <v>303163256536873.56</v>
      </c>
      <c r="AB9" s="13">
        <f t="shared" si="9"/>
        <v>297655440135999.31</v>
      </c>
      <c r="AC9" s="13">
        <f t="shared" si="9"/>
        <v>292363903505221.38</v>
      </c>
      <c r="AD9" s="13">
        <f t="shared" si="9"/>
        <v>287213843115032.81</v>
      </c>
      <c r="AE9" s="13">
        <f t="shared" si="9"/>
        <v>282645136242208.31</v>
      </c>
      <c r="AF9" s="13">
        <f t="shared" si="9"/>
        <v>278131718934671.75</v>
      </c>
      <c r="AG9" s="13">
        <f t="shared" si="9"/>
        <v>274052487331012.72</v>
      </c>
      <c r="AH9" s="13">
        <f t="shared" si="9"/>
        <v>269952115599449.47</v>
      </c>
      <c r="AI9" s="13">
        <f t="shared" si="9"/>
        <v>266315200518092.75</v>
      </c>
      <c r="AJ9" s="13">
        <f t="shared" si="9"/>
        <v>263334442483607.22</v>
      </c>
      <c r="AK9" s="13">
        <f t="shared" si="9"/>
        <v>260253675382498.16</v>
      </c>
      <c r="AL9" s="13">
        <f t="shared" si="9"/>
        <v>257006226503683.31</v>
      </c>
      <c r="AM9" s="13">
        <f t="shared" si="9"/>
        <v>253771786934347.94</v>
      </c>
      <c r="AN9" s="13">
        <f t="shared" si="9"/>
        <v>250448721444183.63</v>
      </c>
    </row>
    <row r="10" spans="1:40">
      <c r="I10" s="1" t="s">
        <v>243</v>
      </c>
      <c r="J10" s="7"/>
      <c r="K10" s="7">
        <v>0</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v>0</v>
      </c>
      <c r="AM10" s="7">
        <v>0</v>
      </c>
      <c r="AN10" s="7">
        <v>0</v>
      </c>
    </row>
    <row r="11" spans="1:40">
      <c r="I11" s="1" t="s">
        <v>244</v>
      </c>
      <c r="J11" s="7"/>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v>0</v>
      </c>
      <c r="AM11" s="7">
        <v>0</v>
      </c>
      <c r="AN11" s="7">
        <v>0</v>
      </c>
    </row>
    <row r="12" spans="1:40">
      <c r="H12" s="8" t="s">
        <v>304</v>
      </c>
      <c r="I12" s="1" t="s">
        <v>245</v>
      </c>
      <c r="J12" s="13"/>
      <c r="K12" s="13">
        <f t="shared" ref="K12" si="10">INDEX(Table4,MATCH($H12,Table4_A,0),MATCH(K$3,Table4_1,0))*Percent_urban*quadrillion</f>
        <v>264419093661458.72</v>
      </c>
      <c r="L12" s="13">
        <f t="shared" ref="L12:N12" si="11">INDEX(Table4_22,MATCH($H12,Table4_A_22,0),MATCH(L$3,Table4_1_22,0))*Percent_urban*quadrillion</f>
        <v>276767367603011.41</v>
      </c>
      <c r="M12" s="13">
        <f t="shared" si="11"/>
        <v>267181132680320.5</v>
      </c>
      <c r="N12" s="13">
        <f t="shared" si="11"/>
        <v>242581341536468.84</v>
      </c>
      <c r="O12" s="13">
        <f t="shared" ref="O12:AN12" si="12">INDEX(Table4_22,MATCH($H12,Table4_A_22,0),MATCH(O$3,Table4_1_22,0))*Percent_urban*quadrillion</f>
        <v>239459107261393.97</v>
      </c>
      <c r="P12" s="13">
        <f t="shared" si="12"/>
        <v>237193048166437.31</v>
      </c>
      <c r="Q12" s="13">
        <f t="shared" si="12"/>
        <v>235214820043714.06</v>
      </c>
      <c r="R12" s="13">
        <f t="shared" si="12"/>
        <v>233097554925928.91</v>
      </c>
      <c r="S12" s="13">
        <f t="shared" si="12"/>
        <v>230759131546992.63</v>
      </c>
      <c r="T12" s="13">
        <f t="shared" si="12"/>
        <v>228187353679268.16</v>
      </c>
      <c r="U12" s="13">
        <f t="shared" si="12"/>
        <v>225471660325427.03</v>
      </c>
      <c r="V12" s="13">
        <f t="shared" si="12"/>
        <v>222662462559702.06</v>
      </c>
      <c r="W12" s="13">
        <f t="shared" si="12"/>
        <v>220077675382498.19</v>
      </c>
      <c r="X12" s="13">
        <f t="shared" si="12"/>
        <v>217431093985266.72</v>
      </c>
      <c r="Y12" s="13">
        <f t="shared" si="12"/>
        <v>214942250465473.97</v>
      </c>
      <c r="Z12" s="13">
        <f t="shared" si="12"/>
        <v>212642855014976.13</v>
      </c>
      <c r="AA12" s="13">
        <f t="shared" si="12"/>
        <v>210519085242451.22</v>
      </c>
      <c r="AB12" s="13">
        <f t="shared" si="12"/>
        <v>208449791953371.63</v>
      </c>
      <c r="AC12" s="13">
        <f t="shared" si="12"/>
        <v>206496769367764.94</v>
      </c>
      <c r="AD12" s="13">
        <f t="shared" si="12"/>
        <v>204655138994576.22</v>
      </c>
      <c r="AE12" s="13">
        <f t="shared" si="12"/>
        <v>202901321460374</v>
      </c>
      <c r="AF12" s="13">
        <f t="shared" si="12"/>
        <v>201170270217760.84</v>
      </c>
      <c r="AG12" s="13">
        <f t="shared" si="12"/>
        <v>199518087913867.06</v>
      </c>
      <c r="AH12" s="13">
        <f t="shared" si="12"/>
        <v>197952092285274.81</v>
      </c>
      <c r="AI12" s="13">
        <f t="shared" si="12"/>
        <v>196435694649073.09</v>
      </c>
      <c r="AJ12" s="13">
        <f t="shared" si="12"/>
        <v>194901409212337.06</v>
      </c>
      <c r="AK12" s="13">
        <f t="shared" si="12"/>
        <v>193419161013518.97</v>
      </c>
      <c r="AL12" s="13">
        <f t="shared" si="12"/>
        <v>191953174451550.22</v>
      </c>
      <c r="AM12" s="13">
        <f t="shared" si="12"/>
        <v>190527841981704.84</v>
      </c>
      <c r="AN12" s="13">
        <f t="shared" si="12"/>
        <v>189150481340565.03</v>
      </c>
    </row>
    <row r="13" spans="1:40">
      <c r="I13" s="1" t="s">
        <v>246</v>
      </c>
      <c r="J13" s="7"/>
      <c r="K13" s="7">
        <v>0</v>
      </c>
      <c r="L13" s="7">
        <v>0</v>
      </c>
      <c r="M13" s="7">
        <v>0</v>
      </c>
      <c r="N13" s="7">
        <v>0</v>
      </c>
      <c r="O13" s="7">
        <v>0</v>
      </c>
      <c r="P13" s="7">
        <v>0</v>
      </c>
      <c r="Q13" s="7">
        <v>0</v>
      </c>
      <c r="R13" s="7">
        <v>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v>0</v>
      </c>
      <c r="AM13" s="7">
        <v>0</v>
      </c>
      <c r="AN13" s="7">
        <v>0</v>
      </c>
    </row>
    <row r="15" spans="1:40">
      <c r="H15" s="1" t="s">
        <v>254</v>
      </c>
    </row>
    <row r="16" spans="1:40">
      <c r="I16" s="1" t="s">
        <v>75</v>
      </c>
      <c r="J16" s="1"/>
      <c r="K16" s="1">
        <v>2021</v>
      </c>
      <c r="L16" s="1">
        <v>2022</v>
      </c>
      <c r="M16" s="1">
        <v>2023</v>
      </c>
      <c r="N16" s="1">
        <v>2024</v>
      </c>
      <c r="O16" s="1">
        <v>2025</v>
      </c>
      <c r="P16" s="1">
        <v>2026</v>
      </c>
      <c r="Q16" s="1">
        <v>2027</v>
      </c>
      <c r="R16" s="1">
        <v>2028</v>
      </c>
      <c r="S16" s="1">
        <v>2029</v>
      </c>
      <c r="T16" s="1">
        <v>2030</v>
      </c>
      <c r="U16" s="1">
        <v>2031</v>
      </c>
      <c r="V16" s="1">
        <v>2032</v>
      </c>
      <c r="W16" s="1">
        <v>2033</v>
      </c>
      <c r="X16" s="1">
        <v>2034</v>
      </c>
      <c r="Y16" s="1">
        <v>2035</v>
      </c>
      <c r="Z16" s="1">
        <v>2036</v>
      </c>
      <c r="AA16" s="1">
        <v>2037</v>
      </c>
      <c r="AB16" s="1">
        <v>2038</v>
      </c>
      <c r="AC16" s="1">
        <v>2039</v>
      </c>
      <c r="AD16" s="1">
        <v>2040</v>
      </c>
      <c r="AE16" s="1">
        <v>2041</v>
      </c>
      <c r="AF16" s="1">
        <v>2042</v>
      </c>
      <c r="AG16" s="1">
        <v>2043</v>
      </c>
      <c r="AH16" s="1">
        <v>2044</v>
      </c>
      <c r="AI16" s="1">
        <v>2045</v>
      </c>
      <c r="AJ16" s="1">
        <v>2046</v>
      </c>
      <c r="AK16" s="1">
        <v>2047</v>
      </c>
      <c r="AL16" s="1">
        <v>2048</v>
      </c>
      <c r="AM16" s="1">
        <v>2049</v>
      </c>
      <c r="AN16" s="1">
        <v>2050</v>
      </c>
    </row>
    <row r="17" spans="7:40">
      <c r="G17" s="8" t="s">
        <v>290</v>
      </c>
      <c r="H17" s="8" t="s">
        <v>279</v>
      </c>
      <c r="I17" s="1" t="s">
        <v>76</v>
      </c>
      <c r="J17" s="13"/>
      <c r="K17" s="13">
        <f t="shared" ref="K17" si="13">SUM(INDEX(Table4,MATCH($G17,Table4_A,0),MATCH(K$16,Table4_1,0)),INDEX(Table4,MATCH($H17,Table4_A,0),MATCH(K$16,Table4_1,0)))*Percent_urban*quadrillion</f>
        <v>718494405569497.25</v>
      </c>
      <c r="L17" s="13">
        <f t="shared" ref="L17:N17" si="14">SUM(INDEX(Table4_22,MATCH($G17,Table4_A_22,0),MATCH(L$16,Table4_1_22,0)),INDEX(Table4_22,MATCH($H17,Table4_A_22,0),MATCH(L$16,Table4_1_22,0)))*Percent_urban*quadrillion</f>
        <v>766542663968266.75</v>
      </c>
      <c r="M17" s="13">
        <f t="shared" si="14"/>
        <v>669525738525054.63</v>
      </c>
      <c r="N17" s="13">
        <f t="shared" si="14"/>
        <v>788719471221565.5</v>
      </c>
      <c r="O17" s="13">
        <f t="shared" ref="O17:AN17" si="15">SUM(INDEX(Table4_22,MATCH($G17,Table4_A_22,0),MATCH(O$16,Table4_1_22,0)),INDEX(Table4_22,MATCH($H17,Table4_A_22,0),MATCH(O$16,Table4_1_22,0)))*Percent_urban*quadrillion</f>
        <v>805881189670525.38</v>
      </c>
      <c r="P17" s="13">
        <f t="shared" si="15"/>
        <v>822156648911195.5</v>
      </c>
      <c r="Q17" s="13">
        <f t="shared" si="15"/>
        <v>838996386950538.38</v>
      </c>
      <c r="R17" s="13">
        <f t="shared" si="15"/>
        <v>855353154375455.38</v>
      </c>
      <c r="S17" s="13">
        <f t="shared" si="15"/>
        <v>870618765967781.13</v>
      </c>
      <c r="T17" s="13">
        <f t="shared" si="15"/>
        <v>883846794462883.38</v>
      </c>
      <c r="U17" s="13">
        <f t="shared" si="15"/>
        <v>896111320974662</v>
      </c>
      <c r="V17" s="13">
        <f t="shared" si="15"/>
        <v>909127948190723</v>
      </c>
      <c r="W17" s="13">
        <f t="shared" si="15"/>
        <v>921946996519064.25</v>
      </c>
      <c r="X17" s="13">
        <f t="shared" si="15"/>
        <v>934818082085323.25</v>
      </c>
      <c r="Y17" s="13">
        <f t="shared" si="15"/>
        <v>949454368331579.38</v>
      </c>
      <c r="Z17" s="13">
        <f t="shared" si="15"/>
        <v>965433865781591.38</v>
      </c>
      <c r="AA17" s="13">
        <f t="shared" si="15"/>
        <v>982177660163523</v>
      </c>
      <c r="AB17" s="13">
        <f t="shared" si="15"/>
        <v>998634436655063.38</v>
      </c>
      <c r="AC17" s="13">
        <f t="shared" si="15"/>
        <v>1015456286893871.9</v>
      </c>
      <c r="AD17" s="13">
        <f t="shared" si="15"/>
        <v>1032579790496235.8</v>
      </c>
      <c r="AE17" s="13">
        <f t="shared" si="15"/>
        <v>1049878106694730</v>
      </c>
      <c r="AF17" s="13">
        <f t="shared" si="15"/>
        <v>1067737449364526.9</v>
      </c>
      <c r="AG17" s="13">
        <f t="shared" si="15"/>
        <v>1086239126689872.8</v>
      </c>
      <c r="AH17" s="13">
        <f t="shared" si="15"/>
        <v>1105614053914028.9</v>
      </c>
      <c r="AI17" s="13">
        <f t="shared" si="15"/>
        <v>1125811819962762</v>
      </c>
      <c r="AJ17" s="13">
        <f t="shared" si="15"/>
        <v>1147770721282279.5</v>
      </c>
      <c r="AK17" s="13">
        <f t="shared" si="15"/>
        <v>1170748414150408.8</v>
      </c>
      <c r="AL17" s="13">
        <f t="shared" si="15"/>
        <v>1194300955881162.3</v>
      </c>
      <c r="AM17" s="13">
        <f t="shared" si="15"/>
        <v>1217893338622197</v>
      </c>
      <c r="AN17" s="13">
        <f t="shared" si="15"/>
        <v>1242506952157370.5</v>
      </c>
    </row>
    <row r="18" spans="7:40">
      <c r="I18" s="1" t="s">
        <v>77</v>
      </c>
      <c r="J18" s="7"/>
      <c r="K18" s="7">
        <v>0</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row>
    <row r="19" spans="7:40">
      <c r="H19" s="8" t="s">
        <v>294</v>
      </c>
      <c r="I19" s="1" t="s">
        <v>78</v>
      </c>
      <c r="J19" s="13"/>
      <c r="K19" s="13">
        <f t="shared" ref="K19" si="16">INDEX(Table4,MATCH($H19,Table4_A,0),MATCH(K$16,Table4_1,0))*Percent_urban*quadrillion</f>
        <v>45572424188456.242</v>
      </c>
      <c r="L19" s="13">
        <f t="shared" ref="L19:N19" si="17">INDEX(Table4_22,MATCH($H19,Table4_A_22,0),MATCH(L$16,Table4_1_22,0))*Percent_urban*quadrillion</f>
        <v>47880763539221.242</v>
      </c>
      <c r="M19" s="13">
        <f t="shared" si="17"/>
        <v>41085025499878.563</v>
      </c>
      <c r="N19" s="13">
        <f t="shared" si="17"/>
        <v>48346659434955.063</v>
      </c>
      <c r="O19" s="13">
        <f t="shared" ref="O19:AN19" si="18">INDEX(Table4_22,MATCH($H19,Table4_A_22,0),MATCH(O$16,Table4_1_22,0))*Percent_urban*quadrillion</f>
        <v>48641808143770.742</v>
      </c>
      <c r="P19" s="13">
        <f t="shared" si="18"/>
        <v>48854835586497.203</v>
      </c>
      <c r="Q19" s="13">
        <f t="shared" si="18"/>
        <v>48977610944709.781</v>
      </c>
      <c r="R19" s="13">
        <f t="shared" si="18"/>
        <v>49015012709463.289</v>
      </c>
      <c r="S19" s="13">
        <f t="shared" si="18"/>
        <v>48975984781024.852</v>
      </c>
      <c r="T19" s="13">
        <f t="shared" si="18"/>
        <v>48865405650449.281</v>
      </c>
      <c r="U19" s="13">
        <f t="shared" si="18"/>
        <v>48695471545373.594</v>
      </c>
      <c r="V19" s="13">
        <f t="shared" si="18"/>
        <v>48513341212660.883</v>
      </c>
      <c r="W19" s="13">
        <f t="shared" si="18"/>
        <v>48313323079413.906</v>
      </c>
      <c r="X19" s="13">
        <f t="shared" si="18"/>
        <v>48146641301708.078</v>
      </c>
      <c r="Y19" s="13">
        <f t="shared" si="18"/>
        <v>48052323807981.859</v>
      </c>
      <c r="Z19" s="13">
        <f t="shared" si="18"/>
        <v>48066146199303.813</v>
      </c>
      <c r="AA19" s="13">
        <f t="shared" si="18"/>
        <v>48188108475673.922</v>
      </c>
      <c r="AB19" s="13">
        <f t="shared" si="18"/>
        <v>48322266979681.047</v>
      </c>
      <c r="AC19" s="13">
        <f t="shared" si="18"/>
        <v>48488948757386.867</v>
      </c>
      <c r="AD19" s="13">
        <f t="shared" si="18"/>
        <v>48655630535092.688</v>
      </c>
      <c r="AE19" s="13">
        <f t="shared" si="18"/>
        <v>48803611430421.758</v>
      </c>
      <c r="AF19" s="13">
        <f t="shared" si="18"/>
        <v>48972732453654.977</v>
      </c>
      <c r="AG19" s="13">
        <f t="shared" si="18"/>
        <v>49154049704525.211</v>
      </c>
      <c r="AH19" s="13">
        <f t="shared" si="18"/>
        <v>49358946328827.008</v>
      </c>
      <c r="AI19" s="13">
        <f t="shared" si="18"/>
        <v>49545955152594.508</v>
      </c>
      <c r="AJ19" s="13">
        <f t="shared" si="18"/>
        <v>49709384602930.461</v>
      </c>
      <c r="AK19" s="13">
        <f t="shared" si="18"/>
        <v>49874440216951.344</v>
      </c>
      <c r="AL19" s="13">
        <f t="shared" si="18"/>
        <v>50083402250465.469</v>
      </c>
      <c r="AM19" s="13">
        <f t="shared" si="18"/>
        <v>50305373593459.07</v>
      </c>
      <c r="AN19" s="13">
        <f t="shared" si="18"/>
        <v>50510270217760.859</v>
      </c>
    </row>
    <row r="20" spans="7:40">
      <c r="I20" s="1" t="s">
        <v>79</v>
      </c>
      <c r="J20" s="7"/>
      <c r="K20" s="7">
        <v>0</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row>
    <row r="21" spans="7:40">
      <c r="I21" s="1" t="s">
        <v>81</v>
      </c>
      <c r="J21" s="7"/>
      <c r="K21" s="7">
        <v>0</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v>0</v>
      </c>
      <c r="AM21" s="7">
        <v>0</v>
      </c>
      <c r="AN21" s="7">
        <v>0</v>
      </c>
    </row>
    <row r="22" spans="7:40">
      <c r="I22" s="1" t="s">
        <v>139</v>
      </c>
      <c r="J22" s="7"/>
      <c r="K22" s="7">
        <v>0</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v>0</v>
      </c>
      <c r="AM22" s="7">
        <v>0</v>
      </c>
      <c r="AN22" s="7">
        <v>0</v>
      </c>
    </row>
    <row r="23" spans="7:40">
      <c r="I23" s="1" t="s">
        <v>243</v>
      </c>
      <c r="J23" s="7"/>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row>
    <row r="24" spans="7:40">
      <c r="I24" s="1" t="s">
        <v>244</v>
      </c>
      <c r="J24" s="7"/>
      <c r="K24" s="7">
        <v>0</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row>
    <row r="25" spans="7:40">
      <c r="I25" s="1" t="s">
        <v>245</v>
      </c>
      <c r="J25" s="7"/>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row>
    <row r="26" spans="7:40">
      <c r="I26" s="1" t="s">
        <v>246</v>
      </c>
      <c r="J26" s="7"/>
      <c r="K26" s="7">
        <v>0</v>
      </c>
      <c r="L26" s="7">
        <v>0</v>
      </c>
      <c r="M26" s="7">
        <v>0</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v>0</v>
      </c>
      <c r="AM26" s="7">
        <v>0</v>
      </c>
      <c r="AN26" s="7">
        <v>0</v>
      </c>
    </row>
    <row r="28" spans="7:40">
      <c r="H28" s="1" t="s">
        <v>255</v>
      </c>
    </row>
    <row r="29" spans="7:40">
      <c r="I29" s="1" t="s">
        <v>75</v>
      </c>
      <c r="J29" s="1"/>
      <c r="K29" s="1">
        <v>2021</v>
      </c>
      <c r="L29" s="1">
        <v>2022</v>
      </c>
      <c r="M29" s="1">
        <v>2023</v>
      </c>
      <c r="N29" s="1">
        <v>2024</v>
      </c>
      <c r="O29" s="1">
        <v>2025</v>
      </c>
      <c r="P29" s="1">
        <v>2026</v>
      </c>
      <c r="Q29" s="1">
        <v>2027</v>
      </c>
      <c r="R29" s="1">
        <v>2028</v>
      </c>
      <c r="S29" s="1">
        <v>2029</v>
      </c>
      <c r="T29" s="1">
        <v>2030</v>
      </c>
      <c r="U29" s="1">
        <v>2031</v>
      </c>
      <c r="V29" s="1">
        <v>2032</v>
      </c>
      <c r="W29" s="1">
        <v>2033</v>
      </c>
      <c r="X29" s="1">
        <v>2034</v>
      </c>
      <c r="Y29" s="1">
        <v>2035</v>
      </c>
      <c r="Z29" s="1">
        <v>2036</v>
      </c>
      <c r="AA29" s="1">
        <v>2037</v>
      </c>
      <c r="AB29" s="1">
        <v>2038</v>
      </c>
      <c r="AC29" s="1">
        <v>2039</v>
      </c>
      <c r="AD29" s="1">
        <v>2040</v>
      </c>
      <c r="AE29" s="1">
        <v>2041</v>
      </c>
      <c r="AF29" s="1">
        <v>2042</v>
      </c>
      <c r="AG29" s="1">
        <v>2043</v>
      </c>
      <c r="AH29" s="1">
        <v>2044</v>
      </c>
      <c r="AI29" s="1">
        <v>2045</v>
      </c>
      <c r="AJ29" s="1">
        <v>2046</v>
      </c>
      <c r="AK29" s="1">
        <v>2047</v>
      </c>
      <c r="AL29" s="1">
        <v>2048</v>
      </c>
      <c r="AM29" s="1">
        <v>2049</v>
      </c>
      <c r="AN29" s="1">
        <v>2050</v>
      </c>
    </row>
    <row r="30" spans="7:40">
      <c r="H30" s="8" t="s">
        <v>285</v>
      </c>
      <c r="I30" s="1" t="s">
        <v>76</v>
      </c>
      <c r="J30" s="13"/>
      <c r="K30" s="13">
        <f t="shared" ref="K30" si="19">INDEX(Table4,MATCH($H30,Table4_A,0),MATCH(K$16,Table4_1,0))*Percent_urban*quadrillion</f>
        <v>164624680644377.88</v>
      </c>
      <c r="L30" s="13">
        <f t="shared" ref="L30:N30" si="20">INDEX(Table4_22,MATCH($H30,Table4_A_22,0),MATCH(L$16,Table4_1_22,0))*Percent_urban*quadrillion</f>
        <v>186415274022504.66</v>
      </c>
      <c r="M30" s="13">
        <f t="shared" si="20"/>
        <v>173316525540354.53</v>
      </c>
      <c r="N30" s="13">
        <f t="shared" si="20"/>
        <v>168140446531207</v>
      </c>
      <c r="O30" s="13">
        <f t="shared" ref="O30:AN30" si="21">INDEX(Table4_22,MATCH($H30,Table4_A_22,0),MATCH(O$16,Table4_1_22,0))*Percent_urban*quadrillion</f>
        <v>166786665263498.75</v>
      </c>
      <c r="P30" s="13">
        <f t="shared" si="21"/>
        <v>166844394074313.94</v>
      </c>
      <c r="Q30" s="13">
        <f t="shared" si="21"/>
        <v>167823344612644.69</v>
      </c>
      <c r="R30" s="13">
        <f t="shared" si="21"/>
        <v>169389340241236.91</v>
      </c>
      <c r="S30" s="13">
        <f t="shared" si="21"/>
        <v>170930943414555.16</v>
      </c>
      <c r="T30" s="13">
        <f t="shared" si="21"/>
        <v>170506514692787.16</v>
      </c>
      <c r="U30" s="13">
        <f t="shared" si="21"/>
        <v>170067450497854.75</v>
      </c>
      <c r="V30" s="13">
        <f t="shared" si="21"/>
        <v>169816208208532.31</v>
      </c>
      <c r="W30" s="13">
        <f t="shared" si="21"/>
        <v>169582853719744.19</v>
      </c>
      <c r="X30" s="13">
        <f t="shared" si="21"/>
        <v>169556835100785.22</v>
      </c>
      <c r="Y30" s="13">
        <f t="shared" si="21"/>
        <v>169947114385169.59</v>
      </c>
      <c r="Z30" s="13">
        <f t="shared" si="21"/>
        <v>170443907390917.19</v>
      </c>
      <c r="AA30" s="13">
        <f t="shared" si="21"/>
        <v>170891915486116.75</v>
      </c>
      <c r="AB30" s="13">
        <f t="shared" si="21"/>
        <v>171200886586254.34</v>
      </c>
      <c r="AC30" s="13">
        <f t="shared" si="21"/>
        <v>171522866995871.44</v>
      </c>
      <c r="AD30" s="13">
        <f t="shared" si="21"/>
        <v>168879537926009.88</v>
      </c>
      <c r="AE30" s="13">
        <f t="shared" si="21"/>
        <v>166691534687930.06</v>
      </c>
      <c r="AF30" s="13">
        <f t="shared" si="21"/>
        <v>164983249736906</v>
      </c>
      <c r="AG30" s="13">
        <f t="shared" si="21"/>
        <v>163809159556383.06</v>
      </c>
      <c r="AH30" s="13">
        <f t="shared" si="21"/>
        <v>163305861895895.72</v>
      </c>
      <c r="AI30" s="13">
        <f t="shared" si="21"/>
        <v>163136740872662.5</v>
      </c>
      <c r="AJ30" s="13">
        <f t="shared" si="21"/>
        <v>163097712944224.06</v>
      </c>
      <c r="AK30" s="13">
        <f t="shared" si="21"/>
        <v>163209918238484.56</v>
      </c>
      <c r="AL30" s="13">
        <f t="shared" si="21"/>
        <v>163422132599368.59</v>
      </c>
      <c r="AM30" s="13">
        <f t="shared" si="21"/>
        <v>163773383955314.5</v>
      </c>
      <c r="AN30" s="13">
        <f t="shared" si="21"/>
        <v>164288064761596.38</v>
      </c>
    </row>
    <row r="31" spans="7:40">
      <c r="I31" s="1" t="s">
        <v>77</v>
      </c>
      <c r="J31" s="7"/>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c r="AI31" s="7">
        <v>0</v>
      </c>
      <c r="AJ31" s="7">
        <v>0</v>
      </c>
      <c r="AK31" s="7">
        <v>0</v>
      </c>
      <c r="AL31" s="7">
        <v>0</v>
      </c>
      <c r="AM31" s="7">
        <v>0</v>
      </c>
      <c r="AN31" s="7">
        <v>0</v>
      </c>
    </row>
    <row r="32" spans="7:40">
      <c r="I32" s="1" t="s">
        <v>78</v>
      </c>
      <c r="J32" s="7"/>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row>
    <row r="33" spans="2:40">
      <c r="I33" s="1" t="s">
        <v>79</v>
      </c>
      <c r="J33" s="7"/>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v>0</v>
      </c>
      <c r="AM33" s="7">
        <v>0</v>
      </c>
      <c r="AN33" s="7">
        <v>0</v>
      </c>
    </row>
    <row r="34" spans="2:40">
      <c r="I34" s="1" t="s">
        <v>81</v>
      </c>
      <c r="J34" s="7"/>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c r="AF34" s="7">
        <v>0</v>
      </c>
      <c r="AG34" s="7">
        <v>0</v>
      </c>
      <c r="AH34" s="7">
        <v>0</v>
      </c>
      <c r="AI34" s="7">
        <v>0</v>
      </c>
      <c r="AJ34" s="7">
        <v>0</v>
      </c>
      <c r="AK34" s="7">
        <v>0</v>
      </c>
      <c r="AL34" s="7">
        <v>0</v>
      </c>
      <c r="AM34" s="7">
        <v>0</v>
      </c>
      <c r="AN34" s="7">
        <v>0</v>
      </c>
    </row>
    <row r="35" spans="2:40">
      <c r="I35" s="1" t="s">
        <v>139</v>
      </c>
      <c r="J35" s="7"/>
      <c r="K35" s="7">
        <v>0</v>
      </c>
      <c r="L35" s="7">
        <v>0</v>
      </c>
      <c r="M35" s="7">
        <v>0</v>
      </c>
      <c r="N35" s="7">
        <v>0</v>
      </c>
      <c r="O35" s="7">
        <v>0</v>
      </c>
      <c r="P35" s="7">
        <v>0</v>
      </c>
      <c r="Q35" s="7">
        <v>0</v>
      </c>
      <c r="R35" s="7">
        <v>0</v>
      </c>
      <c r="S35" s="7">
        <v>0</v>
      </c>
      <c r="T35" s="7">
        <v>0</v>
      </c>
      <c r="U35" s="7">
        <v>0</v>
      </c>
      <c r="V35" s="7">
        <v>0</v>
      </c>
      <c r="W35" s="7">
        <v>0</v>
      </c>
      <c r="X35" s="7">
        <v>0</v>
      </c>
      <c r="Y35" s="7">
        <v>0</v>
      </c>
      <c r="Z35" s="7">
        <v>0</v>
      </c>
      <c r="AA35" s="7">
        <v>0</v>
      </c>
      <c r="AB35" s="7">
        <v>0</v>
      </c>
      <c r="AC35" s="7">
        <v>0</v>
      </c>
      <c r="AD35" s="7">
        <v>0</v>
      </c>
      <c r="AE35" s="7">
        <v>0</v>
      </c>
      <c r="AF35" s="7">
        <v>0</v>
      </c>
      <c r="AG35" s="7">
        <v>0</v>
      </c>
      <c r="AH35" s="7">
        <v>0</v>
      </c>
      <c r="AI35" s="7">
        <v>0</v>
      </c>
      <c r="AJ35" s="7">
        <v>0</v>
      </c>
      <c r="AK35" s="7">
        <v>0</v>
      </c>
      <c r="AL35" s="7">
        <v>0</v>
      </c>
      <c r="AM35" s="7">
        <v>0</v>
      </c>
      <c r="AN35" s="7">
        <v>0</v>
      </c>
    </row>
    <row r="36" spans="2:40">
      <c r="I36" s="1" t="s">
        <v>243</v>
      </c>
      <c r="J36" s="7"/>
      <c r="K36" s="7">
        <v>0</v>
      </c>
      <c r="L36" s="7">
        <v>0</v>
      </c>
      <c r="M36" s="7">
        <v>0</v>
      </c>
      <c r="N36" s="7">
        <v>0</v>
      </c>
      <c r="O36" s="7">
        <v>0</v>
      </c>
      <c r="P36" s="7">
        <v>0</v>
      </c>
      <c r="Q36" s="7">
        <v>0</v>
      </c>
      <c r="R36" s="7">
        <v>0</v>
      </c>
      <c r="S36" s="7">
        <v>0</v>
      </c>
      <c r="T36" s="7">
        <v>0</v>
      </c>
      <c r="U36" s="7">
        <v>0</v>
      </c>
      <c r="V36" s="7">
        <v>0</v>
      </c>
      <c r="W36" s="7">
        <v>0</v>
      </c>
      <c r="X36" s="7">
        <v>0</v>
      </c>
      <c r="Y36" s="7">
        <v>0</v>
      </c>
      <c r="Z36" s="7">
        <v>0</v>
      </c>
      <c r="AA36" s="7">
        <v>0</v>
      </c>
      <c r="AB36" s="7">
        <v>0</v>
      </c>
      <c r="AC36" s="7">
        <v>0</v>
      </c>
      <c r="AD36" s="7">
        <v>0</v>
      </c>
      <c r="AE36" s="7">
        <v>0</v>
      </c>
      <c r="AF36" s="7">
        <v>0</v>
      </c>
      <c r="AG36" s="7">
        <v>0</v>
      </c>
      <c r="AH36" s="7">
        <v>0</v>
      </c>
      <c r="AI36" s="7">
        <v>0</v>
      </c>
      <c r="AJ36" s="7">
        <v>0</v>
      </c>
      <c r="AK36" s="7">
        <v>0</v>
      </c>
      <c r="AL36" s="7">
        <v>0</v>
      </c>
      <c r="AM36" s="7">
        <v>0</v>
      </c>
      <c r="AN36" s="7">
        <v>0</v>
      </c>
    </row>
    <row r="37" spans="2:40">
      <c r="I37" s="1" t="s">
        <v>244</v>
      </c>
      <c r="J37" s="7"/>
      <c r="K37" s="7">
        <v>0</v>
      </c>
      <c r="L37" s="7">
        <v>0</v>
      </c>
      <c r="M37" s="7">
        <v>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v>0</v>
      </c>
      <c r="AM37" s="7">
        <v>0</v>
      </c>
      <c r="AN37" s="7">
        <v>0</v>
      </c>
    </row>
    <row r="38" spans="2:40">
      <c r="I38" s="1" t="s">
        <v>245</v>
      </c>
      <c r="J38" s="7"/>
      <c r="K38" s="7">
        <v>0</v>
      </c>
      <c r="L38" s="7">
        <v>0</v>
      </c>
      <c r="M38" s="7">
        <v>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v>0</v>
      </c>
      <c r="AM38" s="7">
        <v>0</v>
      </c>
      <c r="AN38" s="7">
        <v>0</v>
      </c>
    </row>
    <row r="39" spans="2:40">
      <c r="I39" s="1" t="s">
        <v>246</v>
      </c>
      <c r="J39" s="7"/>
      <c r="K39" s="7">
        <v>0</v>
      </c>
      <c r="L39" s="7">
        <v>0</v>
      </c>
      <c r="M39" s="7">
        <v>0</v>
      </c>
      <c r="N39" s="7">
        <v>0</v>
      </c>
      <c r="O39" s="7">
        <v>0</v>
      </c>
      <c r="P39" s="7">
        <v>0</v>
      </c>
      <c r="Q39" s="7">
        <v>0</v>
      </c>
      <c r="R39" s="7">
        <v>0</v>
      </c>
      <c r="S39" s="7">
        <v>0</v>
      </c>
      <c r="T39" s="7">
        <v>0</v>
      </c>
      <c r="U39" s="7">
        <v>0</v>
      </c>
      <c r="V39" s="7">
        <v>0</v>
      </c>
      <c r="W39" s="7">
        <v>0</v>
      </c>
      <c r="X39" s="7">
        <v>0</v>
      </c>
      <c r="Y39" s="7">
        <v>0</v>
      </c>
      <c r="Z39" s="7">
        <v>0</v>
      </c>
      <c r="AA39" s="7">
        <v>0</v>
      </c>
      <c r="AB39" s="7">
        <v>0</v>
      </c>
      <c r="AC39" s="7">
        <v>0</v>
      </c>
      <c r="AD39" s="7">
        <v>0</v>
      </c>
      <c r="AE39" s="7">
        <v>0</v>
      </c>
      <c r="AF39" s="7">
        <v>0</v>
      </c>
      <c r="AG39" s="7">
        <v>0</v>
      </c>
      <c r="AH39" s="7">
        <v>0</v>
      </c>
      <c r="AI39" s="7">
        <v>0</v>
      </c>
      <c r="AJ39" s="7">
        <v>0</v>
      </c>
      <c r="AK39" s="7">
        <v>0</v>
      </c>
      <c r="AL39" s="7">
        <v>0</v>
      </c>
      <c r="AM39" s="7">
        <v>0</v>
      </c>
      <c r="AN39" s="7">
        <v>0</v>
      </c>
    </row>
    <row r="41" spans="2:40">
      <c r="H41" s="1" t="s">
        <v>256</v>
      </c>
    </row>
    <row r="42" spans="2:40">
      <c r="I42" s="1" t="s">
        <v>75</v>
      </c>
      <c r="J42" s="1"/>
      <c r="K42" s="1">
        <v>2021</v>
      </c>
      <c r="L42" s="1">
        <v>2022</v>
      </c>
      <c r="M42" s="1">
        <v>2023</v>
      </c>
      <c r="N42" s="1">
        <v>2024</v>
      </c>
      <c r="O42" s="1">
        <v>2025</v>
      </c>
      <c r="P42" s="1">
        <v>2026</v>
      </c>
      <c r="Q42" s="1">
        <v>2027</v>
      </c>
      <c r="R42" s="1">
        <v>2028</v>
      </c>
      <c r="S42" s="1">
        <v>2029</v>
      </c>
      <c r="T42" s="1">
        <v>2030</v>
      </c>
      <c r="U42" s="1">
        <v>2031</v>
      </c>
      <c r="V42" s="1">
        <v>2032</v>
      </c>
      <c r="W42" s="1">
        <v>2033</v>
      </c>
      <c r="X42" s="1">
        <v>2034</v>
      </c>
      <c r="Y42" s="1">
        <v>2035</v>
      </c>
      <c r="Z42" s="1">
        <v>2036</v>
      </c>
      <c r="AA42" s="1">
        <v>2037</v>
      </c>
      <c r="AB42" s="1">
        <v>2038</v>
      </c>
      <c r="AC42" s="1">
        <v>2039</v>
      </c>
      <c r="AD42" s="1">
        <v>2040</v>
      </c>
      <c r="AE42" s="1">
        <v>2041</v>
      </c>
      <c r="AF42" s="1">
        <v>2042</v>
      </c>
      <c r="AG42" s="1">
        <v>2043</v>
      </c>
      <c r="AH42" s="1">
        <v>2044</v>
      </c>
      <c r="AI42" s="1">
        <v>2045</v>
      </c>
      <c r="AJ42" s="1">
        <v>2046</v>
      </c>
      <c r="AK42" s="1">
        <v>2047</v>
      </c>
      <c r="AL42" s="1">
        <v>2048</v>
      </c>
      <c r="AM42" s="1">
        <v>2049</v>
      </c>
      <c r="AN42" s="1">
        <v>2050</v>
      </c>
    </row>
    <row r="43" spans="2:40">
      <c r="B43" s="8" t="s">
        <v>280</v>
      </c>
      <c r="C43" s="8" t="s">
        <v>281</v>
      </c>
      <c r="D43" s="8" t="s">
        <v>282</v>
      </c>
      <c r="E43" s="8" t="s">
        <v>283</v>
      </c>
      <c r="F43" s="8" t="s">
        <v>284</v>
      </c>
      <c r="G43" s="8" t="s">
        <v>286</v>
      </c>
      <c r="H43" s="8" t="s">
        <v>287</v>
      </c>
      <c r="I43" s="1" t="s">
        <v>76</v>
      </c>
      <c r="J43" s="13"/>
      <c r="K43" s="13">
        <f t="shared" ref="K43" si="22">SUM(INDEX(Table4,MATCH($G43,Table4_A,0),MATCH(K$42,Table4_1,0)),INDEX(Table4,MATCH($F43,Table4_A,0),MATCH(K$42,Table4_1,0)),INDEX(Table4,MATCH($E43,Table4_A,0),MATCH(K$42,Table4_1,0)),INDEX(Table4,MATCH($D43,Table4_A,0),MATCH(K$42,Table4_1,0)),INDEX(Table4,MATCH($C43,Table4_A,0),MATCH(K$42,Table4_1,0)),INDEX(Table4,MATCH($B43,Table4_A,0),MATCH(K$42,Table4_1,0)),INDEX(Table4,MATCH($H43,Table4_A,0),MATCH(K$42,Table4_1,0)))
*Percent_urban*quadrillion</f>
        <v>1060329460697806.3</v>
      </c>
      <c r="L43" s="13">
        <f t="shared" ref="L43:N43" si="23">SUM(INDEX(Table4_22,MATCH($G43,Table4_A_22,0),MATCH(L$42,Table4_1_22,0)),INDEX(Table4_22,MATCH($F43,Table4_A_22,0),MATCH(L$42,Table4_1_22,0)),INDEX(Table4_22,MATCH($E43,Table4_A_22,0),MATCH(L$42,Table4_1_22,0)),INDEX(Table4_22,MATCH($D43,Table4_A_22,0),MATCH(L$42,Table4_1_22,0)),INDEX(Table4_22,MATCH($C43,Table4_A_22,0),MATCH(L$42,Table4_1_22,0)),INDEX(Table4_22,MATCH($B43,Table4_A_22,0),MATCH(L$42,Table4_1_22,0)),INDEX(Table4_22,MATCH($H43,Table4_A_22,0),MATCH(L$42,Table4_1_22,0)))
*Percent_urban*quadrillion</f>
        <v>1063347620497045.1</v>
      </c>
      <c r="M43" s="13">
        <f t="shared" si="23"/>
        <v>1065775482878653</v>
      </c>
      <c r="N43" s="13">
        <f t="shared" si="23"/>
        <v>1069379874686311</v>
      </c>
      <c r="O43" s="13">
        <f>SUM(INDEX(Table4_22,MATCH($G43,Table4_A_22,0),MATCH(O$42,Table4_1_22,0)),INDEX(Table4_22,MATCH($F43,Table4_A_22,0),MATCH(O$42,Table4_1_22,0)),INDEX(Table4_22,MATCH($E43,Table4_A_22,0),MATCH(O$42,Table4_1_22,0)),INDEX(Table4_22,MATCH($D43,Table4_A_22,0),MATCH(O$42,Table4_1_22,0)),INDEX(Table4_22,MATCH($C43,Table4_A_22,0),MATCH(O$42,Table4_1_22,0)),INDEX(Table4_22,MATCH($H43,Table4_A_22,0),MATCH(O$42,Table4_1_22,0)),INDEX('Heat Pump DOE Rule Adjustment'!$B$34:$AD$34,MATCH(O42,'Heat Pump DOE Rule Adjustment'!$B$18:$AD$18,0)))
*Percent_urban*quadrillion</f>
        <v>1074348617825629.4</v>
      </c>
      <c r="P43" s="13">
        <f>SUM(INDEX(Table4_22,MATCH($G43,Table4_A_22,0),MATCH(P$42,Table4_1_22,0)),INDEX(Table4_22,MATCH($F43,Table4_A_22,0),MATCH(P$42,Table4_1_22,0)),INDEX(Table4_22,MATCH($E43,Table4_A_22,0),MATCH(P$42,Table4_1_22,0)),INDEX(Table4_22,MATCH($D43,Table4_A_22,0),MATCH(P$42,Table4_1_22,0)),INDEX(Table4_22,MATCH($C43,Table4_A_22,0),MATCH(P$42,Table4_1_22,0)),INDEX(Table4_22,MATCH($H43,Table4_A_22,0),MATCH(P$42,Table4_1_22,0)),INDEX('Heat Pump DOE Rule Adjustment'!$B$34:$AD$34,MATCH(P42,'Heat Pump DOE Rule Adjustment'!$B$18:$AD$18,0)))
*Percent_urban*quadrillion</f>
        <v>1078542493969076.3</v>
      </c>
      <c r="Q43" s="13">
        <f>SUM(INDEX(Table4_22,MATCH($G43,Table4_A_22,0),MATCH(Q$42,Table4_1_22,0)),INDEX(Table4_22,MATCH($F43,Table4_A_22,0),MATCH(Q$42,Table4_1_22,0)),INDEX(Table4_22,MATCH($E43,Table4_A_22,0),MATCH(Q$42,Table4_1_22,0)),INDEX(Table4_22,MATCH($D43,Table4_A_22,0),MATCH(Q$42,Table4_1_22,0)),INDEX(Table4_22,MATCH($C43,Table4_A_22,0),MATCH(Q$42,Table4_1_22,0)),INDEX(Table4_22,MATCH($H43,Table4_A_22,0),MATCH(Q$42,Table4_1_22,0)),INDEX('Heat Pump DOE Rule Adjustment'!$B$34:$AD$34,MATCH(Q42,'Heat Pump DOE Rule Adjustment'!$B$18:$AD$18,0)))
*Percent_urban*quadrillion</f>
        <v>1082320885291022.5</v>
      </c>
      <c r="R43" s="13">
        <f>SUM(INDEX(Table4_22,MATCH($G43,Table4_A_22,0),MATCH(R$42,Table4_1_22,0)),INDEX(Table4_22,MATCH($F43,Table4_A_22,0),MATCH(R$42,Table4_1_22,0)),INDEX(Table4_22,MATCH($E43,Table4_A_22,0),MATCH(R$42,Table4_1_22,0)),INDEX(Table4_22,MATCH($D43,Table4_A_22,0),MATCH(R$42,Table4_1_22,0)),INDEX(Table4_22,MATCH($C43,Table4_A_22,0),MATCH(R$42,Table4_1_22,0)),INDEX(Table4_22,MATCH($H43,Table4_A_22,0),MATCH(R$42,Table4_1_22,0)),INDEX('Heat Pump DOE Rule Adjustment'!$B$34:$AD$34,MATCH(R42,'Heat Pump DOE Rule Adjustment'!$B$18:$AD$18,0)))
*Percent_urban*quadrillion</f>
        <v>1085556137942200.3</v>
      </c>
      <c r="S43" s="13">
        <f>SUM(INDEX(Table4_22,MATCH($G43,Table4_A_22,0),MATCH(S$42,Table4_1_22,0)),INDEX(Table4_22,MATCH($F43,Table4_A_22,0),MATCH(S$42,Table4_1_22,0)),INDEX(Table4_22,MATCH($E43,Table4_A_22,0),MATCH(S$42,Table4_1_22,0)),INDEX(Table4_22,MATCH($D43,Table4_A_22,0),MATCH(S$42,Table4_1_22,0)),INDEX(Table4_22,MATCH($C43,Table4_A_22,0),MATCH(S$42,Table4_1_22,0)),INDEX(Table4_22,MATCH($H43,Table4_A_22,0),MATCH(S$42,Table4_1_22,0)),INDEX('Heat Pump DOE Rule Adjustment'!$B$34:$AD$34,MATCH(S42,'Heat Pump DOE Rule Adjustment'!$B$18:$AD$18,0)))
*Percent_urban*quadrillion</f>
        <v>1074847331186583.6</v>
      </c>
      <c r="T43" s="13">
        <f>SUM(INDEX(Table4_22,MATCH($G43,Table4_A_22,0),MATCH(T$42,Table4_1_22,0)),INDEX(Table4_22,MATCH($F43,Table4_A_22,0),MATCH(T$42,Table4_1_22,0)),INDEX(Table4_22,MATCH($E43,Table4_A_22,0),MATCH(T$42,Table4_1_22,0)),INDEX(Table4_22,MATCH($D43,Table4_A_22,0),MATCH(T$42,Table4_1_22,0)),INDEX(Table4_22,MATCH($C43,Table4_A_22,0),MATCH(T$42,Table4_1_22,0)),INDEX(Table4_22,MATCH($H43,Table4_A_22,0),MATCH(T$42,Table4_1_22,0)),INDEX('Heat Pump DOE Rule Adjustment'!$B$34:$AD$34,MATCH(T42,'Heat Pump DOE Rule Adjustment'!$B$18:$AD$18,0)))
*Percent_urban*quadrillion</f>
        <v>1065506128089997.1</v>
      </c>
      <c r="U43" s="13">
        <f>SUM(INDEX(Table4_22,MATCH($G43,Table4_A_22,0),MATCH(U$42,Table4_1_22,0)),INDEX(Table4_22,MATCH($F43,Table4_A_22,0),MATCH(U$42,Table4_1_22,0)),INDEX(Table4_22,MATCH($E43,Table4_A_22,0),MATCH(U$42,Table4_1_22,0)),INDEX(Table4_22,MATCH($D43,Table4_A_22,0),MATCH(U$42,Table4_1_22,0)),INDEX(Table4_22,MATCH($C43,Table4_A_22,0),MATCH(U$42,Table4_1_22,0)),INDEX(Table4_22,MATCH($H43,Table4_A_22,0),MATCH(U$42,Table4_1_22,0)),INDEX('Heat Pump DOE Rule Adjustment'!$B$34:$AD$34,MATCH(U42,'Heat Pump DOE Rule Adjustment'!$B$18:$AD$18,0)))
*Percent_urban*quadrillion</f>
        <v>1056151915683931.1</v>
      </c>
      <c r="V43" s="13">
        <f>SUM(INDEX(Table4_22,MATCH($G43,Table4_A_22,0),MATCH(V$42,Table4_1_22,0)),INDEX(Table4_22,MATCH($F43,Table4_A_22,0),MATCH(V$42,Table4_1_22,0)),INDEX(Table4_22,MATCH($E43,Table4_A_22,0),MATCH(V$42,Table4_1_22,0)),INDEX(Table4_22,MATCH($D43,Table4_A_22,0),MATCH(V$42,Table4_1_22,0)),INDEX(Table4_22,MATCH($C43,Table4_A_22,0),MATCH(V$42,Table4_1_22,0)),INDEX(Table4_22,MATCH($H43,Table4_A_22,0),MATCH(V$42,Table4_1_22,0)),INDEX('Heat Pump DOE Rule Adjustment'!$B$34:$AD$34,MATCH(V42,'Heat Pump DOE Rule Adjustment'!$B$18:$AD$18,0)))
*Percent_urban*quadrillion</f>
        <v>1047049758649030.1</v>
      </c>
      <c r="W43" s="13">
        <f>SUM(INDEX(Table4_22,MATCH($G43,Table4_A_22,0),MATCH(W$42,Table4_1_22,0)),INDEX(Table4_22,MATCH($F43,Table4_A_22,0),MATCH(W$42,Table4_1_22,0)),INDEX(Table4_22,MATCH($E43,Table4_A_22,0),MATCH(W$42,Table4_1_22,0)),INDEX(Table4_22,MATCH($D43,Table4_A_22,0),MATCH(W$42,Table4_1_22,0)),INDEX(Table4_22,MATCH($C43,Table4_A_22,0),MATCH(W$42,Table4_1_22,0)),INDEX(Table4_22,MATCH($H43,Table4_A_22,0),MATCH(W$42,Table4_1_22,0)),INDEX('Heat Pump DOE Rule Adjustment'!$B$34:$AD$34,MATCH(W42,'Heat Pump DOE Rule Adjustment'!$B$18:$AD$18,0)))
*Percent_urban*quadrillion</f>
        <v>1037908573685690.5</v>
      </c>
      <c r="X43" s="13">
        <f>SUM(INDEX(Table4_22,MATCH($G43,Table4_A_22,0),MATCH(X$42,Table4_1_22,0)),INDEX(Table4_22,MATCH($F43,Table4_A_22,0),MATCH(X$42,Table4_1_22,0)),INDEX(Table4_22,MATCH($E43,Table4_A_22,0),MATCH(X$42,Table4_1_22,0)),INDEX(Table4_22,MATCH($D43,Table4_A_22,0),MATCH(X$42,Table4_1_22,0)),INDEX(Table4_22,MATCH($C43,Table4_A_22,0),MATCH(X$42,Table4_1_22,0)),INDEX(Table4_22,MATCH($H43,Table4_A_22,0),MATCH(X$42,Table4_1_22,0)),INDEX('Heat Pump DOE Rule Adjustment'!$B$34:$AD$34,MATCH(X42,'Heat Pump DOE Rule Adjustment'!$B$18:$AD$18,0)))
*Percent_urban*quadrillion</f>
        <v>1029057841941389.6</v>
      </c>
      <c r="Y43" s="13">
        <f>SUM(INDEX(Table4_22,MATCH($G43,Table4_A_22,0),MATCH(Y$42,Table4_1_22,0)),INDEX(Table4_22,MATCH($F43,Table4_A_22,0),MATCH(Y$42,Table4_1_22,0)),INDEX(Table4_22,MATCH($E43,Table4_A_22,0),MATCH(Y$42,Table4_1_22,0)),INDEX(Table4_22,MATCH($D43,Table4_A_22,0),MATCH(Y$42,Table4_1_22,0)),INDEX(Table4_22,MATCH($C43,Table4_A_22,0),MATCH(Y$42,Table4_1_22,0)),INDEX(Table4_22,MATCH($H43,Table4_A_22,0),MATCH(Y$42,Table4_1_22,0)),INDEX('Heat Pump DOE Rule Adjustment'!$B$34:$AD$34,MATCH(Y42,'Heat Pump DOE Rule Adjustment'!$B$18:$AD$18,0)))
*Percent_urban*quadrillion</f>
        <v>1021315326633723.4</v>
      </c>
      <c r="Z43" s="13">
        <f>SUM(INDEX(Table4_22,MATCH($G43,Table4_A_22,0),MATCH(Z$42,Table4_1_22,0)),INDEX(Table4_22,MATCH($F43,Table4_A_22,0),MATCH(Z$42,Table4_1_22,0)),INDEX(Table4_22,MATCH($E43,Table4_A_22,0),MATCH(Z$42,Table4_1_22,0)),INDEX(Table4_22,MATCH($D43,Table4_A_22,0),MATCH(Z$42,Table4_1_22,0)),INDEX(Table4_22,MATCH($C43,Table4_A_22,0),MATCH(Z$42,Table4_1_22,0)),INDEX(Table4_22,MATCH($H43,Table4_A_22,0),MATCH(Z$42,Table4_1_22,0)),INDEX('Heat Pump DOE Rule Adjustment'!$B$34:$AD$34,MATCH(Z42,'Heat Pump DOE Rule Adjustment'!$B$18:$AD$18,0)))
*Percent_urban*quadrillion</f>
        <v>1013752477146788.1</v>
      </c>
      <c r="AA43" s="13">
        <f>SUM(INDEX(Table4_22,MATCH($G43,Table4_A_22,0),MATCH(AA$42,Table4_1_22,0)),INDEX(Table4_22,MATCH($F43,Table4_A_22,0),MATCH(AA$42,Table4_1_22,0)),INDEX(Table4_22,MATCH($E43,Table4_A_22,0),MATCH(AA$42,Table4_1_22,0)),INDEX(Table4_22,MATCH($D43,Table4_A_22,0),MATCH(AA$42,Table4_1_22,0)),INDEX(Table4_22,MATCH($C43,Table4_A_22,0),MATCH(AA$42,Table4_1_22,0)),INDEX(Table4_22,MATCH($H43,Table4_A_22,0),MATCH(AA$42,Table4_1_22,0)),INDEX('Heat Pump DOE Rule Adjustment'!$B$34:$AD$34,MATCH(AA42,'Heat Pump DOE Rule Adjustment'!$B$18:$AD$18,0)))
*Percent_urban*quadrillion</f>
        <v>1006258097954727.5</v>
      </c>
      <c r="AB43" s="13">
        <f>SUM(INDEX(Table4_22,MATCH($G43,Table4_A_22,0),MATCH(AB$42,Table4_1_22,0)),INDEX(Table4_22,MATCH($F43,Table4_A_22,0),MATCH(AB$42,Table4_1_22,0)),INDEX(Table4_22,MATCH($E43,Table4_A_22,0),MATCH(AB$42,Table4_1_22,0)),INDEX(Table4_22,MATCH($D43,Table4_A_22,0),MATCH(AB$42,Table4_1_22,0)),INDEX(Table4_22,MATCH($C43,Table4_A_22,0),MATCH(AB$42,Table4_1_22,0)),INDEX(Table4_22,MATCH($H43,Table4_A_22,0),MATCH(AB$42,Table4_1_22,0)),INDEX('Heat Pump DOE Rule Adjustment'!$B$34:$AD$34,MATCH(AB42,'Heat Pump DOE Rule Adjustment'!$B$18:$AD$18,0)))
*Percent_urban*quadrillion</f>
        <v>998727982963524.38</v>
      </c>
      <c r="AC43" s="13">
        <f>SUM(INDEX(Table4_22,MATCH($G43,Table4_A_22,0),MATCH(AC$42,Table4_1_22,0)),INDEX(Table4_22,MATCH($F43,Table4_A_22,0),MATCH(AC$42,Table4_1_22,0)),INDEX(Table4_22,MATCH($E43,Table4_A_22,0),MATCH(AC$42,Table4_1_22,0)),INDEX(Table4_22,MATCH($D43,Table4_A_22,0),MATCH(AC$42,Table4_1_22,0)),INDEX(Table4_22,MATCH($C43,Table4_A_22,0),MATCH(AC$42,Table4_1_22,0)),INDEX(Table4_22,MATCH($H43,Table4_A_22,0),MATCH(AC$42,Table4_1_22,0)),INDEX('Heat Pump DOE Rule Adjustment'!$B$34:$AD$34,MATCH(AC42,'Heat Pump DOE Rule Adjustment'!$B$18:$AD$18,0)))
*Percent_urban*quadrillion</f>
        <v>991417207381042.13</v>
      </c>
      <c r="AD43" s="13">
        <f>SUM(INDEX(Table4_22,MATCH($G43,Table4_A_22,0),MATCH(AD$42,Table4_1_22,0)),INDEX(Table4_22,MATCH($F43,Table4_A_22,0),MATCH(AD$42,Table4_1_22,0)),INDEX(Table4_22,MATCH($E43,Table4_A_22,0),MATCH(AD$42,Table4_1_22,0)),INDEX(Table4_22,MATCH($D43,Table4_A_22,0),MATCH(AD$42,Table4_1_22,0)),INDEX(Table4_22,MATCH($C43,Table4_A_22,0),MATCH(AD$42,Table4_1_22,0)),INDEX(Table4_22,MATCH($H43,Table4_A_22,0),MATCH(AD$42,Table4_1_22,0)),INDEX('Heat Pump DOE Rule Adjustment'!$B$34:$AD$34,MATCH(AD42,'Heat Pump DOE Rule Adjustment'!$B$18:$AD$18,0)))
*Percent_urban*quadrillion</f>
        <v>984460732895252.63</v>
      </c>
      <c r="AE43" s="13">
        <f>SUM(INDEX(Table4_22,MATCH($G43,Table4_A_22,0),MATCH(AE$42,Table4_1_22,0)),INDEX(Table4_22,MATCH($F43,Table4_A_22,0),MATCH(AE$42,Table4_1_22,0)),INDEX(Table4_22,MATCH($E43,Table4_A_22,0),MATCH(AE$42,Table4_1_22,0)),INDEX(Table4_22,MATCH($D43,Table4_A_22,0),MATCH(AE$42,Table4_1_22,0)),INDEX(Table4_22,MATCH($C43,Table4_A_22,0),MATCH(AE$42,Table4_1_22,0)),INDEX(Table4_22,MATCH($H43,Table4_A_22,0),MATCH(AE$42,Table4_1_22,0)),INDEX('Heat Pump DOE Rule Adjustment'!$B$34:$AD$34,MATCH(AE42,'Heat Pump DOE Rule Adjustment'!$B$18:$AD$18,0)))
*Percent_urban*quadrillion</f>
        <v>977856617881365</v>
      </c>
      <c r="AF43" s="13">
        <f>SUM(INDEX(Table4_22,MATCH($G43,Table4_A_22,0),MATCH(AF$42,Table4_1_22,0)),INDEX(Table4_22,MATCH($F43,Table4_A_22,0),MATCH(AF$42,Table4_1_22,0)),INDEX(Table4_22,MATCH($E43,Table4_A_22,0),MATCH(AF$42,Table4_1_22,0)),INDEX(Table4_22,MATCH($D43,Table4_A_22,0),MATCH(AF$42,Table4_1_22,0)),INDEX(Table4_22,MATCH($C43,Table4_A_22,0),MATCH(AF$42,Table4_1_22,0)),INDEX(Table4_22,MATCH($H43,Table4_A_22,0),MATCH(AF$42,Table4_1_22,0)),INDEX('Heat Pump DOE Rule Adjustment'!$B$34:$AD$34,MATCH(AF42,'Heat Pump DOE Rule Adjustment'!$B$18:$AD$18,0)))
*Percent_urban*quadrillion</f>
        <v>984758352015165.25</v>
      </c>
      <c r="AG43" s="13">
        <f>SUM(INDEX(Table4_22,MATCH($G43,Table4_A_22,0),MATCH(AG$42,Table4_1_22,0)),INDEX(Table4_22,MATCH($F43,Table4_A_22,0),MATCH(AG$42,Table4_1_22,0)),INDEX(Table4_22,MATCH($E43,Table4_A_22,0),MATCH(AG$42,Table4_1_22,0)),INDEX(Table4_22,MATCH($D43,Table4_A_22,0),MATCH(AG$42,Table4_1_22,0)),INDEX(Table4_22,MATCH($C43,Table4_A_22,0),MATCH(AG$42,Table4_1_22,0)),INDEX(Table4_22,MATCH($H43,Table4_A_22,0),MATCH(AG$42,Table4_1_22,0)),INDEX('Heat Pump DOE Rule Adjustment'!$B$34:$AD$34,MATCH(AG42,'Heat Pump DOE Rule Adjustment'!$B$18:$AD$18,0)))
*Percent_urban*quadrillion</f>
        <v>991738660263982.25</v>
      </c>
      <c r="AH43" s="13">
        <f>SUM(INDEX(Table4_22,MATCH($G43,Table4_A_22,0),MATCH(AH$42,Table4_1_22,0)),INDEX(Table4_22,MATCH($F43,Table4_A_22,0),MATCH(AH$42,Table4_1_22,0)),INDEX(Table4_22,MATCH($E43,Table4_A_22,0),MATCH(AH$42,Table4_1_22,0)),INDEX(Table4_22,MATCH($D43,Table4_A_22,0),MATCH(AH$42,Table4_1_22,0)),INDEX(Table4_22,MATCH($C43,Table4_A_22,0),MATCH(AH$42,Table4_1_22,0)),INDEX(Table4_22,MATCH($H43,Table4_A_22,0),MATCH(AH$42,Table4_1_22,0)),INDEX('Heat Pump DOE Rule Adjustment'!$B$34:$AD$34,MATCH(AH42,'Heat Pump DOE Rule Adjustment'!$B$18:$AD$18,0)))
*Percent_urban*quadrillion</f>
        <v>998682236840947.63</v>
      </c>
      <c r="AI43" s="13">
        <f>SUM(INDEX(Table4_22,MATCH($G43,Table4_A_22,0),MATCH(AI$42,Table4_1_22,0)),INDEX(Table4_22,MATCH($F43,Table4_A_22,0),MATCH(AI$42,Table4_1_22,0)),INDEX(Table4_22,MATCH($E43,Table4_A_22,0),MATCH(AI$42,Table4_1_22,0)),INDEX(Table4_22,MATCH($D43,Table4_A_22,0),MATCH(AI$42,Table4_1_22,0)),INDEX(Table4_22,MATCH($C43,Table4_A_22,0),MATCH(AI$42,Table4_1_22,0)),INDEX(Table4_22,MATCH($H43,Table4_A_22,0),MATCH(AI$42,Table4_1_22,0)),INDEX('Heat Pump DOE Rule Adjustment'!$B$34:$AD$34,MATCH(AI42,'Heat Pump DOE Rule Adjustment'!$B$18:$AD$18,0)))
*Percent_urban*quadrillion</f>
        <v>1005597873811567.4</v>
      </c>
      <c r="AJ43" s="13">
        <f>SUM(INDEX(Table4_22,MATCH($G43,Table4_A_22,0),MATCH(AJ$42,Table4_1_22,0)),INDEX(Table4_22,MATCH($F43,Table4_A_22,0),MATCH(AJ$42,Table4_1_22,0)),INDEX(Table4_22,MATCH($E43,Table4_A_22,0),MATCH(AJ$42,Table4_1_22,0)),INDEX(Table4_22,MATCH($D43,Table4_A_22,0),MATCH(AJ$42,Table4_1_22,0)),INDEX(Table4_22,MATCH($C43,Table4_A_22,0),MATCH(AJ$42,Table4_1_22,0)),INDEX(Table4_22,MATCH($H43,Table4_A_22,0),MATCH(AJ$42,Table4_1_22,0)),INDEX('Heat Pump DOE Rule Adjustment'!$B$34:$AD$34,MATCH(AJ42,'Heat Pump DOE Rule Adjustment'!$B$18:$AD$18,0)))
*Percent_urban*quadrillion</f>
        <v>1012670680491269.1</v>
      </c>
      <c r="AK43" s="13">
        <f>SUM(INDEX(Table4_22,MATCH($G43,Table4_A_22,0),MATCH(AK$42,Table4_1_22,0)),INDEX(Table4_22,MATCH($F43,Table4_A_22,0),MATCH(AK$42,Table4_1_22,0)),INDEX(Table4_22,MATCH($E43,Table4_A_22,0),MATCH(AK$42,Table4_1_22,0)),INDEX(Table4_22,MATCH($D43,Table4_A_22,0),MATCH(AK$42,Table4_1_22,0)),INDEX(Table4_22,MATCH($C43,Table4_A_22,0),MATCH(AK$42,Table4_1_22,0)),INDEX(Table4_22,MATCH($H43,Table4_A_22,0),MATCH(AK$42,Table4_1_22,0)),INDEX('Heat Pump DOE Rule Adjustment'!$B$34:$AD$34,MATCH(AK42,'Heat Pump DOE Rule Adjustment'!$B$18:$AD$18,0)))
*Percent_urban*quadrillion</f>
        <v>1019825252542795.4</v>
      </c>
      <c r="AL43" s="13">
        <f>SUM(INDEX(Table4_22,MATCH($G43,Table4_A_22,0),MATCH(AL$42,Table4_1_22,0)),INDEX(Table4_22,MATCH($F43,Table4_A_22,0),MATCH(AL$42,Table4_1_22,0)),INDEX(Table4_22,MATCH($E43,Table4_A_22,0),MATCH(AL$42,Table4_1_22,0)),INDEX(Table4_22,MATCH($D43,Table4_A_22,0),MATCH(AL$42,Table4_1_22,0)),INDEX(Table4_22,MATCH($C43,Table4_A_22,0),MATCH(AL$42,Table4_1_22,0)),INDEX(Table4_22,MATCH($H43,Table4_A_22,0),MATCH(AL$42,Table4_1_22,0)),INDEX('Heat Pump DOE Rule Adjustment'!$B$34:$AD$34,MATCH(AL42,'Heat Pump DOE Rule Adjustment'!$B$18:$AD$18,0)))
*Percent_urban*quadrillion</f>
        <v>1026874712970970.5</v>
      </c>
      <c r="AM43" s="13">
        <f>SUM(INDEX(Table4_22,MATCH($G43,Table4_A_22,0),MATCH(AM$42,Table4_1_22,0)),INDEX(Table4_22,MATCH($F43,Table4_A_22,0),MATCH(AM$42,Table4_1_22,0)),INDEX(Table4_22,MATCH($E43,Table4_A_22,0),MATCH(AM$42,Table4_1_22,0)),INDEX(Table4_22,MATCH($D43,Table4_A_22,0),MATCH(AM$42,Table4_1_22,0)),INDEX(Table4_22,MATCH($C43,Table4_A_22,0),MATCH(AM$42,Table4_1_22,0)),INDEX(Table4_22,MATCH($H43,Table4_A_22,0),MATCH(AM$42,Table4_1_22,0)),INDEX('Heat Pump DOE Rule Adjustment'!$B$34:$AD$34,MATCH(AM42,'Heat Pump DOE Rule Adjustment'!$B$18:$AD$18,0)))
*Percent_urban*quadrillion</f>
        <v>1033910056604944.6</v>
      </c>
      <c r="AN43" s="13">
        <f>SUM(INDEX(Table4_22,MATCH($G43,Table4_A_22,0),MATCH(AN$42,Table4_1_22,0)),INDEX(Table4_22,MATCH($F43,Table4_A_22,0),MATCH(AN$42,Table4_1_22,0)),INDEX(Table4_22,MATCH($E43,Table4_A_22,0),MATCH(AN$42,Table4_1_22,0)),INDEX(Table4_22,MATCH($D43,Table4_A_22,0),MATCH(AN$42,Table4_1_22,0)),INDEX(Table4_22,MATCH($C43,Table4_A_22,0),MATCH(AN$42,Table4_1_22,0)),INDEX(Table4_22,MATCH($H43,Table4_A_22,0),MATCH(AN$42,Table4_1_22,0)),INDEX('Heat Pump DOE Rule Adjustment'!$B$34:$AD$34,MATCH(AN42,'Heat Pump DOE Rule Adjustment'!$B$18:$AD$18,0)))
*Percent_urban*quadrillion</f>
        <v>1041119136306432</v>
      </c>
    </row>
    <row r="44" spans="2:40">
      <c r="I44" s="1" t="s">
        <v>77</v>
      </c>
      <c r="J44" s="7"/>
      <c r="K44" s="7">
        <v>0</v>
      </c>
      <c r="L44" s="7">
        <v>0</v>
      </c>
      <c r="M44" s="7">
        <v>0</v>
      </c>
      <c r="N44" s="7">
        <v>0</v>
      </c>
      <c r="O44" s="7">
        <v>0</v>
      </c>
      <c r="P44" s="7">
        <v>0</v>
      </c>
      <c r="Q44" s="7">
        <v>0</v>
      </c>
      <c r="R44" s="7">
        <v>0</v>
      </c>
      <c r="S44" s="7">
        <v>0</v>
      </c>
      <c r="T44" s="7">
        <v>0</v>
      </c>
      <c r="U44" s="7">
        <v>0</v>
      </c>
      <c r="V44" s="7">
        <v>0</v>
      </c>
      <c r="W44" s="7">
        <v>0</v>
      </c>
      <c r="X44" s="7">
        <v>0</v>
      </c>
      <c r="Y44" s="7">
        <v>0</v>
      </c>
      <c r="Z44" s="7">
        <v>0</v>
      </c>
      <c r="AA44" s="7">
        <v>0</v>
      </c>
      <c r="AB44" s="7">
        <v>0</v>
      </c>
      <c r="AC44" s="7">
        <v>0</v>
      </c>
      <c r="AD44" s="7">
        <v>0</v>
      </c>
      <c r="AE44" s="7">
        <v>0</v>
      </c>
      <c r="AF44" s="7">
        <v>0</v>
      </c>
      <c r="AG44" s="7">
        <v>0</v>
      </c>
      <c r="AH44" s="7">
        <v>0</v>
      </c>
      <c r="AI44" s="7">
        <v>0</v>
      </c>
      <c r="AJ44" s="7">
        <v>0</v>
      </c>
      <c r="AK44" s="7">
        <v>0</v>
      </c>
      <c r="AL44" s="7">
        <v>0</v>
      </c>
      <c r="AM44" s="7">
        <v>0</v>
      </c>
      <c r="AN44" s="7">
        <v>0</v>
      </c>
    </row>
    <row r="45" spans="2:40">
      <c r="F45" s="8" t="s">
        <v>295</v>
      </c>
      <c r="G45" s="8" t="s">
        <v>296</v>
      </c>
      <c r="H45" s="8" t="s">
        <v>297</v>
      </c>
      <c r="I45" s="1" t="s">
        <v>78</v>
      </c>
      <c r="J45" s="13"/>
      <c r="K45" s="13">
        <f t="shared" ref="K45" si="24">SUM(INDEX(Table4,MATCH($G45,Table4_A,0),MATCH(K$42,Table4_1,0)),INDEX(Table4,MATCH($H45,Table4_A,0),MATCH(K$42,Table4_1,0)),INDEX(Table4,MATCH($F45,Table4_A,0),MATCH(K$42,Table4_1,0)))*Percent_urban*quadrillion</f>
        <v>925152978223913.13</v>
      </c>
      <c r="L45" s="13">
        <f t="shared" ref="L45:N45" si="25">SUM(INDEX(Table4_22,MATCH($G45,Table4_A_22,0),MATCH(L$42,Table4_1_22,0)),INDEX(Table4_22,MATCH($H45,Table4_A_22,0),MATCH(L$42,Table4_1_22,0)),INDEX(Table4_22,MATCH($F45,Table4_A_22,0),MATCH(L$42,Table4_1_22,0)))*Percent_urban*quadrillion</f>
        <v>915725294260503.38</v>
      </c>
      <c r="M45" s="13">
        <f t="shared" si="25"/>
        <v>913872280741520.13</v>
      </c>
      <c r="N45" s="13">
        <f t="shared" si="25"/>
        <v>922464116570873.38</v>
      </c>
      <c r="O45" s="13">
        <f t="shared" ref="O45:AN45" si="26">SUM(INDEX(Table4_22,MATCH($G45,Table4_A_22,0),MATCH(O$42,Table4_1_22,0)),INDEX(Table4_22,MATCH($H45,Table4_A_22,0),MATCH(O$42,Table4_1_22,0)),INDEX(Table4_22,MATCH($F45,Table4_A_22,0),MATCH(O$42,Table4_1_22,0)))*Percent_urban*quadrillion</f>
        <v>936312526511778.38</v>
      </c>
      <c r="P45" s="13">
        <f t="shared" si="26"/>
        <v>950993532259370.13</v>
      </c>
      <c r="Q45" s="13">
        <f t="shared" si="26"/>
        <v>965075296689063.38</v>
      </c>
      <c r="R45" s="13">
        <f t="shared" si="26"/>
        <v>978731819315146.25</v>
      </c>
      <c r="S45" s="13">
        <f t="shared" si="26"/>
        <v>990249936695539.5</v>
      </c>
      <c r="T45" s="13">
        <f t="shared" si="26"/>
        <v>1000552496721444.3</v>
      </c>
      <c r="U45" s="13">
        <f t="shared" si="26"/>
        <v>1009182547397393.3</v>
      </c>
      <c r="V45" s="13">
        <f t="shared" si="26"/>
        <v>1017317431231279.9</v>
      </c>
      <c r="W45" s="13">
        <f t="shared" si="26"/>
        <v>1025439305755686.8</v>
      </c>
      <c r="X45" s="13">
        <f t="shared" si="26"/>
        <v>1033226190560997.1</v>
      </c>
      <c r="Y45" s="13">
        <f t="shared" si="26"/>
        <v>1041023645430259.8</v>
      </c>
      <c r="Z45" s="13">
        <f t="shared" si="26"/>
        <v>1048929240184570.6</v>
      </c>
      <c r="AA45" s="13">
        <f t="shared" si="26"/>
        <v>1056517733020318.9</v>
      </c>
      <c r="AB45" s="13">
        <f t="shared" si="26"/>
        <v>1063311844895976.6</v>
      </c>
      <c r="AC45" s="13">
        <f t="shared" si="26"/>
        <v>1070410862462559.6</v>
      </c>
      <c r="AD45" s="13">
        <f t="shared" si="26"/>
        <v>1077378973852505.5</v>
      </c>
      <c r="AE45" s="13">
        <f t="shared" si="26"/>
        <v>1084109665344450.6</v>
      </c>
      <c r="AF45" s="13">
        <f t="shared" si="26"/>
        <v>1090977767667772.8</v>
      </c>
      <c r="AG45" s="13">
        <f t="shared" si="26"/>
        <v>1098452429045576</v>
      </c>
      <c r="AH45" s="13">
        <f t="shared" si="26"/>
        <v>1106581621306565.1</v>
      </c>
      <c r="AI45" s="13">
        <f t="shared" si="26"/>
        <v>1114384767748724.9</v>
      </c>
      <c r="AJ45" s="13">
        <f t="shared" si="26"/>
        <v>1119756799481907.1</v>
      </c>
      <c r="AK45" s="13">
        <f t="shared" si="26"/>
        <v>1126093959362098.3</v>
      </c>
      <c r="AL45" s="13">
        <f t="shared" si="26"/>
        <v>1133724732453655</v>
      </c>
      <c r="AM45" s="13">
        <f t="shared" si="26"/>
        <v>1141844167732534.5</v>
      </c>
      <c r="AN45" s="13">
        <f t="shared" si="26"/>
        <v>1149540800453331</v>
      </c>
    </row>
    <row r="46" spans="2:40">
      <c r="H46" s="8" t="s">
        <v>301</v>
      </c>
      <c r="I46" s="1" t="s">
        <v>79</v>
      </c>
      <c r="J46" s="13"/>
      <c r="K46" s="13">
        <f t="shared" ref="K46" si="27">INDEX(Table4,MATCH($H46,Table4_A,0),MATCH(K$42,Table4_1,0))*Percent_urban*quadrillion</f>
        <v>37948968833481.742</v>
      </c>
      <c r="L46" s="13">
        <f t="shared" ref="L46:N46" si="28">INDEX(Table4_22,MATCH($H46,Table4_A_22,0),MATCH(L$42,Table4_1_22,0))*Percent_urban*quadrillion</f>
        <v>34995855581640.09</v>
      </c>
      <c r="M46" s="13">
        <f t="shared" si="28"/>
        <v>32779394479073.902</v>
      </c>
      <c r="N46" s="13">
        <f t="shared" si="28"/>
        <v>31363005909495.672</v>
      </c>
      <c r="O46" s="13">
        <f t="shared" ref="O46:AN46" si="29">INDEX(Table4_22,MATCH($H46,Table4_A_22,0),MATCH(O$42,Table4_1_22,0))*Percent_urban*quadrillion</f>
        <v>30462924309884.234</v>
      </c>
      <c r="P46" s="13">
        <f t="shared" si="29"/>
        <v>29630328503197.602</v>
      </c>
      <c r="Q46" s="13">
        <f t="shared" si="29"/>
        <v>28906685663401.602</v>
      </c>
      <c r="R46" s="13">
        <f t="shared" si="29"/>
        <v>28303378936290.777</v>
      </c>
      <c r="S46" s="13">
        <f t="shared" si="29"/>
        <v>27822847567392.535</v>
      </c>
      <c r="T46" s="13">
        <f t="shared" si="29"/>
        <v>27484605520926.09</v>
      </c>
      <c r="U46" s="13">
        <f t="shared" si="29"/>
        <v>27089447745486.926</v>
      </c>
      <c r="V46" s="13">
        <f t="shared" si="29"/>
        <v>26673149842143.609</v>
      </c>
      <c r="W46" s="13">
        <f t="shared" si="29"/>
        <v>26238151056423.539</v>
      </c>
      <c r="X46" s="13">
        <f t="shared" si="29"/>
        <v>25803152270703.469</v>
      </c>
      <c r="Y46" s="13">
        <f t="shared" si="29"/>
        <v>25353518011818.992</v>
      </c>
      <c r="Z46" s="13">
        <f t="shared" si="29"/>
        <v>24910388407674.246</v>
      </c>
      <c r="AA46" s="13">
        <f t="shared" si="29"/>
        <v>24467258803529.504</v>
      </c>
      <c r="AB46" s="13">
        <f t="shared" si="29"/>
        <v>24031446935966.969</v>
      </c>
      <c r="AC46" s="13">
        <f t="shared" si="29"/>
        <v>23607018214198.977</v>
      </c>
      <c r="AD46" s="13">
        <f t="shared" si="29"/>
        <v>23198038047437.867</v>
      </c>
      <c r="AE46" s="13">
        <f t="shared" si="29"/>
        <v>22797188699101.434</v>
      </c>
      <c r="AF46" s="13">
        <f t="shared" si="29"/>
        <v>22419918724196.551</v>
      </c>
      <c r="AG46" s="13">
        <f t="shared" si="29"/>
        <v>22058097304298.551</v>
      </c>
      <c r="AH46" s="13">
        <f t="shared" si="29"/>
        <v>21721481421517.039</v>
      </c>
      <c r="AI46" s="13">
        <f t="shared" si="29"/>
        <v>21401127175584.879</v>
      </c>
      <c r="AJ46" s="13">
        <f t="shared" si="29"/>
        <v>21085651420707.52</v>
      </c>
      <c r="AK46" s="13">
        <f t="shared" si="29"/>
        <v>20784811138994.574</v>
      </c>
      <c r="AL46" s="13">
        <f t="shared" si="29"/>
        <v>20500232494130.98</v>
      </c>
      <c r="AM46" s="13">
        <f t="shared" si="29"/>
        <v>20222158504007.125</v>
      </c>
      <c r="AN46" s="13">
        <f t="shared" si="29"/>
        <v>19954654577835.344</v>
      </c>
    </row>
    <row r="47" spans="2:40">
      <c r="I47" s="1" t="s">
        <v>81</v>
      </c>
      <c r="J47" s="7"/>
      <c r="K47" s="7">
        <v>0</v>
      </c>
      <c r="L47" s="7">
        <v>0</v>
      </c>
      <c r="M47" s="7">
        <v>0</v>
      </c>
      <c r="N47" s="7">
        <v>0</v>
      </c>
      <c r="O47" s="7">
        <v>0</v>
      </c>
      <c r="P47" s="7">
        <v>0</v>
      </c>
      <c r="Q47" s="7">
        <v>0</v>
      </c>
      <c r="R47" s="7">
        <v>0</v>
      </c>
      <c r="S47" s="7">
        <v>0</v>
      </c>
      <c r="T47" s="7">
        <v>0</v>
      </c>
      <c r="U47" s="7">
        <v>0</v>
      </c>
      <c r="V47" s="7">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row>
    <row r="48" spans="2:40">
      <c r="I48" s="1" t="s">
        <v>139</v>
      </c>
      <c r="J48" s="7"/>
      <c r="K48" s="7">
        <v>0</v>
      </c>
      <c r="L48" s="7">
        <v>0</v>
      </c>
      <c r="M48" s="7">
        <v>0</v>
      </c>
      <c r="N48" s="7">
        <v>0</v>
      </c>
      <c r="O48" s="7">
        <v>0</v>
      </c>
      <c r="P48" s="7">
        <v>0</v>
      </c>
      <c r="Q48" s="7">
        <v>0</v>
      </c>
      <c r="R48" s="7">
        <v>0</v>
      </c>
      <c r="S48" s="7">
        <v>0</v>
      </c>
      <c r="T48" s="7">
        <v>0</v>
      </c>
      <c r="U48" s="7">
        <v>0</v>
      </c>
      <c r="V48" s="7">
        <v>0</v>
      </c>
      <c r="W48" s="7">
        <v>0</v>
      </c>
      <c r="X48" s="7">
        <v>0</v>
      </c>
      <c r="Y48" s="7">
        <v>0</v>
      </c>
      <c r="Z48" s="7">
        <v>0</v>
      </c>
      <c r="AA48" s="7">
        <v>0</v>
      </c>
      <c r="AB48" s="7">
        <v>0</v>
      </c>
      <c r="AC48" s="7">
        <v>0</v>
      </c>
      <c r="AD48" s="7">
        <v>0</v>
      </c>
      <c r="AE48" s="7">
        <v>0</v>
      </c>
      <c r="AF48" s="7">
        <v>0</v>
      </c>
      <c r="AG48" s="7">
        <v>0</v>
      </c>
      <c r="AH48" s="7">
        <v>0</v>
      </c>
      <c r="AI48" s="7">
        <v>0</v>
      </c>
      <c r="AJ48" s="7">
        <v>0</v>
      </c>
      <c r="AK48" s="7">
        <v>0</v>
      </c>
      <c r="AL48" s="7">
        <v>0</v>
      </c>
      <c r="AM48" s="7">
        <v>0</v>
      </c>
      <c r="AN48" s="7">
        <v>0</v>
      </c>
    </row>
    <row r="49" spans="6:40">
      <c r="I49" s="1" t="s">
        <v>243</v>
      </c>
      <c r="J49" s="7"/>
      <c r="K49" s="7">
        <v>0</v>
      </c>
      <c r="L49" s="7">
        <v>0</v>
      </c>
      <c r="M49" s="7">
        <v>0</v>
      </c>
      <c r="N49" s="7">
        <v>0</v>
      </c>
      <c r="O49" s="7">
        <v>0</v>
      </c>
      <c r="P49" s="7">
        <v>0</v>
      </c>
      <c r="Q49" s="7">
        <v>0</v>
      </c>
      <c r="R49" s="7">
        <v>0</v>
      </c>
      <c r="S49" s="7">
        <v>0</v>
      </c>
      <c r="T49" s="7">
        <v>0</v>
      </c>
      <c r="U49" s="7">
        <v>0</v>
      </c>
      <c r="V49" s="7">
        <v>0</v>
      </c>
      <c r="W49" s="7">
        <v>0</v>
      </c>
      <c r="X49" s="7">
        <v>0</v>
      </c>
      <c r="Y49" s="7">
        <v>0</v>
      </c>
      <c r="Z49" s="7">
        <v>0</v>
      </c>
      <c r="AA49" s="7">
        <v>0</v>
      </c>
      <c r="AB49" s="7">
        <v>0</v>
      </c>
      <c r="AC49" s="7">
        <v>0</v>
      </c>
      <c r="AD49" s="7">
        <v>0</v>
      </c>
      <c r="AE49" s="7">
        <v>0</v>
      </c>
      <c r="AF49" s="7">
        <v>0</v>
      </c>
      <c r="AG49" s="7">
        <v>0</v>
      </c>
      <c r="AH49" s="7">
        <v>0</v>
      </c>
      <c r="AI49" s="7">
        <v>0</v>
      </c>
      <c r="AJ49" s="7">
        <v>0</v>
      </c>
      <c r="AK49" s="7">
        <v>0</v>
      </c>
      <c r="AL49" s="7">
        <v>0</v>
      </c>
      <c r="AM49" s="7">
        <v>0</v>
      </c>
      <c r="AN49" s="7">
        <v>0</v>
      </c>
    </row>
    <row r="50" spans="6:40">
      <c r="I50" s="1" t="s">
        <v>244</v>
      </c>
      <c r="J50" s="7"/>
      <c r="K50" s="7">
        <v>0</v>
      </c>
      <c r="L50" s="7">
        <v>0</v>
      </c>
      <c r="M50" s="7">
        <v>0</v>
      </c>
      <c r="N50" s="7">
        <v>0</v>
      </c>
      <c r="O50" s="7">
        <v>0</v>
      </c>
      <c r="P50" s="7">
        <v>0</v>
      </c>
      <c r="Q50" s="7">
        <v>0</v>
      </c>
      <c r="R50" s="7">
        <v>0</v>
      </c>
      <c r="S50" s="7">
        <v>0</v>
      </c>
      <c r="T50" s="7">
        <v>0</v>
      </c>
      <c r="U50" s="7">
        <v>0</v>
      </c>
      <c r="V50" s="7">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row>
    <row r="51" spans="6:40">
      <c r="G51" s="8" t="s">
        <v>305</v>
      </c>
      <c r="H51" s="8" t="s">
        <v>306</v>
      </c>
      <c r="I51" s="1" t="s">
        <v>245</v>
      </c>
      <c r="J51" s="13"/>
      <c r="K51" s="13">
        <f t="shared" ref="K51" si="30">SUM(INDEX(Table4,MATCH($G51,Table4_A,0),MATCH(K$42,Table4_1,0)),INDEX(Table4,MATCH($H51,Table4_A,0),MATCH(K$42,Table4_1,0)))*Percent_urban*quadrillion</f>
        <v>65178266655873.063</v>
      </c>
      <c r="L51" s="13">
        <f t="shared" ref="L51:N51" si="31">SUM(INDEX(Table4_22,MATCH($G51,Table4_A_22,0),MATCH(L$42,Table4_1_22,0)),INDEX(Table4_22,MATCH($H51,Table4_A_22,0),MATCH(L$42,Table4_1_22,0)))*Percent_urban*quadrillion</f>
        <v>62730890310046.141</v>
      </c>
      <c r="M51" s="13">
        <f t="shared" si="31"/>
        <v>59995682991985.742</v>
      </c>
      <c r="N51" s="13">
        <f t="shared" si="31"/>
        <v>57988183922933.695</v>
      </c>
      <c r="O51" s="13">
        <f t="shared" ref="O51:AN51" si="32">SUM(INDEX(Table4_22,MATCH($G51,Table4_A_22,0),MATCH(O$42,Table4_1_22,0)),INDEX(Table4_22,MATCH($H51,Table4_A_22,0),MATCH(O$42,Table4_1_22,0)))*Percent_urban*quadrillion</f>
        <v>56614888691006.227</v>
      </c>
      <c r="P51" s="13">
        <f t="shared" si="32"/>
        <v>55562760786853.398</v>
      </c>
      <c r="Q51" s="13">
        <f t="shared" si="32"/>
        <v>54674062333036.5</v>
      </c>
      <c r="R51" s="13">
        <f t="shared" si="32"/>
        <v>53873989800048.563</v>
      </c>
      <c r="S51" s="13">
        <f t="shared" si="32"/>
        <v>53142216141827.898</v>
      </c>
      <c r="T51" s="13">
        <f t="shared" si="32"/>
        <v>52474675949162.141</v>
      </c>
      <c r="U51" s="13">
        <f t="shared" si="32"/>
        <v>51671351088804.328</v>
      </c>
      <c r="V51" s="13">
        <f t="shared" si="32"/>
        <v>50772082571035.375</v>
      </c>
      <c r="W51" s="13">
        <f t="shared" si="32"/>
        <v>49862243989314.336</v>
      </c>
      <c r="X51" s="13">
        <f t="shared" si="32"/>
        <v>48956470816805.633</v>
      </c>
      <c r="Y51" s="13">
        <f t="shared" si="32"/>
        <v>48084033999838.094</v>
      </c>
      <c r="Z51" s="13">
        <f t="shared" si="32"/>
        <v>47273391402898.07</v>
      </c>
      <c r="AA51" s="13">
        <f t="shared" si="32"/>
        <v>46521290698615.719</v>
      </c>
      <c r="AB51" s="13">
        <f t="shared" si="32"/>
        <v>45778133894600.5</v>
      </c>
      <c r="AC51" s="13">
        <f t="shared" si="32"/>
        <v>45068313446126.445</v>
      </c>
      <c r="AD51" s="13">
        <f t="shared" si="32"/>
        <v>44389390107666.148</v>
      </c>
      <c r="AE51" s="13">
        <f t="shared" si="32"/>
        <v>43739737715534.68</v>
      </c>
      <c r="AF51" s="13">
        <f t="shared" si="32"/>
        <v>43126674006314.258</v>
      </c>
      <c r="AG51" s="13">
        <f t="shared" si="32"/>
        <v>42561582125799.391</v>
      </c>
      <c r="AH51" s="13">
        <f t="shared" si="32"/>
        <v>42046088237675.047</v>
      </c>
      <c r="AI51" s="13">
        <f t="shared" si="32"/>
        <v>41568809196146.68</v>
      </c>
      <c r="AJ51" s="13">
        <f t="shared" si="32"/>
        <v>41106978709625.195</v>
      </c>
      <c r="AK51" s="13">
        <f t="shared" si="32"/>
        <v>40681736906014.734</v>
      </c>
      <c r="AL51" s="13">
        <f t="shared" si="32"/>
        <v>40287392212418.031</v>
      </c>
      <c r="AM51" s="13">
        <f t="shared" si="32"/>
        <v>39919066137780.297</v>
      </c>
      <c r="AN51" s="13">
        <f t="shared" si="32"/>
        <v>39573506354731.641</v>
      </c>
    </row>
    <row r="52" spans="6:40">
      <c r="I52" s="1" t="s">
        <v>246</v>
      </c>
      <c r="J52" s="7"/>
      <c r="K52" s="7">
        <v>0</v>
      </c>
      <c r="L52" s="7">
        <v>0</v>
      </c>
      <c r="M52" s="7">
        <v>0</v>
      </c>
      <c r="N52" s="7">
        <v>0</v>
      </c>
      <c r="O52" s="7">
        <v>0</v>
      </c>
      <c r="P52" s="7">
        <v>0</v>
      </c>
      <c r="Q52" s="7">
        <v>0</v>
      </c>
      <c r="R52" s="7">
        <v>0</v>
      </c>
      <c r="S52" s="7">
        <v>0</v>
      </c>
      <c r="T52" s="7">
        <v>0</v>
      </c>
      <c r="U52" s="7">
        <v>0</v>
      </c>
      <c r="V52" s="7">
        <v>0</v>
      </c>
      <c r="W52" s="7">
        <v>0</v>
      </c>
      <c r="X52" s="7">
        <v>0</v>
      </c>
      <c r="Y52" s="7">
        <v>0</v>
      </c>
      <c r="Z52" s="7">
        <v>0</v>
      </c>
      <c r="AA52" s="7">
        <v>0</v>
      </c>
      <c r="AB52" s="7">
        <v>0</v>
      </c>
      <c r="AC52" s="7">
        <v>0</v>
      </c>
      <c r="AD52" s="7">
        <v>0</v>
      </c>
      <c r="AE52" s="7">
        <v>0</v>
      </c>
      <c r="AF52" s="7">
        <v>0</v>
      </c>
      <c r="AG52" s="7">
        <v>0</v>
      </c>
      <c r="AH52" s="7">
        <v>0</v>
      </c>
      <c r="AI52" s="7">
        <v>0</v>
      </c>
      <c r="AJ52" s="7">
        <v>0</v>
      </c>
      <c r="AK52" s="7">
        <v>0</v>
      </c>
      <c r="AL52" s="7">
        <v>0</v>
      </c>
      <c r="AM52" s="7">
        <v>0</v>
      </c>
      <c r="AN52" s="7">
        <v>0</v>
      </c>
    </row>
    <row r="54" spans="6:40">
      <c r="H54" s="1" t="s">
        <v>257</v>
      </c>
    </row>
    <row r="55" spans="6:40">
      <c r="I55" s="1" t="s">
        <v>75</v>
      </c>
      <c r="J55" s="1"/>
      <c r="K55" s="1">
        <v>2021</v>
      </c>
      <c r="L55" s="1">
        <v>2022</v>
      </c>
      <c r="M55" s="1">
        <v>2023</v>
      </c>
      <c r="N55" s="1">
        <v>2024</v>
      </c>
      <c r="O55" s="1">
        <v>2025</v>
      </c>
      <c r="P55" s="1">
        <v>2026</v>
      </c>
      <c r="Q55" s="1">
        <v>2027</v>
      </c>
      <c r="R55" s="1">
        <v>2028</v>
      </c>
      <c r="S55" s="1">
        <v>2029</v>
      </c>
      <c r="T55" s="1">
        <v>2030</v>
      </c>
      <c r="U55" s="1">
        <v>2031</v>
      </c>
      <c r="V55" s="1">
        <v>2032</v>
      </c>
      <c r="W55" s="1">
        <v>2033</v>
      </c>
      <c r="X55" s="1">
        <v>2034</v>
      </c>
      <c r="Y55" s="1">
        <v>2035</v>
      </c>
      <c r="Z55" s="1">
        <v>2036</v>
      </c>
      <c r="AA55" s="1">
        <v>2037</v>
      </c>
      <c r="AB55" s="1">
        <v>2038</v>
      </c>
      <c r="AC55" s="1">
        <v>2039</v>
      </c>
      <c r="AD55" s="1">
        <v>2040</v>
      </c>
      <c r="AE55" s="1">
        <v>2041</v>
      </c>
      <c r="AF55" s="1">
        <v>2042</v>
      </c>
      <c r="AG55" s="1">
        <v>2043</v>
      </c>
      <c r="AH55" s="1">
        <v>2044</v>
      </c>
      <c r="AI55" s="1">
        <v>2045</v>
      </c>
      <c r="AJ55" s="1">
        <v>2046</v>
      </c>
      <c r="AK55" s="1">
        <v>2047</v>
      </c>
      <c r="AL55" s="1">
        <v>2048</v>
      </c>
      <c r="AM55" s="1">
        <v>2049</v>
      </c>
      <c r="AN55" s="1">
        <v>2050</v>
      </c>
    </row>
    <row r="56" spans="6:40">
      <c r="F56" s="8" t="s">
        <v>291</v>
      </c>
      <c r="G56" s="8" t="s">
        <v>288</v>
      </c>
      <c r="H56" s="8" t="s">
        <v>289</v>
      </c>
      <c r="I56" s="1" t="s">
        <v>76</v>
      </c>
      <c r="J56" s="13"/>
      <c r="K56" s="13">
        <f t="shared" ref="K56" si="33">SUM(INDEX(Table4,MATCH($G56,Table4_A,0),MATCH(K$55,Table4_1,0)),INDEX(Table4,MATCH($H56,Table4_A,0),MATCH(K$55,Table4_1,0)),INDEX(Table4,MATCH($F56,Table4_A,0),MATCH(K$55,Table4_1,0)))*Percent_urban*quadrillion</f>
        <v>1697291271432040.8</v>
      </c>
      <c r="L56" s="13">
        <f t="shared" ref="L56:N56" si="34">SUM(INDEX(Table4_22,MATCH($G56,Table4_A_22,0),MATCH(L$55,Table4_1_22,0)),INDEX(Table4_22,MATCH($H56,Table4_A_22,0),MATCH(L$55,Table4_1_22,0)),INDEX(Table4_22,MATCH($F56,Table4_A_22,0),MATCH(L$55,Table4_1_22,0)))*Percent_urban*quadrillion</f>
        <v>1653962953128794.8</v>
      </c>
      <c r="M56" s="13">
        <f t="shared" si="34"/>
        <v>1690165422164656</v>
      </c>
      <c r="N56" s="13">
        <f t="shared" si="34"/>
        <v>1708140222456083.3</v>
      </c>
      <c r="O56" s="13">
        <f t="shared" ref="O56:AN56" si="35">SUM(INDEX(Table4_22,MATCH($G56,Table4_A_22,0),MATCH(O$55,Table4_1_22,0)),INDEX(Table4_22,MATCH($H56,Table4_A_22,0),MATCH(O$55,Table4_1_22,0)),INDEX(Table4_22,MATCH($F56,Table4_A_22,0),MATCH(O$55,Table4_1_22,0)))*Percent_urban*quadrillion</f>
        <v>1734078346312636.3</v>
      </c>
      <c r="P56" s="13">
        <f t="shared" si="35"/>
        <v>1759559518173723</v>
      </c>
      <c r="Q56" s="13">
        <f t="shared" si="35"/>
        <v>1788460512264227.3</v>
      </c>
      <c r="R56" s="13">
        <f t="shared" si="35"/>
        <v>1812750519226099</v>
      </c>
      <c r="S56" s="13">
        <f t="shared" si="35"/>
        <v>1833322302922366.8</v>
      </c>
      <c r="T56" s="13">
        <f t="shared" si="35"/>
        <v>1853381845057880.8</v>
      </c>
      <c r="U56" s="13">
        <f t="shared" si="35"/>
        <v>1873299910952804.8</v>
      </c>
      <c r="V56" s="13">
        <f t="shared" si="35"/>
        <v>1893705012871367</v>
      </c>
      <c r="W56" s="13">
        <f t="shared" si="35"/>
        <v>1913963760058285.5</v>
      </c>
      <c r="X56" s="13">
        <f t="shared" si="35"/>
        <v>1932432101028090.5</v>
      </c>
      <c r="Y56" s="13">
        <f t="shared" si="35"/>
        <v>1954515403869505.5</v>
      </c>
      <c r="Z56" s="13">
        <f t="shared" si="35"/>
        <v>1978898102161418</v>
      </c>
      <c r="AA56" s="13">
        <f t="shared" si="35"/>
        <v>2005363916133732.5</v>
      </c>
      <c r="AB56" s="13">
        <f t="shared" si="35"/>
        <v>2031012582854367</v>
      </c>
      <c r="AC56" s="13">
        <f t="shared" si="35"/>
        <v>2057663779486764.3</v>
      </c>
      <c r="AD56" s="13">
        <f t="shared" si="35"/>
        <v>2086577782886748</v>
      </c>
      <c r="AE56" s="13">
        <f t="shared" si="35"/>
        <v>2116588633692220.5</v>
      </c>
      <c r="AF56" s="13">
        <f t="shared" si="35"/>
        <v>2149183458593054</v>
      </c>
      <c r="AG56" s="13">
        <f t="shared" si="35"/>
        <v>2183411764915405.3</v>
      </c>
      <c r="AH56" s="13">
        <f t="shared" si="35"/>
        <v>2219318272160608.5</v>
      </c>
      <c r="AI56" s="13">
        <f t="shared" si="35"/>
        <v>2257000550149761</v>
      </c>
      <c r="AJ56" s="13">
        <f t="shared" si="35"/>
        <v>2296697644944547.5</v>
      </c>
      <c r="AK56" s="13">
        <f t="shared" si="35"/>
        <v>2338623397069538</v>
      </c>
      <c r="AL56" s="13">
        <f t="shared" si="35"/>
        <v>2381672828300817.5</v>
      </c>
      <c r="AM56" s="13">
        <f t="shared" si="35"/>
        <v>2426496404112361.5</v>
      </c>
      <c r="AN56" s="13">
        <f t="shared" si="35"/>
        <v>2474942259532097.5</v>
      </c>
    </row>
    <row r="57" spans="6:40">
      <c r="I57" s="1" t="s">
        <v>77</v>
      </c>
      <c r="J57" s="7"/>
      <c r="K57" s="7">
        <v>0</v>
      </c>
      <c r="L57" s="7">
        <v>0</v>
      </c>
      <c r="M57" s="7">
        <v>0</v>
      </c>
      <c r="N57" s="7">
        <v>0</v>
      </c>
      <c r="O57" s="7">
        <v>0</v>
      </c>
      <c r="P57" s="7">
        <v>0</v>
      </c>
      <c r="Q57" s="7">
        <v>0</v>
      </c>
      <c r="R57" s="7">
        <v>0</v>
      </c>
      <c r="S57" s="7">
        <v>0</v>
      </c>
      <c r="T57" s="7">
        <v>0</v>
      </c>
      <c r="U57" s="7">
        <v>0</v>
      </c>
      <c r="V57" s="7">
        <v>0</v>
      </c>
      <c r="W57" s="7">
        <v>0</v>
      </c>
      <c r="X57" s="7">
        <v>0</v>
      </c>
      <c r="Y57" s="7">
        <v>0</v>
      </c>
      <c r="Z57" s="7">
        <v>0</v>
      </c>
      <c r="AA57" s="7">
        <v>0</v>
      </c>
      <c r="AB57" s="7">
        <v>0</v>
      </c>
      <c r="AC57" s="7">
        <v>0</v>
      </c>
      <c r="AD57" s="7">
        <v>0</v>
      </c>
      <c r="AE57" s="7">
        <v>0</v>
      </c>
      <c r="AF57" s="7">
        <v>0</v>
      </c>
      <c r="AG57" s="7">
        <v>0</v>
      </c>
      <c r="AH57" s="7">
        <v>0</v>
      </c>
      <c r="AI57" s="7">
        <v>0</v>
      </c>
      <c r="AJ57" s="7">
        <v>0</v>
      </c>
      <c r="AK57" s="7">
        <v>0</v>
      </c>
      <c r="AL57" s="7">
        <v>0</v>
      </c>
      <c r="AM57" s="7">
        <v>0</v>
      </c>
      <c r="AN57" s="7">
        <v>0</v>
      </c>
    </row>
    <row r="58" spans="6:40">
      <c r="H58" s="8" t="s">
        <v>298</v>
      </c>
      <c r="I58" s="1" t="s">
        <v>78</v>
      </c>
      <c r="J58" s="13"/>
      <c r="K58" s="13">
        <f t="shared" ref="K58:K59" si="36">INDEX(Table4,MATCH($H58,Table4_A,0),MATCH(K$55,Table4_1,0))*Percent_urban*quadrillion</f>
        <v>187726775034404.59</v>
      </c>
      <c r="L58" s="13">
        <f t="shared" ref="L58:N59" si="37">INDEX(Table4_22,MATCH($H58,Table4_A_22,0),MATCH(L$55,Table4_1_22,0))*Percent_urban*quadrillion</f>
        <v>184841960657330.19</v>
      </c>
      <c r="M58" s="13">
        <f t="shared" si="37"/>
        <v>183615020157046.88</v>
      </c>
      <c r="N58" s="13">
        <f t="shared" si="37"/>
        <v>183982533149842.16</v>
      </c>
      <c r="O58" s="13">
        <f t="shared" ref="O58:T59" si="38">INDEX(Table4_22,MATCH($H58,Table4_A_22,0),MATCH(O$55,Table4_1_22,0))*Percent_urban*quadrillion</f>
        <v>185224109123289.88</v>
      </c>
      <c r="P58" s="13">
        <f t="shared" si="38"/>
        <v>186545367117299.44</v>
      </c>
      <c r="Q58" s="13">
        <f t="shared" si="38"/>
        <v>187669046223589.41</v>
      </c>
      <c r="R58" s="13">
        <f t="shared" si="38"/>
        <v>188530099894762.38</v>
      </c>
      <c r="S58" s="13">
        <f t="shared" si="38"/>
        <v>188749631992228.56</v>
      </c>
      <c r="T58" s="13">
        <f t="shared" si="38"/>
        <v>188562623168461.09</v>
      </c>
      <c r="U58" s="13">
        <f t="shared" ref="U58:AD59" si="39">INDEX(Table4_22,MATCH($H58,Table4_A_22,0),MATCH(U$55,Table4_1_22,0))*Percent_urban*quadrillion</f>
        <v>188143886019590.38</v>
      </c>
      <c r="V58" s="13">
        <f t="shared" si="39"/>
        <v>187684494778596.28</v>
      </c>
      <c r="W58" s="13">
        <f t="shared" si="39"/>
        <v>187149486926252.72</v>
      </c>
      <c r="X58" s="13">
        <f t="shared" si="39"/>
        <v>186604722091799.56</v>
      </c>
      <c r="Y58" s="13">
        <f t="shared" si="39"/>
        <v>186080284303408.06</v>
      </c>
      <c r="Z58" s="13">
        <f t="shared" si="39"/>
        <v>185655042499797.63</v>
      </c>
      <c r="AA58" s="13">
        <f t="shared" si="39"/>
        <v>185255006233303.63</v>
      </c>
      <c r="AB58" s="13">
        <f t="shared" si="39"/>
        <v>184785858010199.94</v>
      </c>
      <c r="AC58" s="13">
        <f t="shared" si="39"/>
        <v>184422410426617</v>
      </c>
      <c r="AD58" s="13">
        <f t="shared" si="39"/>
        <v>184043514288027.19</v>
      </c>
      <c r="AE58" s="13">
        <f t="shared" ref="AE58:AN59" si="40">INDEX(Table4_22,MATCH($H58,Table4_A_22,0),MATCH(AE$55,Table4_1_22,0))*Percent_urban*quadrillion</f>
        <v>183638599530478.44</v>
      </c>
      <c r="AF58" s="13">
        <f t="shared" si="40"/>
        <v>183279217356107.84</v>
      </c>
      <c r="AG58" s="13">
        <f t="shared" si="40"/>
        <v>183019031166518.25</v>
      </c>
      <c r="AH58" s="13">
        <f t="shared" si="40"/>
        <v>182844218570387.75</v>
      </c>
      <c r="AI58" s="13">
        <f t="shared" si="40"/>
        <v>182583219298955.72</v>
      </c>
      <c r="AJ58" s="13">
        <f t="shared" si="40"/>
        <v>181761193556221.13</v>
      </c>
      <c r="AK58" s="13">
        <f t="shared" si="40"/>
        <v>181131868210151.38</v>
      </c>
      <c r="AL58" s="13">
        <f t="shared" si="40"/>
        <v>180778990690520.53</v>
      </c>
      <c r="AM58" s="13">
        <f t="shared" si="40"/>
        <v>180575720229903.69</v>
      </c>
      <c r="AN58" s="13">
        <f t="shared" si="40"/>
        <v>180332608759005.91</v>
      </c>
    </row>
    <row r="59" spans="6:40">
      <c r="H59" s="8" t="s">
        <v>302</v>
      </c>
      <c r="I59" s="1" t="s">
        <v>79</v>
      </c>
      <c r="J59" s="13"/>
      <c r="K59" s="13">
        <f t="shared" si="36"/>
        <v>6354234598882.8633</v>
      </c>
      <c r="L59" s="13">
        <f t="shared" si="37"/>
        <v>6123319355622.1162</v>
      </c>
      <c r="M59" s="13">
        <f t="shared" si="37"/>
        <v>5989973933457.46</v>
      </c>
      <c r="N59" s="13">
        <f t="shared" si="37"/>
        <v>5959889905286.165</v>
      </c>
      <c r="O59" s="13">
        <f t="shared" si="38"/>
        <v>5991600097142.3936</v>
      </c>
      <c r="P59" s="13">
        <f t="shared" si="38"/>
        <v>6007861733991.7422</v>
      </c>
      <c r="Q59" s="13">
        <f t="shared" si="38"/>
        <v>6014366388731.4824</v>
      </c>
      <c r="R59" s="13">
        <f t="shared" si="38"/>
        <v>6013553306889.0146</v>
      </c>
      <c r="S59" s="13">
        <f t="shared" si="38"/>
        <v>6004609406621.873</v>
      </c>
      <c r="T59" s="13">
        <f t="shared" si="38"/>
        <v>5992413178984.8613</v>
      </c>
      <c r="U59" s="13">
        <f t="shared" si="39"/>
        <v>5976151542135.5137</v>
      </c>
      <c r="V59" s="13">
        <f t="shared" si="39"/>
        <v>5960702987128.6318</v>
      </c>
      <c r="W59" s="13">
        <f t="shared" si="39"/>
        <v>5945254432121.751</v>
      </c>
      <c r="X59" s="13">
        <f t="shared" si="39"/>
        <v>5929805877114.8701</v>
      </c>
      <c r="Y59" s="13">
        <f t="shared" si="39"/>
        <v>5915170403950.457</v>
      </c>
      <c r="Z59" s="13">
        <f t="shared" si="39"/>
        <v>5900534930786.0439</v>
      </c>
      <c r="AA59" s="13">
        <f t="shared" si="39"/>
        <v>5885899457621.6299</v>
      </c>
      <c r="AB59" s="13">
        <f t="shared" si="39"/>
        <v>5872077066299.6846</v>
      </c>
      <c r="AC59" s="13">
        <f t="shared" si="39"/>
        <v>5858254674977.7373</v>
      </c>
      <c r="AD59" s="13">
        <f t="shared" si="39"/>
        <v>5845245365498.2588</v>
      </c>
      <c r="AE59" s="13">
        <f t="shared" si="40"/>
        <v>5830609892333.8457</v>
      </c>
      <c r="AF59" s="13">
        <f t="shared" si="40"/>
        <v>5817600582854.3672</v>
      </c>
      <c r="AG59" s="13">
        <f t="shared" si="40"/>
        <v>5804591273374.8887</v>
      </c>
      <c r="AH59" s="13">
        <f t="shared" si="40"/>
        <v>5793208127580.3447</v>
      </c>
      <c r="AI59" s="13">
        <f t="shared" si="40"/>
        <v>5781824981785.8008</v>
      </c>
      <c r="AJ59" s="13">
        <f t="shared" si="40"/>
        <v>5767189508621.3867</v>
      </c>
      <c r="AK59" s="13">
        <f t="shared" si="40"/>
        <v>5753367117299.4404</v>
      </c>
      <c r="AL59" s="13">
        <f t="shared" si="40"/>
        <v>5741170889662.4287</v>
      </c>
      <c r="AM59" s="13">
        <f t="shared" si="40"/>
        <v>5729787743867.8867</v>
      </c>
      <c r="AN59" s="13">
        <f t="shared" si="40"/>
        <v>5718404598073.3428</v>
      </c>
    </row>
    <row r="60" spans="6:40">
      <c r="I60" s="1" t="s">
        <v>81</v>
      </c>
      <c r="J60" s="7"/>
      <c r="K60" s="7">
        <v>0</v>
      </c>
      <c r="L60" s="7">
        <v>0</v>
      </c>
      <c r="M60" s="7">
        <v>0</v>
      </c>
      <c r="N60" s="7">
        <v>0</v>
      </c>
      <c r="O60" s="7">
        <v>0</v>
      </c>
      <c r="P60" s="7">
        <v>0</v>
      </c>
      <c r="Q60" s="7">
        <v>0</v>
      </c>
      <c r="R60" s="7">
        <v>0</v>
      </c>
      <c r="S60" s="7">
        <v>0</v>
      </c>
      <c r="T60" s="7">
        <v>0</v>
      </c>
      <c r="U60" s="7">
        <v>0</v>
      </c>
      <c r="V60" s="7">
        <v>0</v>
      </c>
      <c r="W60" s="7">
        <v>0</v>
      </c>
      <c r="X60" s="7">
        <v>0</v>
      </c>
      <c r="Y60" s="7">
        <v>0</v>
      </c>
      <c r="Z60" s="7">
        <v>0</v>
      </c>
      <c r="AA60" s="7">
        <v>0</v>
      </c>
      <c r="AB60" s="7">
        <v>0</v>
      </c>
      <c r="AC60" s="7">
        <v>0</v>
      </c>
      <c r="AD60" s="7">
        <v>0</v>
      </c>
      <c r="AE60" s="7">
        <v>0</v>
      </c>
      <c r="AF60" s="7">
        <v>0</v>
      </c>
      <c r="AG60" s="7">
        <v>0</v>
      </c>
      <c r="AH60" s="7">
        <v>0</v>
      </c>
      <c r="AI60" s="7">
        <v>0</v>
      </c>
      <c r="AJ60" s="7">
        <v>0</v>
      </c>
      <c r="AK60" s="7">
        <v>0</v>
      </c>
      <c r="AL60" s="7">
        <v>0</v>
      </c>
      <c r="AM60" s="7">
        <v>0</v>
      </c>
      <c r="AN60" s="7">
        <v>0</v>
      </c>
    </row>
    <row r="61" spans="6:40">
      <c r="I61" s="1" t="s">
        <v>139</v>
      </c>
      <c r="J61" s="7"/>
      <c r="K61" s="7">
        <v>0</v>
      </c>
      <c r="L61" s="7">
        <v>0</v>
      </c>
      <c r="M61" s="7">
        <v>0</v>
      </c>
      <c r="N61" s="7">
        <v>0</v>
      </c>
      <c r="O61" s="7">
        <v>0</v>
      </c>
      <c r="P61" s="7">
        <v>0</v>
      </c>
      <c r="Q61" s="7">
        <v>0</v>
      </c>
      <c r="R61" s="7">
        <v>0</v>
      </c>
      <c r="S61" s="7">
        <v>0</v>
      </c>
      <c r="T61" s="7">
        <v>0</v>
      </c>
      <c r="U61" s="7">
        <v>0</v>
      </c>
      <c r="V61" s="7">
        <v>0</v>
      </c>
      <c r="W61" s="7">
        <v>0</v>
      </c>
      <c r="X61" s="7">
        <v>0</v>
      </c>
      <c r="Y61" s="7">
        <v>0</v>
      </c>
      <c r="Z61" s="7">
        <v>0</v>
      </c>
      <c r="AA61" s="7">
        <v>0</v>
      </c>
      <c r="AB61" s="7">
        <v>0</v>
      </c>
      <c r="AC61" s="7">
        <v>0</v>
      </c>
      <c r="AD61" s="7">
        <v>0</v>
      </c>
      <c r="AE61" s="7">
        <v>0</v>
      </c>
      <c r="AF61" s="7">
        <v>0</v>
      </c>
      <c r="AG61" s="7">
        <v>0</v>
      </c>
      <c r="AH61" s="7">
        <v>0</v>
      </c>
      <c r="AI61" s="7">
        <v>0</v>
      </c>
      <c r="AJ61" s="7">
        <v>0</v>
      </c>
      <c r="AK61" s="7">
        <v>0</v>
      </c>
      <c r="AL61" s="7">
        <v>0</v>
      </c>
      <c r="AM61" s="7">
        <v>0</v>
      </c>
      <c r="AN61" s="7">
        <v>0</v>
      </c>
    </row>
    <row r="62" spans="6:40">
      <c r="I62" s="1" t="s">
        <v>243</v>
      </c>
      <c r="J62" s="7"/>
      <c r="K62" s="7">
        <v>0</v>
      </c>
      <c r="L62" s="7">
        <v>0</v>
      </c>
      <c r="M62" s="7">
        <v>0</v>
      </c>
      <c r="N62" s="7">
        <v>0</v>
      </c>
      <c r="O62" s="7">
        <v>0</v>
      </c>
      <c r="P62" s="7">
        <v>0</v>
      </c>
      <c r="Q62" s="7">
        <v>0</v>
      </c>
      <c r="R62" s="7">
        <v>0</v>
      </c>
      <c r="S62" s="7">
        <v>0</v>
      </c>
      <c r="T62" s="7">
        <v>0</v>
      </c>
      <c r="U62" s="7">
        <v>0</v>
      </c>
      <c r="V62" s="7">
        <v>0</v>
      </c>
      <c r="W62" s="7">
        <v>0</v>
      </c>
      <c r="X62" s="7">
        <v>0</v>
      </c>
      <c r="Y62" s="7">
        <v>0</v>
      </c>
      <c r="Z62" s="7">
        <v>0</v>
      </c>
      <c r="AA62" s="7">
        <v>0</v>
      </c>
      <c r="AB62" s="7">
        <v>0</v>
      </c>
      <c r="AC62" s="7">
        <v>0</v>
      </c>
      <c r="AD62" s="7">
        <v>0</v>
      </c>
      <c r="AE62" s="7">
        <v>0</v>
      </c>
      <c r="AF62" s="7">
        <v>0</v>
      </c>
      <c r="AG62" s="7">
        <v>0</v>
      </c>
      <c r="AH62" s="7">
        <v>0</v>
      </c>
      <c r="AI62" s="7">
        <v>0</v>
      </c>
      <c r="AJ62" s="7">
        <v>0</v>
      </c>
      <c r="AK62" s="7">
        <v>0</v>
      </c>
      <c r="AL62" s="7">
        <v>0</v>
      </c>
      <c r="AM62" s="7">
        <v>0</v>
      </c>
      <c r="AN62" s="7">
        <v>0</v>
      </c>
    </row>
    <row r="63" spans="6:40">
      <c r="I63" s="1" t="s">
        <v>244</v>
      </c>
      <c r="J63" s="7"/>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v>0</v>
      </c>
      <c r="AM63" s="7">
        <v>0</v>
      </c>
      <c r="AN63" s="7">
        <v>0</v>
      </c>
    </row>
    <row r="64" spans="6:40">
      <c r="H64" s="8" t="s">
        <v>307</v>
      </c>
      <c r="I64" s="1" t="s">
        <v>245</v>
      </c>
      <c r="J64" s="13"/>
      <c r="K64" s="13">
        <f t="shared" ref="K64" si="41">INDEX(Table4,MATCH($H64,Table4_A,0),MATCH(K$55,Table4_1,0))*Percent_urban*quadrillion</f>
        <v>59614347607868.523</v>
      </c>
      <c r="L64" s="13">
        <f t="shared" ref="L64:N64" si="42">INDEX(Table4_22,MATCH($H64,Table4_A_22,0),MATCH(L$55,Table4_1_22,0))*Percent_urban*quadrillion</f>
        <v>59794038695053.828</v>
      </c>
      <c r="M64" s="13">
        <f t="shared" si="42"/>
        <v>60071299603335.227</v>
      </c>
      <c r="N64" s="13">
        <f t="shared" si="42"/>
        <v>61012035295070.016</v>
      </c>
      <c r="O64" s="13">
        <f t="shared" ref="O64:AN64" si="43">INDEX(Table4_22,MATCH($H64,Table4_A_22,0),MATCH(O$55,Table4_1_22,0))*Percent_urban*quadrillion</f>
        <v>62580470169189.664</v>
      </c>
      <c r="P64" s="13">
        <f t="shared" si="43"/>
        <v>64410717396583.813</v>
      </c>
      <c r="Q64" s="13">
        <f t="shared" si="43"/>
        <v>66319020480854.852</v>
      </c>
      <c r="R64" s="13">
        <f t="shared" si="43"/>
        <v>68184230227475.109</v>
      </c>
      <c r="S64" s="13">
        <f t="shared" si="43"/>
        <v>69963253298793.813</v>
      </c>
      <c r="T64" s="13">
        <f t="shared" si="43"/>
        <v>71637388812434.234</v>
      </c>
      <c r="U64" s="13">
        <f t="shared" si="43"/>
        <v>73221272241560.75</v>
      </c>
      <c r="V64" s="13">
        <f t="shared" si="43"/>
        <v>74736856795920.016</v>
      </c>
      <c r="W64" s="13">
        <f t="shared" si="43"/>
        <v>76193086375779.172</v>
      </c>
      <c r="X64" s="13">
        <f t="shared" si="43"/>
        <v>77615979600097.141</v>
      </c>
      <c r="Y64" s="13">
        <f t="shared" si="43"/>
        <v>79056760624949.406</v>
      </c>
      <c r="Z64" s="13">
        <f t="shared" si="43"/>
        <v>80548765805877.109</v>
      </c>
      <c r="AA64" s="13">
        <f t="shared" si="43"/>
        <v>82076546587873.391</v>
      </c>
      <c r="AB64" s="13">
        <f t="shared" si="43"/>
        <v>83603514288027.188</v>
      </c>
      <c r="AC64" s="13">
        <f t="shared" si="43"/>
        <v>85165444507407.109</v>
      </c>
      <c r="AD64" s="13">
        <f t="shared" si="43"/>
        <v>86746075609163.766</v>
      </c>
      <c r="AE64" s="13">
        <f t="shared" si="43"/>
        <v>88337276774872.5</v>
      </c>
      <c r="AF64" s="13">
        <f t="shared" si="43"/>
        <v>89943926495588.109</v>
      </c>
      <c r="AG64" s="13">
        <f t="shared" si="43"/>
        <v>91596108799481.906</v>
      </c>
      <c r="AH64" s="13">
        <f t="shared" si="43"/>
        <v>93299515259451.141</v>
      </c>
      <c r="AI64" s="13">
        <f t="shared" si="43"/>
        <v>95024061847324.531</v>
      </c>
      <c r="AJ64" s="13">
        <f t="shared" si="43"/>
        <v>96703075852019.75</v>
      </c>
      <c r="AK64" s="13">
        <f t="shared" si="43"/>
        <v>98411360803043.781</v>
      </c>
      <c r="AL64" s="13">
        <f t="shared" si="43"/>
        <v>100140785881971.98</v>
      </c>
      <c r="AM64" s="13">
        <f t="shared" si="43"/>
        <v>101897042661701.59</v>
      </c>
      <c r="AN64" s="13">
        <f t="shared" si="43"/>
        <v>103675252651177.86</v>
      </c>
    </row>
    <row r="65" spans="8:40">
      <c r="I65" s="1" t="s">
        <v>246</v>
      </c>
      <c r="J65" s="7"/>
      <c r="K65" s="7">
        <v>0</v>
      </c>
      <c r="L65" s="7">
        <v>0</v>
      </c>
      <c r="M65" s="7">
        <v>0</v>
      </c>
      <c r="N65" s="7">
        <v>0</v>
      </c>
      <c r="O65" s="7">
        <v>0</v>
      </c>
      <c r="P65" s="7">
        <v>0</v>
      </c>
      <c r="Q65" s="7">
        <v>0</v>
      </c>
      <c r="R65" s="7">
        <v>0</v>
      </c>
      <c r="S65" s="7">
        <v>0</v>
      </c>
      <c r="T65" s="7">
        <v>0</v>
      </c>
      <c r="U65" s="7">
        <v>0</v>
      </c>
      <c r="V65" s="7">
        <v>0</v>
      </c>
      <c r="W65" s="7">
        <v>0</v>
      </c>
      <c r="X65" s="7">
        <v>0</v>
      </c>
      <c r="Y65" s="7">
        <v>0</v>
      </c>
      <c r="Z65" s="7">
        <v>0</v>
      </c>
      <c r="AA65" s="7">
        <v>0</v>
      </c>
      <c r="AB65" s="7">
        <v>0</v>
      </c>
      <c r="AC65" s="7">
        <v>0</v>
      </c>
      <c r="AD65" s="7">
        <v>0</v>
      </c>
      <c r="AE65" s="7">
        <v>0</v>
      </c>
      <c r="AF65" s="7">
        <v>0</v>
      </c>
      <c r="AG65" s="7">
        <v>0</v>
      </c>
      <c r="AH65" s="7">
        <v>0</v>
      </c>
      <c r="AI65" s="7">
        <v>0</v>
      </c>
      <c r="AJ65" s="7">
        <v>0</v>
      </c>
      <c r="AK65" s="7">
        <v>0</v>
      </c>
      <c r="AL65" s="7">
        <v>0</v>
      </c>
      <c r="AM65" s="7">
        <v>0</v>
      </c>
      <c r="AN65" s="7">
        <v>0</v>
      </c>
    </row>
    <row r="67" spans="8:40">
      <c r="H67" s="1" t="s">
        <v>258</v>
      </c>
    </row>
    <row r="68" spans="8:40">
      <c r="I68" s="1" t="s">
        <v>75</v>
      </c>
      <c r="J68" s="1"/>
      <c r="K68" s="1">
        <v>2021</v>
      </c>
      <c r="L68" s="1">
        <v>2022</v>
      </c>
      <c r="M68" s="1">
        <v>2023</v>
      </c>
      <c r="N68" s="1">
        <v>2024</v>
      </c>
      <c r="O68" s="1">
        <v>2025</v>
      </c>
      <c r="P68" s="1">
        <v>2026</v>
      </c>
      <c r="Q68" s="1">
        <v>2027</v>
      </c>
      <c r="R68" s="1">
        <v>2028</v>
      </c>
      <c r="S68" s="1">
        <v>2029</v>
      </c>
      <c r="T68" s="1">
        <v>2030</v>
      </c>
      <c r="U68" s="1">
        <v>2031</v>
      </c>
      <c r="V68" s="1">
        <v>2032</v>
      </c>
      <c r="W68" s="1">
        <v>2033</v>
      </c>
      <c r="X68" s="1">
        <v>2034</v>
      </c>
      <c r="Y68" s="1">
        <v>2035</v>
      </c>
      <c r="Z68" s="1">
        <v>2036</v>
      </c>
      <c r="AA68" s="1">
        <v>2037</v>
      </c>
      <c r="AB68" s="1">
        <v>2038</v>
      </c>
      <c r="AC68" s="1">
        <v>2039</v>
      </c>
      <c r="AD68" s="1">
        <v>2040</v>
      </c>
      <c r="AE68" s="1">
        <v>2041</v>
      </c>
      <c r="AF68" s="1">
        <v>2042</v>
      </c>
      <c r="AG68" s="1">
        <v>2043</v>
      </c>
      <c r="AH68" s="1">
        <v>2044</v>
      </c>
      <c r="AI68" s="1">
        <v>2045</v>
      </c>
      <c r="AJ68" s="1">
        <v>2046</v>
      </c>
      <c r="AK68" s="1">
        <v>2047</v>
      </c>
      <c r="AL68" s="1">
        <v>2048</v>
      </c>
      <c r="AM68" s="1">
        <v>2049</v>
      </c>
      <c r="AN68" s="1">
        <v>2050</v>
      </c>
    </row>
    <row r="69" spans="8:40">
      <c r="H69" s="8" t="s">
        <v>278</v>
      </c>
      <c r="I69" s="1" t="s">
        <v>76</v>
      </c>
      <c r="J69" s="13"/>
      <c r="K69" s="13">
        <f t="shared" ref="K69" si="44">INDEX(Table4,MATCH($H69,Table4_A,0),MATCH(K$68,Table4_1,0))*Percent_rural*quadrillion</f>
        <v>131641972314417.55</v>
      </c>
      <c r="L69" s="13">
        <f t="shared" ref="L69:N69" si="45">INDEX(Table4_22,MATCH($H69,Table4_A_22,0),MATCH(L$68,Table4_1_22,0))*Percent_rural*quadrillion</f>
        <v>139369916619444.64</v>
      </c>
      <c r="M69" s="13">
        <f t="shared" si="45"/>
        <v>139071782158180.2</v>
      </c>
      <c r="N69" s="13">
        <f t="shared" si="45"/>
        <v>122912146685015.8</v>
      </c>
      <c r="O69" s="13">
        <f t="shared" ref="O69:AN69" si="46">INDEX(Table4_22,MATCH($H69,Table4_A_22,0),MATCH(O$68,Table4_1_22,0))*Percent_rural*quadrillion</f>
        <v>122795696672872.98</v>
      </c>
      <c r="P69" s="13">
        <f t="shared" si="46"/>
        <v>122568217275155.83</v>
      </c>
      <c r="Q69" s="13">
        <f t="shared" si="46"/>
        <v>122097744272646.31</v>
      </c>
      <c r="R69" s="13">
        <f t="shared" si="46"/>
        <v>121386146846919.77</v>
      </c>
      <c r="S69" s="13">
        <f t="shared" si="46"/>
        <v>120438471788229.56</v>
      </c>
      <c r="T69" s="13">
        <f t="shared" si="46"/>
        <v>119225933700315.7</v>
      </c>
      <c r="U69" s="13">
        <f t="shared" si="46"/>
        <v>117850589897190.95</v>
      </c>
      <c r="V69" s="13">
        <f t="shared" si="46"/>
        <v>116454311260422.56</v>
      </c>
      <c r="W69" s="13">
        <f t="shared" si="46"/>
        <v>114979340079332.95</v>
      </c>
      <c r="X69" s="13">
        <f t="shared" si="46"/>
        <v>113442125151784.98</v>
      </c>
      <c r="Y69" s="13">
        <f t="shared" si="46"/>
        <v>112120613778029.63</v>
      </c>
      <c r="Z69" s="13">
        <f t="shared" si="46"/>
        <v>110865271432040.81</v>
      </c>
      <c r="AA69" s="13">
        <f t="shared" si="46"/>
        <v>109636284546264.08</v>
      </c>
      <c r="AB69" s="13">
        <f t="shared" si="46"/>
        <v>108304679592001.95</v>
      </c>
      <c r="AC69" s="13">
        <f t="shared" si="46"/>
        <v>106968588601959.03</v>
      </c>
      <c r="AD69" s="13">
        <f t="shared" si="46"/>
        <v>105722966000161.91</v>
      </c>
      <c r="AE69" s="13">
        <f t="shared" si="46"/>
        <v>104547998461912.08</v>
      </c>
      <c r="AF69" s="13">
        <f t="shared" si="46"/>
        <v>103443125232736.98</v>
      </c>
      <c r="AG69" s="13">
        <f t="shared" si="46"/>
        <v>102399374241075.05</v>
      </c>
      <c r="AH69" s="13">
        <f t="shared" si="46"/>
        <v>101349641868372.05</v>
      </c>
      <c r="AI69" s="13">
        <f t="shared" si="46"/>
        <v>100314489111956.63</v>
      </c>
      <c r="AJ69" s="13">
        <f t="shared" si="46"/>
        <v>99324757467821.578</v>
      </c>
      <c r="AK69" s="13">
        <f t="shared" si="46"/>
        <v>98392409698049.047</v>
      </c>
      <c r="AL69" s="13">
        <f t="shared" si="46"/>
        <v>97465108718529.906</v>
      </c>
      <c r="AM69" s="13">
        <f t="shared" si="46"/>
        <v>96578368979195.344</v>
      </c>
      <c r="AN69" s="13">
        <f t="shared" si="46"/>
        <v>95773873229175.094</v>
      </c>
    </row>
    <row r="70" spans="8:40">
      <c r="I70" s="1" t="s">
        <v>77</v>
      </c>
      <c r="J70" s="7"/>
      <c r="K70" s="7">
        <v>0</v>
      </c>
      <c r="L70" s="7">
        <v>0</v>
      </c>
      <c r="M70" s="7">
        <v>0</v>
      </c>
      <c r="N70" s="7">
        <v>0</v>
      </c>
      <c r="O70" s="7">
        <v>0</v>
      </c>
      <c r="P70" s="7">
        <v>0</v>
      </c>
      <c r="Q70" s="7">
        <v>0</v>
      </c>
      <c r="R70" s="7">
        <v>0</v>
      </c>
      <c r="S70" s="7">
        <v>0</v>
      </c>
      <c r="T70" s="7">
        <v>0</v>
      </c>
      <c r="U70" s="7">
        <v>0</v>
      </c>
      <c r="V70" s="7">
        <v>0</v>
      </c>
      <c r="W70" s="7">
        <v>0</v>
      </c>
      <c r="X70" s="7">
        <v>0</v>
      </c>
      <c r="Y70" s="7">
        <v>0</v>
      </c>
      <c r="Z70" s="7">
        <v>0</v>
      </c>
      <c r="AA70" s="7">
        <v>0</v>
      </c>
      <c r="AB70" s="7">
        <v>0</v>
      </c>
      <c r="AC70" s="7">
        <v>0</v>
      </c>
      <c r="AD70" s="7">
        <v>0</v>
      </c>
      <c r="AE70" s="7">
        <v>0</v>
      </c>
      <c r="AF70" s="7">
        <v>0</v>
      </c>
      <c r="AG70" s="7">
        <v>0</v>
      </c>
      <c r="AH70" s="7">
        <v>0</v>
      </c>
      <c r="AI70" s="7">
        <v>0</v>
      </c>
      <c r="AJ70" s="7">
        <v>0</v>
      </c>
      <c r="AK70" s="7">
        <v>0</v>
      </c>
      <c r="AL70" s="7">
        <v>0</v>
      </c>
      <c r="AM70" s="7">
        <v>0</v>
      </c>
      <c r="AN70" s="7">
        <v>0</v>
      </c>
    </row>
    <row r="71" spans="8:40">
      <c r="H71" s="8" t="s">
        <v>293</v>
      </c>
      <c r="I71" s="1" t="s">
        <v>78</v>
      </c>
      <c r="J71" s="13"/>
      <c r="K71" s="13">
        <f t="shared" ref="K71:K72" si="47">INDEX(Table4,MATCH($H71,Table4_A,0),MATCH(K$68,Table4_1,0))*Percent_rural*quadrillion</f>
        <v>669654673439650.38</v>
      </c>
      <c r="L71" s="13">
        <f t="shared" ref="L71:N72" si="48">INDEX(Table4_22,MATCH($H71,Table4_A_22,0),MATCH(L$68,Table4_1_22,0))*Percent_rural*quadrillion</f>
        <v>698500070428236</v>
      </c>
      <c r="M71" s="13">
        <f t="shared" si="48"/>
        <v>707697191451469.25</v>
      </c>
      <c r="N71" s="13">
        <f t="shared" si="48"/>
        <v>658738092285274.75</v>
      </c>
      <c r="O71" s="13">
        <f t="shared" ref="O71:T72" si="49">INDEX(Table4_22,MATCH($H71,Table4_A_22,0),MATCH(O$68,Table4_1_22,0))*Percent_rural*quadrillion</f>
        <v>660713069537764.13</v>
      </c>
      <c r="P71" s="13">
        <f t="shared" si="49"/>
        <v>661838316846110.25</v>
      </c>
      <c r="Q71" s="13">
        <f t="shared" si="49"/>
        <v>661368778434388.38</v>
      </c>
      <c r="R71" s="13">
        <f t="shared" si="49"/>
        <v>659691001052376</v>
      </c>
      <c r="S71" s="13">
        <f t="shared" si="49"/>
        <v>656259370598235.25</v>
      </c>
      <c r="T71" s="13">
        <f t="shared" si="49"/>
        <v>651951280903424.25</v>
      </c>
      <c r="U71" s="13">
        <f t="shared" ref="U71:AD72" si="50">INDEX(Table4_22,MATCH($H71,Table4_A_22,0),MATCH(U$68,Table4_1_22,0))*Percent_rural*quadrillion</f>
        <v>647154587144823.13</v>
      </c>
      <c r="V71" s="13">
        <f t="shared" si="50"/>
        <v>642350977414393.13</v>
      </c>
      <c r="W71" s="13">
        <f t="shared" si="50"/>
        <v>639108695053833</v>
      </c>
      <c r="X71" s="13">
        <f t="shared" si="50"/>
        <v>635326219218003.75</v>
      </c>
      <c r="Y71" s="13">
        <f t="shared" si="50"/>
        <v>631673651501659.5</v>
      </c>
      <c r="Z71" s="13">
        <f t="shared" si="50"/>
        <v>628428752286893.88</v>
      </c>
      <c r="AA71" s="13">
        <f t="shared" si="50"/>
        <v>625449089937667</v>
      </c>
      <c r="AB71" s="13">
        <f t="shared" si="50"/>
        <v>622332416578968.63</v>
      </c>
      <c r="AC71" s="13">
        <f t="shared" si="50"/>
        <v>619596121670849.13</v>
      </c>
      <c r="AD71" s="13">
        <f t="shared" si="50"/>
        <v>617111979357241.13</v>
      </c>
      <c r="AE71" s="13">
        <f t="shared" ref="AE71:AN72" si="51">INDEX(Table4_22,MATCH($H71,Table4_A_22,0),MATCH(AE$68,Table4_1_22,0))*Percent_rural*quadrillion</f>
        <v>614714380150570.63</v>
      </c>
      <c r="AF71" s="13">
        <f t="shared" si="51"/>
        <v>612460147170727.75</v>
      </c>
      <c r="AG71" s="13">
        <f t="shared" si="51"/>
        <v>610543301465231</v>
      </c>
      <c r="AH71" s="13">
        <f t="shared" si="51"/>
        <v>608913562049704.5</v>
      </c>
      <c r="AI71" s="13">
        <f t="shared" si="51"/>
        <v>607075782724844.13</v>
      </c>
      <c r="AJ71" s="13">
        <f t="shared" si="51"/>
        <v>604610519145147</v>
      </c>
      <c r="AK71" s="13">
        <f t="shared" si="51"/>
        <v>602395165142070.75</v>
      </c>
      <c r="AL71" s="13">
        <f t="shared" si="51"/>
        <v>600500188861005.38</v>
      </c>
      <c r="AM71" s="13">
        <f t="shared" si="51"/>
        <v>598614932324131.75</v>
      </c>
      <c r="AN71" s="13">
        <f t="shared" si="51"/>
        <v>596478644701691.88</v>
      </c>
    </row>
    <row r="72" spans="8:40">
      <c r="H72" s="8" t="s">
        <v>300</v>
      </c>
      <c r="I72" s="1" t="s">
        <v>79</v>
      </c>
      <c r="J72" s="13"/>
      <c r="K72" s="13">
        <f t="shared" si="47"/>
        <v>68235968752529.742</v>
      </c>
      <c r="L72" s="13">
        <f t="shared" si="48"/>
        <v>71388717315631.828</v>
      </c>
      <c r="M72" s="13">
        <f t="shared" si="48"/>
        <v>71689842467416.813</v>
      </c>
      <c r="N72" s="13">
        <f t="shared" si="48"/>
        <v>61213827410345.664</v>
      </c>
      <c r="O72" s="13">
        <f t="shared" si="49"/>
        <v>60423911276612.969</v>
      </c>
      <c r="P72" s="13">
        <f t="shared" si="49"/>
        <v>59468946409779.008</v>
      </c>
      <c r="Q72" s="13">
        <f t="shared" si="49"/>
        <v>58440335788877.188</v>
      </c>
      <c r="R72" s="13">
        <f t="shared" si="49"/>
        <v>57361257265441.594</v>
      </c>
      <c r="S72" s="13">
        <f t="shared" si="49"/>
        <v>56237505302355.703</v>
      </c>
      <c r="T72" s="13">
        <f t="shared" si="49"/>
        <v>55129641382660.078</v>
      </c>
      <c r="U72" s="13">
        <f t="shared" si="50"/>
        <v>54033553306889.016</v>
      </c>
      <c r="V72" s="13">
        <f t="shared" si="50"/>
        <v>52966250627377.961</v>
      </c>
      <c r="W72" s="13">
        <f t="shared" si="50"/>
        <v>52003995952400.234</v>
      </c>
      <c r="X72" s="13">
        <f t="shared" si="50"/>
        <v>51029217760867.805</v>
      </c>
      <c r="Y72" s="13">
        <f t="shared" si="50"/>
        <v>50065280822472.266</v>
      </c>
      <c r="Z72" s="13">
        <f t="shared" si="50"/>
        <v>49140596697158.586</v>
      </c>
      <c r="AA72" s="13">
        <f t="shared" si="50"/>
        <v>48247875576782.961</v>
      </c>
      <c r="AB72" s="13">
        <f t="shared" si="50"/>
        <v>47385061361612.555</v>
      </c>
      <c r="AC72" s="13">
        <f t="shared" si="50"/>
        <v>46545798834291.258</v>
      </c>
      <c r="AD72" s="13">
        <f t="shared" si="50"/>
        <v>45741676920586.086</v>
      </c>
      <c r="AE72" s="13">
        <f t="shared" si="51"/>
        <v>44945031733182.219</v>
      </c>
      <c r="AF72" s="13">
        <f t="shared" si="51"/>
        <v>44161096980490.57</v>
      </c>
      <c r="AG72" s="13">
        <f t="shared" si="51"/>
        <v>43368003238079.813</v>
      </c>
      <c r="AH72" s="13">
        <f t="shared" si="51"/>
        <v>42602386464826.359</v>
      </c>
      <c r="AI72" s="13">
        <f t="shared" si="51"/>
        <v>41837704282360.563</v>
      </c>
      <c r="AJ72" s="13">
        <f t="shared" si="51"/>
        <v>41059563992552.414</v>
      </c>
      <c r="AK72" s="13">
        <f t="shared" si="51"/>
        <v>40284227475107.258</v>
      </c>
      <c r="AL72" s="13">
        <f t="shared" si="51"/>
        <v>39525339755524.977</v>
      </c>
      <c r="AM72" s="13">
        <f t="shared" si="51"/>
        <v>38770564235408.398</v>
      </c>
      <c r="AN72" s="13">
        <f t="shared" si="51"/>
        <v>38035041285517.688</v>
      </c>
    </row>
    <row r="73" spans="8:40">
      <c r="I73" s="1" t="s">
        <v>81</v>
      </c>
      <c r="J73" s="7"/>
      <c r="K73" s="7">
        <v>0</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0</v>
      </c>
      <c r="AD73" s="7">
        <v>0</v>
      </c>
      <c r="AE73" s="7">
        <v>0</v>
      </c>
      <c r="AF73" s="7">
        <v>0</v>
      </c>
      <c r="AG73" s="7">
        <v>0</v>
      </c>
      <c r="AH73" s="7">
        <v>0</v>
      </c>
      <c r="AI73" s="7">
        <v>0</v>
      </c>
      <c r="AJ73" s="7">
        <v>0</v>
      </c>
      <c r="AK73" s="7">
        <v>0</v>
      </c>
      <c r="AL73" s="7">
        <v>0</v>
      </c>
      <c r="AM73" s="7">
        <v>0</v>
      </c>
      <c r="AN73" s="7">
        <v>0</v>
      </c>
    </row>
    <row r="74" spans="8:40">
      <c r="H74" s="8" t="s">
        <v>309</v>
      </c>
      <c r="I74" s="1" t="s">
        <v>139</v>
      </c>
      <c r="J74" s="13"/>
      <c r="K74" s="13">
        <f t="shared" ref="K74" si="52">INDEX(Table4,MATCH($H74,Table4_A,0),MATCH(K$68,Table4_1,0))*Percent_rural*quadrillion</f>
        <v>86684417064680.641</v>
      </c>
      <c r="L74" s="13">
        <f t="shared" ref="L74:N74" si="53">INDEX(Table4_22,MATCH($H74,Table4_A_22,0),MATCH(L$68,Table4_1_22,0))*Percent_rural*quadrillion</f>
        <v>100736176475350.11</v>
      </c>
      <c r="M74" s="13">
        <f t="shared" si="53"/>
        <v>107367658868291.09</v>
      </c>
      <c r="N74" s="13">
        <f t="shared" si="53"/>
        <v>95901725248927.375</v>
      </c>
      <c r="O74" s="13">
        <f t="shared" ref="O74:AN74" si="54">INDEX(Table4_22,MATCH($H74,Table4_A_22,0),MATCH(O$68,Table4_1_22,0))*Percent_rural*quadrillion</f>
        <v>91564476321541.328</v>
      </c>
      <c r="P74" s="13">
        <f t="shared" si="54"/>
        <v>88256024933214.594</v>
      </c>
      <c r="Q74" s="13">
        <f t="shared" si="54"/>
        <v>85541225613211.359</v>
      </c>
      <c r="R74" s="13">
        <f t="shared" si="54"/>
        <v>83215963733506.031</v>
      </c>
      <c r="S74" s="13">
        <f t="shared" si="54"/>
        <v>81335006314255.641</v>
      </c>
      <c r="T74" s="13">
        <f t="shared" si="54"/>
        <v>79630312717558.484</v>
      </c>
      <c r="U74" s="13">
        <f t="shared" si="54"/>
        <v>78114780296284.297</v>
      </c>
      <c r="V74" s="13">
        <f t="shared" si="54"/>
        <v>76599808629482.719</v>
      </c>
      <c r="W74" s="13">
        <f t="shared" si="54"/>
        <v>75259044685501.5</v>
      </c>
      <c r="X74" s="13">
        <f t="shared" si="54"/>
        <v>73839962033514.109</v>
      </c>
      <c r="Y74" s="13">
        <f t="shared" si="54"/>
        <v>72433402898081.438</v>
      </c>
      <c r="Z74" s="13">
        <f t="shared" si="54"/>
        <v>71016750182141.984</v>
      </c>
      <c r="AA74" s="13">
        <f t="shared" si="54"/>
        <v>69693743463126.359</v>
      </c>
      <c r="AB74" s="13">
        <f t="shared" si="54"/>
        <v>68427559864000.648</v>
      </c>
      <c r="AC74" s="13">
        <f t="shared" si="54"/>
        <v>67211096494778.594</v>
      </c>
      <c r="AD74" s="13">
        <f t="shared" si="54"/>
        <v>66027156884967.211</v>
      </c>
      <c r="AE74" s="13">
        <f t="shared" si="54"/>
        <v>64976863757791.633</v>
      </c>
      <c r="AF74" s="13">
        <f t="shared" si="54"/>
        <v>63939281065328.258</v>
      </c>
      <c r="AG74" s="13">
        <f t="shared" si="54"/>
        <v>63001512668987.289</v>
      </c>
      <c r="AH74" s="13">
        <f t="shared" si="54"/>
        <v>62058884400550.469</v>
      </c>
      <c r="AI74" s="13">
        <f t="shared" si="54"/>
        <v>61222799481907.227</v>
      </c>
      <c r="AJ74" s="13">
        <f t="shared" si="54"/>
        <v>60537557516392.773</v>
      </c>
      <c r="AK74" s="13">
        <f t="shared" si="54"/>
        <v>59829324617501.82</v>
      </c>
      <c r="AL74" s="13">
        <f t="shared" si="54"/>
        <v>59082773496316.688</v>
      </c>
      <c r="AM74" s="13">
        <f t="shared" si="54"/>
        <v>58339213065652.078</v>
      </c>
      <c r="AN74" s="13">
        <f t="shared" si="54"/>
        <v>57575278555816.398</v>
      </c>
    </row>
    <row r="75" spans="8:40">
      <c r="I75" s="1" t="s">
        <v>243</v>
      </c>
      <c r="J75" s="7"/>
      <c r="K75" s="7">
        <v>0</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v>0</v>
      </c>
      <c r="AM75" s="7">
        <v>0</v>
      </c>
      <c r="AN75" s="7">
        <v>0</v>
      </c>
    </row>
    <row r="76" spans="8:40">
      <c r="I76" s="1" t="s">
        <v>244</v>
      </c>
      <c r="J76" s="7"/>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v>0</v>
      </c>
      <c r="AM76" s="7">
        <v>0</v>
      </c>
      <c r="AN76" s="7">
        <v>0</v>
      </c>
    </row>
    <row r="77" spans="8:40">
      <c r="H77" s="8" t="s">
        <v>304</v>
      </c>
      <c r="I77" s="1" t="s">
        <v>245</v>
      </c>
      <c r="J77" s="13"/>
      <c r="K77" s="13">
        <f t="shared" ref="K77" si="55">INDEX(Table4,MATCH($H77,Table4_A,0),MATCH(K$68,Table4_1,0))*Percent_rural*quadrillion</f>
        <v>60786906338541.242</v>
      </c>
      <c r="L77" s="13">
        <f t="shared" ref="L77:N77" si="56">INDEX(Table4_22,MATCH($H77,Table4_A_22,0),MATCH(L$68,Table4_1_22,0))*Percent_rural*quadrillion</f>
        <v>63625632396988.586</v>
      </c>
      <c r="M77" s="13">
        <f t="shared" si="56"/>
        <v>61421867319679.43</v>
      </c>
      <c r="N77" s="13">
        <f t="shared" si="56"/>
        <v>55766658463531.125</v>
      </c>
      <c r="O77" s="13">
        <f t="shared" ref="O77:AN77" si="57">INDEX(Table4_22,MATCH($H77,Table4_A_22,0),MATCH(O$68,Table4_1_22,0))*Percent_rural*quadrillion</f>
        <v>55048892738606.008</v>
      </c>
      <c r="P77" s="13">
        <f t="shared" si="57"/>
        <v>54527951833562.695</v>
      </c>
      <c r="Q77" s="13">
        <f t="shared" si="57"/>
        <v>54073179956285.914</v>
      </c>
      <c r="R77" s="13">
        <f t="shared" si="57"/>
        <v>53586445074071.07</v>
      </c>
      <c r="S77" s="13">
        <f t="shared" si="57"/>
        <v>53048868453007.367</v>
      </c>
      <c r="T77" s="13">
        <f t="shared" si="57"/>
        <v>52457646320731.797</v>
      </c>
      <c r="U77" s="13">
        <f t="shared" si="57"/>
        <v>51833339674572.977</v>
      </c>
      <c r="V77" s="13">
        <f t="shared" si="57"/>
        <v>51187537440297.898</v>
      </c>
      <c r="W77" s="13">
        <f t="shared" si="57"/>
        <v>50593324617501.82</v>
      </c>
      <c r="X77" s="13">
        <f t="shared" si="57"/>
        <v>49984906014733.258</v>
      </c>
      <c r="Y77" s="13">
        <f t="shared" si="57"/>
        <v>49412749534526.023</v>
      </c>
      <c r="Z77" s="13">
        <f t="shared" si="57"/>
        <v>48884144985023.883</v>
      </c>
      <c r="AA77" s="13">
        <f t="shared" si="57"/>
        <v>48395914757548.773</v>
      </c>
      <c r="AB77" s="13">
        <f t="shared" si="57"/>
        <v>47920208046628.344</v>
      </c>
      <c r="AC77" s="13">
        <f t="shared" si="57"/>
        <v>47471230632235.086</v>
      </c>
      <c r="AD77" s="13">
        <f t="shared" si="57"/>
        <v>47047861005423.781</v>
      </c>
      <c r="AE77" s="13">
        <f t="shared" si="57"/>
        <v>46644678539626</v>
      </c>
      <c r="AF77" s="13">
        <f t="shared" si="57"/>
        <v>46246729782239.125</v>
      </c>
      <c r="AG77" s="13">
        <f t="shared" si="57"/>
        <v>45866912086132.922</v>
      </c>
      <c r="AH77" s="13">
        <f t="shared" si="57"/>
        <v>45506907714725.164</v>
      </c>
      <c r="AI77" s="13">
        <f t="shared" si="57"/>
        <v>45158305350926.898</v>
      </c>
      <c r="AJ77" s="13">
        <f t="shared" si="57"/>
        <v>44805590787662.914</v>
      </c>
      <c r="AK77" s="13">
        <f t="shared" si="57"/>
        <v>44464838986481.016</v>
      </c>
      <c r="AL77" s="13">
        <f t="shared" si="57"/>
        <v>44127825548449.766</v>
      </c>
      <c r="AM77" s="13">
        <f t="shared" si="57"/>
        <v>43800158018295.148</v>
      </c>
      <c r="AN77" s="13">
        <f t="shared" si="57"/>
        <v>43483518659434.953</v>
      </c>
    </row>
    <row r="78" spans="8:40">
      <c r="I78" s="1" t="s">
        <v>246</v>
      </c>
      <c r="J78" s="7"/>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v>0</v>
      </c>
      <c r="AM78" s="7">
        <v>0</v>
      </c>
      <c r="AN78" s="7">
        <v>0</v>
      </c>
    </row>
    <row r="80" spans="8:40">
      <c r="H80" s="1" t="s">
        <v>259</v>
      </c>
    </row>
    <row r="81" spans="7:40">
      <c r="I81" s="1" t="s">
        <v>75</v>
      </c>
      <c r="J81" s="1"/>
      <c r="K81" s="1">
        <v>2021</v>
      </c>
      <c r="L81" s="1">
        <v>2022</v>
      </c>
      <c r="M81" s="1">
        <v>2023</v>
      </c>
      <c r="N81" s="1">
        <v>2024</v>
      </c>
      <c r="O81" s="1">
        <v>2025</v>
      </c>
      <c r="P81" s="1">
        <v>2026</v>
      </c>
      <c r="Q81" s="1">
        <v>2027</v>
      </c>
      <c r="R81" s="1">
        <v>2028</v>
      </c>
      <c r="S81" s="1">
        <v>2029</v>
      </c>
      <c r="T81" s="1">
        <v>2030</v>
      </c>
      <c r="U81" s="1">
        <v>2031</v>
      </c>
      <c r="V81" s="1">
        <v>2032</v>
      </c>
      <c r="W81" s="1">
        <v>2033</v>
      </c>
      <c r="X81" s="1">
        <v>2034</v>
      </c>
      <c r="Y81" s="1">
        <v>2035</v>
      </c>
      <c r="Z81" s="1">
        <v>2036</v>
      </c>
      <c r="AA81" s="1">
        <v>2037</v>
      </c>
      <c r="AB81" s="1">
        <v>2038</v>
      </c>
      <c r="AC81" s="1">
        <v>2039</v>
      </c>
      <c r="AD81" s="1">
        <v>2040</v>
      </c>
      <c r="AE81" s="1">
        <v>2041</v>
      </c>
      <c r="AF81" s="1">
        <v>2042</v>
      </c>
      <c r="AG81" s="1">
        <v>2043</v>
      </c>
      <c r="AH81" s="1">
        <v>2044</v>
      </c>
      <c r="AI81" s="1">
        <v>2045</v>
      </c>
      <c r="AJ81" s="1">
        <v>2046</v>
      </c>
      <c r="AK81" s="1">
        <v>2047</v>
      </c>
      <c r="AL81" s="1">
        <v>2048</v>
      </c>
      <c r="AM81" s="1">
        <v>2049</v>
      </c>
      <c r="AN81" s="1">
        <v>2050</v>
      </c>
    </row>
    <row r="82" spans="7:40">
      <c r="G82" s="8" t="s">
        <v>290</v>
      </c>
      <c r="H82" s="8" t="s">
        <v>279</v>
      </c>
      <c r="I82" s="1" t="s">
        <v>76</v>
      </c>
      <c r="J82" s="13"/>
      <c r="K82" s="13">
        <f t="shared" ref="K82" si="58">SUM(INDEX(Table4,MATCH($G82,Table4_A,0),MATCH(K$16,Table4_1,0)),INDEX(Table4,MATCH($H82,Table4_A,0),MATCH(K$16,Table4_1,0)))*Percent_rural*quadrillion</f>
        <v>165173594430502.69</v>
      </c>
      <c r="L82" s="13">
        <f t="shared" ref="L82:N82" si="59">SUM(INDEX(Table4_22,MATCH($G82,Table4_A_22,0),MATCH(L$16,Table4_1_22,0)),INDEX(Table4_22,MATCH($H82,Table4_A_22,0),MATCH(L$16,Table4_1_22,0)))*Percent_rural*quadrillion</f>
        <v>176219336031733.19</v>
      </c>
      <c r="M82" s="13">
        <f t="shared" si="59"/>
        <v>153916261474945.38</v>
      </c>
      <c r="N82" s="13">
        <f t="shared" si="59"/>
        <v>181317528778434.38</v>
      </c>
      <c r="O82" s="13">
        <f t="shared" ref="O82:AN82" si="60">SUM(INDEX(Table4_22,MATCH($G82,Table4_A_22,0),MATCH(O$16,Table4_1_22,0)),INDEX(Table4_22,MATCH($H82,Table4_A_22,0),MATCH(O$16,Table4_1_22,0)))*Percent_rural*quadrillion</f>
        <v>185262810329474.63</v>
      </c>
      <c r="P82" s="13">
        <f t="shared" si="60"/>
        <v>189004351088804.34</v>
      </c>
      <c r="Q82" s="13">
        <f t="shared" si="60"/>
        <v>192875613049461.69</v>
      </c>
      <c r="R82" s="13">
        <f t="shared" si="60"/>
        <v>196635845624544.66</v>
      </c>
      <c r="S82" s="13">
        <f t="shared" si="60"/>
        <v>200145234032218.91</v>
      </c>
      <c r="T82" s="13">
        <f t="shared" si="60"/>
        <v>203186205537116.47</v>
      </c>
      <c r="U82" s="13">
        <f t="shared" si="60"/>
        <v>206005679025337.97</v>
      </c>
      <c r="V82" s="13">
        <f t="shared" si="60"/>
        <v>208998051809277.13</v>
      </c>
      <c r="W82" s="13">
        <f t="shared" si="60"/>
        <v>211945003480935.81</v>
      </c>
      <c r="X82" s="13">
        <f t="shared" si="60"/>
        <v>214903917914676.59</v>
      </c>
      <c r="Y82" s="13">
        <f t="shared" si="60"/>
        <v>218268631668420.66</v>
      </c>
      <c r="Z82" s="13">
        <f t="shared" si="60"/>
        <v>221942134218408.47</v>
      </c>
      <c r="AA82" s="13">
        <f t="shared" si="60"/>
        <v>225791339836476.97</v>
      </c>
      <c r="AB82" s="13">
        <f t="shared" si="60"/>
        <v>229574563344936.44</v>
      </c>
      <c r="AC82" s="13">
        <f t="shared" si="60"/>
        <v>233441713106128.06</v>
      </c>
      <c r="AD82" s="13">
        <f t="shared" si="60"/>
        <v>237378209503764.28</v>
      </c>
      <c r="AE82" s="13">
        <f t="shared" si="60"/>
        <v>241354893305270</v>
      </c>
      <c r="AF82" s="13">
        <f t="shared" si="60"/>
        <v>245460550635473.19</v>
      </c>
      <c r="AG82" s="13">
        <f t="shared" si="60"/>
        <v>249713873310127.06</v>
      </c>
      <c r="AH82" s="13">
        <f t="shared" si="60"/>
        <v>254167946085971.03</v>
      </c>
      <c r="AI82" s="13">
        <f t="shared" si="60"/>
        <v>258811180037237.91</v>
      </c>
      <c r="AJ82" s="13">
        <f t="shared" si="60"/>
        <v>263859278717720.34</v>
      </c>
      <c r="AK82" s="13">
        <f t="shared" si="60"/>
        <v>269141585849591.19</v>
      </c>
      <c r="AL82" s="13">
        <f t="shared" si="60"/>
        <v>274556044118837.5</v>
      </c>
      <c r="AM82" s="13">
        <f t="shared" si="60"/>
        <v>279979661377802.94</v>
      </c>
      <c r="AN82" s="13">
        <f t="shared" si="60"/>
        <v>285638047842629.31</v>
      </c>
    </row>
    <row r="83" spans="7:40">
      <c r="I83" s="1" t="s">
        <v>77</v>
      </c>
      <c r="J83" s="7"/>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v>0</v>
      </c>
      <c r="AM83" s="7">
        <v>0</v>
      </c>
      <c r="AN83" s="7">
        <v>0</v>
      </c>
    </row>
    <row r="84" spans="7:40">
      <c r="H84" s="8" t="s">
        <v>294</v>
      </c>
      <c r="I84" s="1" t="s">
        <v>78</v>
      </c>
      <c r="J84" s="13"/>
      <c r="K84" s="13">
        <f t="shared" ref="K84" si="61">INDEX(Table4,MATCH($H84,Table4_A,0),MATCH(K$68,Table4_1,0))*Percent_rural*quadrillion</f>
        <v>10476575811543.754</v>
      </c>
      <c r="L84" s="13">
        <f t="shared" ref="L84:N84" si="62">INDEX(Table4_22,MATCH($H84,Table4_A_22,0),MATCH(L$68,Table4_1_22,0))*Percent_rural*quadrillion</f>
        <v>11007236460778.76</v>
      </c>
      <c r="M84" s="13">
        <f t="shared" si="62"/>
        <v>9444974500121.4277</v>
      </c>
      <c r="N84" s="13">
        <f t="shared" si="62"/>
        <v>11114340565044.928</v>
      </c>
      <c r="O84" s="13">
        <f t="shared" ref="O84:AN84" si="63">INDEX(Table4_22,MATCH($H84,Table4_A_22,0),MATCH(O$68,Table4_1_22,0))*Percent_rural*quadrillion</f>
        <v>11182191856229.258</v>
      </c>
      <c r="P84" s="13">
        <f t="shared" si="63"/>
        <v>11231164413502.793</v>
      </c>
      <c r="Q84" s="13">
        <f t="shared" si="63"/>
        <v>11259389055290.213</v>
      </c>
      <c r="R84" s="13">
        <f t="shared" si="63"/>
        <v>11267987290536.713</v>
      </c>
      <c r="S84" s="13">
        <f t="shared" si="63"/>
        <v>11259015218975.148</v>
      </c>
      <c r="T84" s="13">
        <f t="shared" si="63"/>
        <v>11233594349550.717</v>
      </c>
      <c r="U84" s="13">
        <f t="shared" si="63"/>
        <v>11194528454626.406</v>
      </c>
      <c r="V84" s="13">
        <f t="shared" si="63"/>
        <v>11152658787339.105</v>
      </c>
      <c r="W84" s="13">
        <f t="shared" si="63"/>
        <v>11106676920586.094</v>
      </c>
      <c r="X84" s="13">
        <f t="shared" si="63"/>
        <v>11068358698291.912</v>
      </c>
      <c r="Y84" s="13">
        <f t="shared" si="63"/>
        <v>11046676192018.133</v>
      </c>
      <c r="Z84" s="13">
        <f t="shared" si="63"/>
        <v>11049853800696.188</v>
      </c>
      <c r="AA84" s="13">
        <f t="shared" si="63"/>
        <v>11077891524326.074</v>
      </c>
      <c r="AB84" s="13">
        <f t="shared" si="63"/>
        <v>11108733020318.951</v>
      </c>
      <c r="AC84" s="13">
        <f t="shared" si="63"/>
        <v>11147051242613.131</v>
      </c>
      <c r="AD84" s="13">
        <f t="shared" si="63"/>
        <v>11185369464907.309</v>
      </c>
      <c r="AE84" s="13">
        <f t="shared" si="63"/>
        <v>11219388569578.238</v>
      </c>
      <c r="AF84" s="13">
        <f t="shared" si="63"/>
        <v>11258267546345.018</v>
      </c>
      <c r="AG84" s="13">
        <f t="shared" si="63"/>
        <v>11299950295474.783</v>
      </c>
      <c r="AH84" s="13">
        <f t="shared" si="63"/>
        <v>11347053671172.994</v>
      </c>
      <c r="AI84" s="13">
        <f t="shared" si="63"/>
        <v>11390044847405.488</v>
      </c>
      <c r="AJ84" s="13">
        <f t="shared" si="63"/>
        <v>11427615397069.537</v>
      </c>
      <c r="AK84" s="13">
        <f t="shared" si="63"/>
        <v>11465559783048.652</v>
      </c>
      <c r="AL84" s="13">
        <f t="shared" si="63"/>
        <v>11513597749534.525</v>
      </c>
      <c r="AM84" s="13">
        <f t="shared" si="63"/>
        <v>11564626406540.92</v>
      </c>
      <c r="AN84" s="13">
        <f t="shared" si="63"/>
        <v>11611729782239.131</v>
      </c>
    </row>
    <row r="85" spans="7:40">
      <c r="I85" s="1" t="s">
        <v>79</v>
      </c>
      <c r="J85" s="7"/>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v>0</v>
      </c>
      <c r="AM85" s="7">
        <v>0</v>
      </c>
      <c r="AN85" s="7">
        <v>0</v>
      </c>
    </row>
    <row r="86" spans="7:40">
      <c r="I86" s="1" t="s">
        <v>81</v>
      </c>
      <c r="J86" s="7"/>
      <c r="K86" s="7">
        <v>0</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v>0</v>
      </c>
      <c r="AM86" s="7">
        <v>0</v>
      </c>
      <c r="AN86" s="7">
        <v>0</v>
      </c>
    </row>
    <row r="87" spans="7:40">
      <c r="I87" s="1" t="s">
        <v>139</v>
      </c>
      <c r="J87" s="7"/>
      <c r="K87" s="7">
        <v>0</v>
      </c>
      <c r="L87" s="7">
        <v>0</v>
      </c>
      <c r="M87" s="7">
        <v>0</v>
      </c>
      <c r="N87" s="7">
        <v>0</v>
      </c>
      <c r="O87" s="7">
        <v>0</v>
      </c>
      <c r="P87" s="7">
        <v>0</v>
      </c>
      <c r="Q87" s="7">
        <v>0</v>
      </c>
      <c r="R87" s="7">
        <v>0</v>
      </c>
      <c r="S87" s="7">
        <v>0</v>
      </c>
      <c r="T87" s="7">
        <v>0</v>
      </c>
      <c r="U87" s="7">
        <v>0</v>
      </c>
      <c r="V87" s="7">
        <v>0</v>
      </c>
      <c r="W87" s="7">
        <v>0</v>
      </c>
      <c r="X87" s="7">
        <v>0</v>
      </c>
      <c r="Y87" s="7">
        <v>0</v>
      </c>
      <c r="Z87" s="7">
        <v>0</v>
      </c>
      <c r="AA87" s="7">
        <v>0</v>
      </c>
      <c r="AB87" s="7">
        <v>0</v>
      </c>
      <c r="AC87" s="7">
        <v>0</v>
      </c>
      <c r="AD87" s="7">
        <v>0</v>
      </c>
      <c r="AE87" s="7">
        <v>0</v>
      </c>
      <c r="AF87" s="7">
        <v>0</v>
      </c>
      <c r="AG87" s="7">
        <v>0</v>
      </c>
      <c r="AH87" s="7">
        <v>0</v>
      </c>
      <c r="AI87" s="7">
        <v>0</v>
      </c>
      <c r="AJ87" s="7">
        <v>0</v>
      </c>
      <c r="AK87" s="7">
        <v>0</v>
      </c>
      <c r="AL87" s="7">
        <v>0</v>
      </c>
      <c r="AM87" s="7">
        <v>0</v>
      </c>
      <c r="AN87" s="7">
        <v>0</v>
      </c>
    </row>
    <row r="88" spans="7:40">
      <c r="I88" s="1" t="s">
        <v>243</v>
      </c>
      <c r="J88" s="7"/>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v>0</v>
      </c>
      <c r="AM88" s="7">
        <v>0</v>
      </c>
      <c r="AN88" s="7">
        <v>0</v>
      </c>
    </row>
    <row r="89" spans="7:40">
      <c r="I89" s="1" t="s">
        <v>244</v>
      </c>
      <c r="J89" s="7"/>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v>0</v>
      </c>
      <c r="AM89" s="7">
        <v>0</v>
      </c>
      <c r="AN89" s="7">
        <v>0</v>
      </c>
    </row>
    <row r="90" spans="7:40">
      <c r="I90" s="1" t="s">
        <v>245</v>
      </c>
      <c r="J90" s="7"/>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v>0</v>
      </c>
      <c r="AM90" s="7">
        <v>0</v>
      </c>
      <c r="AN90" s="7">
        <v>0</v>
      </c>
    </row>
    <row r="91" spans="7:40">
      <c r="I91" s="1" t="s">
        <v>246</v>
      </c>
      <c r="J91" s="7"/>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v>0</v>
      </c>
      <c r="AM91" s="7">
        <v>0</v>
      </c>
      <c r="AN91" s="7">
        <v>0</v>
      </c>
    </row>
    <row r="93" spans="7:40">
      <c r="H93" s="1" t="s">
        <v>260</v>
      </c>
    </row>
    <row r="94" spans="7:40">
      <c r="I94" s="1" t="s">
        <v>75</v>
      </c>
      <c r="J94" s="1"/>
      <c r="K94" s="1">
        <v>2021</v>
      </c>
      <c r="L94" s="1">
        <v>2022</v>
      </c>
      <c r="M94" s="1">
        <v>2023</v>
      </c>
      <c r="N94" s="1">
        <v>2024</v>
      </c>
      <c r="O94" s="1">
        <v>2025</v>
      </c>
      <c r="P94" s="1">
        <v>2026</v>
      </c>
      <c r="Q94" s="1">
        <v>2027</v>
      </c>
      <c r="R94" s="1">
        <v>2028</v>
      </c>
      <c r="S94" s="1">
        <v>2029</v>
      </c>
      <c r="T94" s="1">
        <v>2030</v>
      </c>
      <c r="U94" s="1">
        <v>2031</v>
      </c>
      <c r="V94" s="1">
        <v>2032</v>
      </c>
      <c r="W94" s="1">
        <v>2033</v>
      </c>
      <c r="X94" s="1">
        <v>2034</v>
      </c>
      <c r="Y94" s="1">
        <v>2035</v>
      </c>
      <c r="Z94" s="1">
        <v>2036</v>
      </c>
      <c r="AA94" s="1">
        <v>2037</v>
      </c>
      <c r="AB94" s="1">
        <v>2038</v>
      </c>
      <c r="AC94" s="1">
        <v>2039</v>
      </c>
      <c r="AD94" s="1">
        <v>2040</v>
      </c>
      <c r="AE94" s="1">
        <v>2041</v>
      </c>
      <c r="AF94" s="1">
        <v>2042</v>
      </c>
      <c r="AG94" s="1">
        <v>2043</v>
      </c>
      <c r="AH94" s="1">
        <v>2044</v>
      </c>
      <c r="AI94" s="1">
        <v>2045</v>
      </c>
      <c r="AJ94" s="1">
        <v>2046</v>
      </c>
      <c r="AK94" s="1">
        <v>2047</v>
      </c>
      <c r="AL94" s="1">
        <v>2048</v>
      </c>
      <c r="AM94" s="1">
        <v>2049</v>
      </c>
      <c r="AN94" s="1">
        <v>2050</v>
      </c>
    </row>
    <row r="95" spans="7:40">
      <c r="H95" s="8" t="s">
        <v>285</v>
      </c>
      <c r="I95" s="1" t="s">
        <v>76</v>
      </c>
      <c r="J95" s="13"/>
      <c r="K95" s="13">
        <f t="shared" ref="K95" si="64">INDEX(Table4,MATCH($H95,Table4_A,0),MATCH(K$68,Table4_1,0))*Percent_rural*quadrillion</f>
        <v>37845319355622.117</v>
      </c>
      <c r="L95" s="13">
        <f t="shared" ref="L95:N95" si="65">INDEX(Table4_22,MATCH($H95,Table4_A_22,0),MATCH(L$68,Table4_1_22,0))*Percent_rural*quadrillion</f>
        <v>42854725977495.344</v>
      </c>
      <c r="M95" s="13">
        <f t="shared" si="65"/>
        <v>39843474459645.43</v>
      </c>
      <c r="N95" s="13">
        <f t="shared" si="65"/>
        <v>38653553468793.008</v>
      </c>
      <c r="O95" s="13">
        <f t="shared" ref="O95:AN95" si="66">INDEX(Table4_22,MATCH($H95,Table4_A_22,0),MATCH(O$68,Table4_1_22,0))*Percent_rural*quadrillion</f>
        <v>38342334736501.258</v>
      </c>
      <c r="P95" s="13">
        <f t="shared" si="66"/>
        <v>38355605925686.063</v>
      </c>
      <c r="Q95" s="13">
        <f t="shared" si="66"/>
        <v>38580655387355.297</v>
      </c>
      <c r="R95" s="13">
        <f t="shared" si="66"/>
        <v>38940659758763.047</v>
      </c>
      <c r="S95" s="13">
        <f t="shared" si="66"/>
        <v>39295056585444.828</v>
      </c>
      <c r="T95" s="13">
        <f t="shared" si="66"/>
        <v>39197485307212.82</v>
      </c>
      <c r="U95" s="13">
        <f t="shared" si="66"/>
        <v>39096549502145.219</v>
      </c>
      <c r="V95" s="13">
        <f t="shared" si="66"/>
        <v>39038791791467.656</v>
      </c>
      <c r="W95" s="13">
        <f t="shared" si="66"/>
        <v>38985146280255.813</v>
      </c>
      <c r="X95" s="13">
        <f t="shared" si="66"/>
        <v>38979164899214.766</v>
      </c>
      <c r="Y95" s="13">
        <f t="shared" si="66"/>
        <v>39068885614830.406</v>
      </c>
      <c r="Z95" s="13">
        <f t="shared" si="66"/>
        <v>39183092609082.813</v>
      </c>
      <c r="AA95" s="13">
        <f t="shared" si="66"/>
        <v>39286084513883.266</v>
      </c>
      <c r="AB95" s="13">
        <f t="shared" si="66"/>
        <v>39357113413745.648</v>
      </c>
      <c r="AC95" s="13">
        <f t="shared" si="66"/>
        <v>39431133004128.555</v>
      </c>
      <c r="AD95" s="13">
        <f t="shared" si="66"/>
        <v>38823462073990.125</v>
      </c>
      <c r="AE95" s="13">
        <f t="shared" si="66"/>
        <v>38320465312069.945</v>
      </c>
      <c r="AF95" s="13">
        <f t="shared" si="66"/>
        <v>37927750263093.984</v>
      </c>
      <c r="AG95" s="13">
        <f t="shared" si="66"/>
        <v>37657840443616.93</v>
      </c>
      <c r="AH95" s="13">
        <f t="shared" si="66"/>
        <v>37542138104104.266</v>
      </c>
      <c r="AI95" s="13">
        <f t="shared" si="66"/>
        <v>37503259127337.492</v>
      </c>
      <c r="AJ95" s="13">
        <f t="shared" si="66"/>
        <v>37494287055775.922</v>
      </c>
      <c r="AK95" s="13">
        <f t="shared" si="66"/>
        <v>37520081761515.414</v>
      </c>
      <c r="AL95" s="13">
        <f t="shared" si="66"/>
        <v>37568867400631.422</v>
      </c>
      <c r="AM95" s="13">
        <f t="shared" si="66"/>
        <v>37649616044685.5</v>
      </c>
      <c r="AN95" s="13">
        <f t="shared" si="66"/>
        <v>37767935238403.625</v>
      </c>
    </row>
    <row r="96" spans="7:40">
      <c r="I96" s="1" t="s">
        <v>77</v>
      </c>
      <c r="J96" s="7"/>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v>0</v>
      </c>
      <c r="AM96" s="7">
        <v>0</v>
      </c>
      <c r="AN96" s="7">
        <v>0</v>
      </c>
    </row>
    <row r="97" spans="2:40">
      <c r="I97" s="1" t="s">
        <v>78</v>
      </c>
      <c r="J97" s="7"/>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v>0</v>
      </c>
      <c r="AM97" s="7">
        <v>0</v>
      </c>
      <c r="AN97" s="7">
        <v>0</v>
      </c>
    </row>
    <row r="98" spans="2:40">
      <c r="I98" s="1" t="s">
        <v>79</v>
      </c>
      <c r="J98" s="7"/>
      <c r="K98" s="7">
        <v>0</v>
      </c>
      <c r="L98" s="7">
        <v>0</v>
      </c>
      <c r="M98" s="7">
        <v>0</v>
      </c>
      <c r="N98" s="7">
        <v>0</v>
      </c>
      <c r="O98" s="7">
        <v>0</v>
      </c>
      <c r="P98" s="7">
        <v>0</v>
      </c>
      <c r="Q98" s="7">
        <v>0</v>
      </c>
      <c r="R98" s="7">
        <v>0</v>
      </c>
      <c r="S98" s="7">
        <v>0</v>
      </c>
      <c r="T98" s="7">
        <v>0</v>
      </c>
      <c r="U98" s="7">
        <v>0</v>
      </c>
      <c r="V98" s="7">
        <v>0</v>
      </c>
      <c r="W98" s="7">
        <v>0</v>
      </c>
      <c r="X98" s="7">
        <v>0</v>
      </c>
      <c r="Y98" s="7">
        <v>0</v>
      </c>
      <c r="Z98" s="7">
        <v>0</v>
      </c>
      <c r="AA98" s="7">
        <v>0</v>
      </c>
      <c r="AB98" s="7">
        <v>0</v>
      </c>
      <c r="AC98" s="7">
        <v>0</v>
      </c>
      <c r="AD98" s="7">
        <v>0</v>
      </c>
      <c r="AE98" s="7">
        <v>0</v>
      </c>
      <c r="AF98" s="7">
        <v>0</v>
      </c>
      <c r="AG98" s="7">
        <v>0</v>
      </c>
      <c r="AH98" s="7">
        <v>0</v>
      </c>
      <c r="AI98" s="7">
        <v>0</v>
      </c>
      <c r="AJ98" s="7">
        <v>0</v>
      </c>
      <c r="AK98" s="7">
        <v>0</v>
      </c>
      <c r="AL98" s="7">
        <v>0</v>
      </c>
      <c r="AM98" s="7">
        <v>0</v>
      </c>
      <c r="AN98" s="7">
        <v>0</v>
      </c>
    </row>
    <row r="99" spans="2:40">
      <c r="I99" s="1" t="s">
        <v>81</v>
      </c>
      <c r="J99" s="7"/>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v>0</v>
      </c>
      <c r="AM99" s="7">
        <v>0</v>
      </c>
      <c r="AN99" s="7">
        <v>0</v>
      </c>
    </row>
    <row r="100" spans="2:40">
      <c r="I100" s="1" t="s">
        <v>139</v>
      </c>
      <c r="J100" s="7"/>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v>0</v>
      </c>
      <c r="AM100" s="7">
        <v>0</v>
      </c>
      <c r="AN100" s="7">
        <v>0</v>
      </c>
    </row>
    <row r="101" spans="2:40">
      <c r="I101" s="1" t="s">
        <v>243</v>
      </c>
      <c r="J101" s="7"/>
      <c r="K101" s="7">
        <v>0</v>
      </c>
      <c r="L101" s="7">
        <v>0</v>
      </c>
      <c r="M101" s="7">
        <v>0</v>
      </c>
      <c r="N101" s="7">
        <v>0</v>
      </c>
      <c r="O101" s="7">
        <v>0</v>
      </c>
      <c r="P101" s="7">
        <v>0</v>
      </c>
      <c r="Q101" s="7">
        <v>0</v>
      </c>
      <c r="R101" s="7">
        <v>0</v>
      </c>
      <c r="S101" s="7">
        <v>0</v>
      </c>
      <c r="T101" s="7">
        <v>0</v>
      </c>
      <c r="U101" s="7">
        <v>0</v>
      </c>
      <c r="V101" s="7">
        <v>0</v>
      </c>
      <c r="W101" s="7">
        <v>0</v>
      </c>
      <c r="X101" s="7">
        <v>0</v>
      </c>
      <c r="Y101" s="7">
        <v>0</v>
      </c>
      <c r="Z101" s="7">
        <v>0</v>
      </c>
      <c r="AA101" s="7">
        <v>0</v>
      </c>
      <c r="AB101" s="7">
        <v>0</v>
      </c>
      <c r="AC101" s="7">
        <v>0</v>
      </c>
      <c r="AD101" s="7">
        <v>0</v>
      </c>
      <c r="AE101" s="7">
        <v>0</v>
      </c>
      <c r="AF101" s="7">
        <v>0</v>
      </c>
      <c r="AG101" s="7">
        <v>0</v>
      </c>
      <c r="AH101" s="7">
        <v>0</v>
      </c>
      <c r="AI101" s="7">
        <v>0</v>
      </c>
      <c r="AJ101" s="7">
        <v>0</v>
      </c>
      <c r="AK101" s="7">
        <v>0</v>
      </c>
      <c r="AL101" s="7">
        <v>0</v>
      </c>
      <c r="AM101" s="7">
        <v>0</v>
      </c>
      <c r="AN101" s="7">
        <v>0</v>
      </c>
    </row>
    <row r="102" spans="2:40">
      <c r="I102" s="1" t="s">
        <v>244</v>
      </c>
      <c r="J102" s="7"/>
      <c r="K102" s="7">
        <v>0</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v>0</v>
      </c>
      <c r="AM102" s="7">
        <v>0</v>
      </c>
      <c r="AN102" s="7">
        <v>0</v>
      </c>
    </row>
    <row r="103" spans="2:40">
      <c r="I103" s="1" t="s">
        <v>245</v>
      </c>
      <c r="J103" s="7"/>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v>0</v>
      </c>
      <c r="AM103" s="7">
        <v>0</v>
      </c>
      <c r="AN103" s="7">
        <v>0</v>
      </c>
    </row>
    <row r="104" spans="2:40">
      <c r="I104" s="1" t="s">
        <v>246</v>
      </c>
      <c r="J104" s="7"/>
      <c r="K104" s="7">
        <v>0</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v>0</v>
      </c>
      <c r="AM104" s="7">
        <v>0</v>
      </c>
      <c r="AN104" s="7">
        <v>0</v>
      </c>
    </row>
    <row r="106" spans="2:40">
      <c r="H106" s="1" t="s">
        <v>261</v>
      </c>
    </row>
    <row r="107" spans="2:40">
      <c r="I107" s="1" t="s">
        <v>75</v>
      </c>
      <c r="J107" s="1"/>
      <c r="K107" s="1">
        <v>2021</v>
      </c>
      <c r="L107" s="1">
        <v>2022</v>
      </c>
      <c r="M107" s="1">
        <v>2023</v>
      </c>
      <c r="N107" s="1">
        <v>2024</v>
      </c>
      <c r="O107" s="1">
        <v>2025</v>
      </c>
      <c r="P107" s="1">
        <v>2026</v>
      </c>
      <c r="Q107" s="1">
        <v>2027</v>
      </c>
      <c r="R107" s="1">
        <v>2028</v>
      </c>
      <c r="S107" s="1">
        <v>2029</v>
      </c>
      <c r="T107" s="1">
        <v>2030</v>
      </c>
      <c r="U107" s="1">
        <v>2031</v>
      </c>
      <c r="V107" s="1">
        <v>2032</v>
      </c>
      <c r="W107" s="1">
        <v>2033</v>
      </c>
      <c r="X107" s="1">
        <v>2034</v>
      </c>
      <c r="Y107" s="1">
        <v>2035</v>
      </c>
      <c r="Z107" s="1">
        <v>2036</v>
      </c>
      <c r="AA107" s="1">
        <v>2037</v>
      </c>
      <c r="AB107" s="1">
        <v>2038</v>
      </c>
      <c r="AC107" s="1">
        <v>2039</v>
      </c>
      <c r="AD107" s="1">
        <v>2040</v>
      </c>
      <c r="AE107" s="1">
        <v>2041</v>
      </c>
      <c r="AF107" s="1">
        <v>2042</v>
      </c>
      <c r="AG107" s="1">
        <v>2043</v>
      </c>
      <c r="AH107" s="1">
        <v>2044</v>
      </c>
      <c r="AI107" s="1">
        <v>2045</v>
      </c>
      <c r="AJ107" s="1">
        <v>2046</v>
      </c>
      <c r="AK107" s="1">
        <v>2047</v>
      </c>
      <c r="AL107" s="1">
        <v>2048</v>
      </c>
      <c r="AM107" s="1">
        <v>2049</v>
      </c>
      <c r="AN107" s="1">
        <v>2050</v>
      </c>
    </row>
    <row r="108" spans="2:40">
      <c r="B108" s="8" t="s">
        <v>280</v>
      </c>
      <c r="C108" s="8" t="s">
        <v>281</v>
      </c>
      <c r="D108" s="8" t="s">
        <v>282</v>
      </c>
      <c r="E108" s="8" t="s">
        <v>283</v>
      </c>
      <c r="F108" s="8" t="s">
        <v>284</v>
      </c>
      <c r="G108" s="8" t="s">
        <v>286</v>
      </c>
      <c r="H108" s="8" t="s">
        <v>287</v>
      </c>
      <c r="I108" s="1" t="s">
        <v>76</v>
      </c>
      <c r="J108" s="13"/>
      <c r="K108" s="13">
        <f t="shared" ref="K108" si="67">SUM(INDEX(Table4,MATCH($G108,Table4_A,0),MATCH(K$107,Table4_1,0)),INDEX(Table4,MATCH($F108,Table4_A,0),MATCH(K$107,Table4_1,0)),INDEX(Table4,MATCH($E108,Table4_A,0),MATCH(K$107,Table4_1,0)),INDEX(Table4,MATCH($D108,Table4_A,0),MATCH(K$107,Table4_1,0)),INDEX(Table4,MATCH($C108,Table4_A,0),MATCH(K$107,Table4_1,0)),INDEX(Table4,MATCH($B108,Table4_A,0),MATCH(K$107,Table4_1,0)),INDEX(Table4,MATCH($H108,Table4_A,0),MATCH(K$107,Table4_1,0)))*Percent_rural*quadrillion</f>
        <v>243757539302193.78</v>
      </c>
      <c r="L108" s="13">
        <f t="shared" ref="L108:N108" si="68">SUM(INDEX(Table4_22,MATCH($G108,Table4_A_22,0),MATCH(L$107,Table4_1_22,0)),INDEX(Table4_22,MATCH($F108,Table4_A_22,0),MATCH(L$107,Table4_1_22,0)),INDEX(Table4_22,MATCH($E108,Table4_A_22,0),MATCH(L$107,Table4_1_22,0)),INDEX(Table4_22,MATCH($D108,Table4_A_22,0),MATCH(L$107,Table4_1_22,0)),INDEX(Table4_22,MATCH($C108,Table4_A_22,0),MATCH(L$107,Table4_1_22,0)),INDEX(Table4_22,MATCH($B108,Table4_A_22,0),MATCH(L$107,Table4_1_22,0)),INDEX(Table4_22,MATCH($H108,Table4_A_22,0),MATCH(L$107,Table4_1_22,0)))*Percent_rural*quadrillion</f>
        <v>244451379502954.72</v>
      </c>
      <c r="M108" s="13">
        <f t="shared" si="68"/>
        <v>245009517121347.06</v>
      </c>
      <c r="N108" s="13">
        <f t="shared" si="68"/>
        <v>245838125313688.97</v>
      </c>
      <c r="O108" s="13">
        <f>SUM(INDEX(Table4_22,MATCH($G108,Table4_A_22,0),MATCH(O$107,Table4_1_22,0)),INDEX(Table4_22,MATCH($F108,Table4_A_22,0),MATCH(O$107,Table4_1_22,0)),INDEX(Table4_22,MATCH($E108,Table4_A_22,0),MATCH(O$107,Table4_1_22,0)),INDEX(Table4_22,MATCH($D108,Table4_A_22,0),MATCH(O$107,Table4_1_22,0)),INDEX(Table4_22,MATCH($C108,Table4_A_22,0),MATCH(O$107,Table4_1_22,0)),INDEX(Table4_22,MATCH($H108,Table4_A_22,0),MATCH(O$107,Table4_1_22,0)),INDEX('Heat Pump DOE Rule Adjustment'!$B$34:$AD$34,MATCH(O107,'Heat Pump DOE Rule Adjustment'!$B$18:$AD$18,0)))*Percent_rural*quadrillion</f>
        <v>246980382174370.59</v>
      </c>
      <c r="P108" s="13">
        <f>SUM(INDEX(Table4_22,MATCH($G108,Table4_A_22,0),MATCH(P$107,Table4_1_22,0)),INDEX(Table4_22,MATCH($F108,Table4_A_22,0),MATCH(P$107,Table4_1_22,0)),INDEX(Table4_22,MATCH($E108,Table4_A_22,0),MATCH(P$107,Table4_1_22,0)),INDEX(Table4_22,MATCH($D108,Table4_A_22,0),MATCH(P$107,Table4_1_22,0)),INDEX(Table4_22,MATCH($C108,Table4_A_22,0),MATCH(P$107,Table4_1_22,0)),INDEX(Table4_22,MATCH($H108,Table4_A_22,0),MATCH(P$107,Table4_1_22,0)),INDEX('Heat Pump DOE Rule Adjustment'!$B$34:$AD$34,MATCH(P107,'Heat Pump DOE Rule Adjustment'!$B$18:$AD$18,0)))*Percent_rural*quadrillion</f>
        <v>247944506030923.66</v>
      </c>
      <c r="Q108" s="13">
        <f>SUM(INDEX(Table4_22,MATCH($G108,Table4_A_22,0),MATCH(Q$107,Table4_1_22,0)),INDEX(Table4_22,MATCH($F108,Table4_A_22,0),MATCH(Q$107,Table4_1_22,0)),INDEX(Table4_22,MATCH($E108,Table4_A_22,0),MATCH(Q$107,Table4_1_22,0)),INDEX(Table4_22,MATCH($D108,Table4_A_22,0),MATCH(Q$107,Table4_1_22,0)),INDEX(Table4_22,MATCH($C108,Table4_A_22,0),MATCH(Q$107,Table4_1_22,0)),INDEX(Table4_22,MATCH($H108,Table4_A_22,0),MATCH(Q$107,Table4_1_22,0)),INDEX('Heat Pump DOE Rule Adjustment'!$B$34:$AD$34,MATCH(Q107,'Heat Pump DOE Rule Adjustment'!$B$18:$AD$18,0)))*Percent_rural*quadrillion</f>
        <v>248813114708977.56</v>
      </c>
      <c r="R108" s="13">
        <f>SUM(INDEX(Table4_22,MATCH($G108,Table4_A_22,0),MATCH(R$107,Table4_1_22,0)),INDEX(Table4_22,MATCH($F108,Table4_A_22,0),MATCH(R$107,Table4_1_22,0)),INDEX(Table4_22,MATCH($E108,Table4_A_22,0),MATCH(R$107,Table4_1_22,0)),INDEX(Table4_22,MATCH($D108,Table4_A_22,0),MATCH(R$107,Table4_1_22,0)),INDEX(Table4_22,MATCH($C108,Table4_A_22,0),MATCH(R$107,Table4_1_22,0)),INDEX(Table4_22,MATCH($H108,Table4_A_22,0),MATCH(R$107,Table4_1_22,0)),INDEX('Heat Pump DOE Rule Adjustment'!$B$34:$AD$34,MATCH(R107,'Heat Pump DOE Rule Adjustment'!$B$18:$AD$18,0)))*Percent_rural*quadrillion</f>
        <v>249556862057799.72</v>
      </c>
      <c r="S108" s="13">
        <f>SUM(INDEX(Table4_22,MATCH($G108,Table4_A_22,0),MATCH(S$107,Table4_1_22,0)),INDEX(Table4_22,MATCH($F108,Table4_A_22,0),MATCH(S$107,Table4_1_22,0)),INDEX(Table4_22,MATCH($E108,Table4_A_22,0),MATCH(S$107,Table4_1_22,0)),INDEX(Table4_22,MATCH($D108,Table4_A_22,0),MATCH(S$107,Table4_1_22,0)),INDEX(Table4_22,MATCH($C108,Table4_A_22,0),MATCH(S$107,Table4_1_22,0)),INDEX(Table4_22,MATCH($H108,Table4_A_22,0),MATCH(S$107,Table4_1_22,0)),INDEX('Heat Pump DOE Rule Adjustment'!$B$34:$AD$34,MATCH(S107,'Heat Pump DOE Rule Adjustment'!$B$18:$AD$18,0)))*Percent_rural*quadrillion</f>
        <v>247095030636182.97</v>
      </c>
      <c r="T108" s="13">
        <f>SUM(INDEX(Table4_22,MATCH($G108,Table4_A_22,0),MATCH(T$107,Table4_1_22,0)),INDEX(Table4_22,MATCH($F108,Table4_A_22,0),MATCH(T$107,Table4_1_22,0)),INDEX(Table4_22,MATCH($E108,Table4_A_22,0),MATCH(T$107,Table4_1_22,0)),INDEX(Table4_22,MATCH($D108,Table4_A_22,0),MATCH(T$107,Table4_1_22,0)),INDEX(Table4_22,MATCH($C108,Table4_A_22,0),MATCH(T$107,Table4_1_22,0)),INDEX(Table4_22,MATCH($H108,Table4_A_22,0),MATCH(T$107,Table4_1_22,0)),INDEX('Heat Pump DOE Rule Adjustment'!$B$34:$AD$34,MATCH(T107,'Heat Pump DOE Rule Adjustment'!$B$18:$AD$18,0)))*Percent_rural*quadrillion</f>
        <v>244947595555535.97</v>
      </c>
      <c r="U108" s="13">
        <f>SUM(INDEX(Table4_22,MATCH($G108,Table4_A_22,0),MATCH(U$107,Table4_1_22,0)),INDEX(Table4_22,MATCH($F108,Table4_A_22,0),MATCH(U$107,Table4_1_22,0)),INDEX(Table4_22,MATCH($E108,Table4_A_22,0),MATCH(U$107,Table4_1_22,0)),INDEX(Table4_22,MATCH($D108,Table4_A_22,0),MATCH(U$107,Table4_1_22,0)),INDEX(Table4_22,MATCH($C108,Table4_A_22,0),MATCH(U$107,Table4_1_22,0)),INDEX(Table4_22,MATCH($H108,Table4_A_22,0),MATCH(U$107,Table4_1_22,0)),INDEX('Heat Pump DOE Rule Adjustment'!$B$34:$AD$34,MATCH(U107,'Heat Pump DOE Rule Adjustment'!$B$18:$AD$18,0)))*Percent_rural*quadrillion</f>
        <v>242797169784368.5</v>
      </c>
      <c r="V108" s="13">
        <f>SUM(INDEX(Table4_22,MATCH($G108,Table4_A_22,0),MATCH(V$107,Table4_1_22,0)),INDEX(Table4_22,MATCH($F108,Table4_A_22,0),MATCH(V$107,Table4_1_22,0)),INDEX(Table4_22,MATCH($E108,Table4_A_22,0),MATCH(V$107,Table4_1_22,0)),INDEX(Table4_22,MATCH($D108,Table4_A_22,0),MATCH(V$107,Table4_1_22,0)),INDEX(Table4_22,MATCH($C108,Table4_A_22,0),MATCH(V$107,Table4_1_22,0)),INDEX(Table4_22,MATCH($H108,Table4_A_22,0),MATCH(V$107,Table4_1_22,0)),INDEX('Heat Pump DOE Rule Adjustment'!$B$34:$AD$34,MATCH(V107,'Heat Pump DOE Rule Adjustment'!$B$18:$AD$18,0)))*Percent_rural*quadrillion</f>
        <v>240704688642036.09</v>
      </c>
      <c r="W108" s="13">
        <f>SUM(INDEX(Table4_22,MATCH($G108,Table4_A_22,0),MATCH(W$107,Table4_1_22,0)),INDEX(Table4_22,MATCH($F108,Table4_A_22,0),MATCH(W$107,Table4_1_22,0)),INDEX(Table4_22,MATCH($E108,Table4_A_22,0),MATCH(W$107,Table4_1_22,0)),INDEX(Table4_22,MATCH($D108,Table4_A_22,0),MATCH(W$107,Table4_1_22,0)),INDEX(Table4_22,MATCH($C108,Table4_A_22,0),MATCH(W$107,Table4_1_22,0)),INDEX(Table4_22,MATCH($H108,Table4_A_22,0),MATCH(W$107,Table4_1_22,0)),INDEX('Heat Pump DOE Rule Adjustment'!$B$34:$AD$34,MATCH(W107,'Heat Pump DOE Rule Adjustment'!$B$18:$AD$18,0)))*Percent_rural*quadrillion</f>
        <v>238603235428142.13</v>
      </c>
      <c r="X108" s="13">
        <f>SUM(INDEX(Table4_22,MATCH($G108,Table4_A_22,0),MATCH(X$107,Table4_1_22,0)),INDEX(Table4_22,MATCH($F108,Table4_A_22,0),MATCH(X$107,Table4_1_22,0)),INDEX(Table4_22,MATCH($E108,Table4_A_22,0),MATCH(X$107,Table4_1_22,0)),INDEX(Table4_22,MATCH($D108,Table4_A_22,0),MATCH(X$107,Table4_1_22,0)),INDEX(Table4_22,MATCH($C108,Table4_A_22,0),MATCH(X$107,Table4_1_22,0)),INDEX(Table4_22,MATCH($H108,Table4_A_22,0),MATCH(X$107,Table4_1_22,0)),INDEX('Heat Pump DOE Rule Adjustment'!$B$34:$AD$34,MATCH(X107,'Heat Pump DOE Rule Adjustment'!$B$18:$AD$18,0)))*Percent_rural*quadrillion</f>
        <v>236568554066374.81</v>
      </c>
      <c r="Y108" s="13">
        <f>SUM(INDEX(Table4_22,MATCH($G108,Table4_A_22,0),MATCH(Y$107,Table4_1_22,0)),INDEX(Table4_22,MATCH($F108,Table4_A_22,0),MATCH(Y$107,Table4_1_22,0)),INDEX(Table4_22,MATCH($E108,Table4_A_22,0),MATCH(Y$107,Table4_1_22,0)),INDEX(Table4_22,MATCH($D108,Table4_A_22,0),MATCH(Y$107,Table4_1_22,0)),INDEX(Table4_22,MATCH($C108,Table4_A_22,0),MATCH(Y$107,Table4_1_22,0)),INDEX(Table4_22,MATCH($H108,Table4_A_22,0),MATCH(Y$107,Table4_1_22,0)),INDEX('Heat Pump DOE Rule Adjustment'!$B$34:$AD$34,MATCH(Y107,'Heat Pump DOE Rule Adjustment'!$B$18:$AD$18,0)))*Percent_rural*quadrillion</f>
        <v>234788638908529.25</v>
      </c>
      <c r="Z108" s="13">
        <f>SUM(INDEX(Table4_22,MATCH($G108,Table4_A_22,0),MATCH(Z$107,Table4_1_22,0)),INDEX(Table4_22,MATCH($F108,Table4_A_22,0),MATCH(Z$107,Table4_1_22,0)),INDEX(Table4_22,MATCH($E108,Table4_A_22,0),MATCH(Z$107,Table4_1_22,0)),INDEX(Table4_22,MATCH($D108,Table4_A_22,0),MATCH(Z$107,Table4_1_22,0)),INDEX(Table4_22,MATCH($C108,Table4_A_22,0),MATCH(Z$107,Table4_1_22,0)),INDEX(Table4_22,MATCH($H108,Table4_A_22,0),MATCH(Z$107,Table4_1_22,0)),INDEX('Heat Pump DOE Rule Adjustment'!$B$34:$AD$34,MATCH(Z107,'Heat Pump DOE Rule Adjustment'!$B$18:$AD$18,0)))*Percent_rural*quadrillion</f>
        <v>233050026855031.22</v>
      </c>
      <c r="AA108" s="13">
        <f>SUM(INDEX(Table4_22,MATCH($G108,Table4_A_22,0),MATCH(AA$107,Table4_1_22,0)),INDEX(Table4_22,MATCH($F108,Table4_A_22,0),MATCH(AA$107,Table4_1_22,0)),INDEX(Table4_22,MATCH($E108,Table4_A_22,0),MATCH(AA$107,Table4_1_22,0)),INDEX(Table4_22,MATCH($D108,Table4_A_22,0),MATCH(AA$107,Table4_1_22,0)),INDEX(Table4_22,MATCH($C108,Table4_A_22,0),MATCH(AA$107,Table4_1_22,0)),INDEX(Table4_22,MATCH($H108,Table4_A_22,0),MATCH(AA$107,Table4_1_22,0)),INDEX('Heat Pump DOE Rule Adjustment'!$B$34:$AD$34,MATCH(AA107,'Heat Pump DOE Rule Adjustment'!$B$18:$AD$18,0)))*Percent_rural*quadrillion</f>
        <v>231327155334275.81</v>
      </c>
      <c r="AB108" s="13">
        <f>SUM(INDEX(Table4_22,MATCH($G108,Table4_A_22,0),MATCH(AB$107,Table4_1_22,0)),INDEX(Table4_22,MATCH($F108,Table4_A_22,0),MATCH(AB$107,Table4_1_22,0)),INDEX(Table4_22,MATCH($E108,Table4_A_22,0),MATCH(AB$107,Table4_1_22,0)),INDEX(Table4_22,MATCH($D108,Table4_A_22,0),MATCH(AB$107,Table4_1_22,0)),INDEX(Table4_22,MATCH($C108,Table4_A_22,0),MATCH(AB$107,Table4_1_22,0)),INDEX(Table4_22,MATCH($H108,Table4_A_22,0),MATCH(AB$107,Table4_1_22,0)),INDEX('Heat Pump DOE Rule Adjustment'!$B$34:$AD$34,MATCH(AB107,'Heat Pump DOE Rule Adjustment'!$B$18:$AD$18,0)))*Percent_rural*quadrillion</f>
        <v>229596068564593.56</v>
      </c>
      <c r="AC108" s="13">
        <f>SUM(INDEX(Table4_22,MATCH($G108,Table4_A_22,0),MATCH(AC$107,Table4_1_22,0)),INDEX(Table4_22,MATCH($F108,Table4_A_22,0),MATCH(AC$107,Table4_1_22,0)),INDEX(Table4_22,MATCH($E108,Table4_A_22,0),MATCH(AC$107,Table4_1_22,0)),INDEX(Table4_22,MATCH($D108,Table4_A_22,0),MATCH(AC$107,Table4_1_22,0)),INDEX(Table4_22,MATCH($C108,Table4_A_22,0),MATCH(AC$107,Table4_1_22,0)),INDEX(Table4_22,MATCH($H108,Table4_A_22,0),MATCH(AC$107,Table4_1_22,0)),INDEX('Heat Pump DOE Rule Adjustment'!$B$34:$AD$34,MATCH(AC107,'Heat Pump DOE Rule Adjustment'!$B$18:$AD$18,0)))*Percent_rural*quadrillion</f>
        <v>227915405400520.31</v>
      </c>
      <c r="AD108" s="13">
        <f>SUM(INDEX(Table4_22,MATCH($G108,Table4_A_22,0),MATCH(AD$107,Table4_1_22,0)),INDEX(Table4_22,MATCH($F108,Table4_A_22,0),MATCH(AD$107,Table4_1_22,0)),INDEX(Table4_22,MATCH($E108,Table4_A_22,0),MATCH(AD$107,Table4_1_22,0)),INDEX(Table4_22,MATCH($D108,Table4_A_22,0),MATCH(AD$107,Table4_1_22,0)),INDEX(Table4_22,MATCH($C108,Table4_A_22,0),MATCH(AD$107,Table4_1_22,0)),INDEX(Table4_22,MATCH($H108,Table4_A_22,0),MATCH(AD$107,Table4_1_22,0)),INDEX('Heat Pump DOE Rule Adjustment'!$B$34:$AD$34,MATCH(AD107,'Heat Pump DOE Rule Adjustment'!$B$18:$AD$18,0)))*Percent_rural*quadrillion</f>
        <v>226316191980798.31</v>
      </c>
      <c r="AE108" s="13">
        <f>SUM(INDEX(Table4_22,MATCH($G108,Table4_A_22,0),MATCH(AE$107,Table4_1_22,0)),INDEX(Table4_22,MATCH($F108,Table4_A_22,0),MATCH(AE$107,Table4_1_22,0)),INDEX(Table4_22,MATCH($E108,Table4_A_22,0),MATCH(AE$107,Table4_1_22,0)),INDEX(Table4_22,MATCH($D108,Table4_A_22,0),MATCH(AE$107,Table4_1_22,0)),INDEX(Table4_22,MATCH($C108,Table4_A_22,0),MATCH(AE$107,Table4_1_22,0)),INDEX(Table4_22,MATCH($H108,Table4_A_22,0),MATCH(AE$107,Table4_1_22,0)),INDEX('Heat Pump DOE Rule Adjustment'!$B$34:$AD$34,MATCH(AE107,'Heat Pump DOE Rule Adjustment'!$B$18:$AD$18,0)))*Percent_rural*quadrillion</f>
        <v>224797981948234.97</v>
      </c>
      <c r="AF108" s="13">
        <f>SUM(INDEX(Table4_22,MATCH($G108,Table4_A_22,0),MATCH(AF$107,Table4_1_22,0)),INDEX(Table4_22,MATCH($F108,Table4_A_22,0),MATCH(AF$107,Table4_1_22,0)),INDEX(Table4_22,MATCH($E108,Table4_A_22,0),MATCH(AF$107,Table4_1_22,0)),INDEX(Table4_22,MATCH($D108,Table4_A_22,0),MATCH(AF$107,Table4_1_22,0)),INDEX(Table4_22,MATCH($C108,Table4_A_22,0),MATCH(AF$107,Table4_1_22,0)),INDEX(Table4_22,MATCH($H108,Table4_A_22,0),MATCH(AF$107,Table4_1_22,0)),INDEX('Heat Pump DOE Rule Adjustment'!$B$34:$AD$34,MATCH(AF107,'Heat Pump DOE Rule Adjustment'!$B$18:$AD$18,0)))*Percent_rural*quadrillion</f>
        <v>226384611191061</v>
      </c>
      <c r="AG108" s="13">
        <f>SUM(INDEX(Table4_22,MATCH($G108,Table4_A_22,0),MATCH(AG$107,Table4_1_22,0)),INDEX(Table4_22,MATCH($F108,Table4_A_22,0),MATCH(AG$107,Table4_1_22,0)),INDEX(Table4_22,MATCH($E108,Table4_A_22,0),MATCH(AG$107,Table4_1_22,0)),INDEX(Table4_22,MATCH($D108,Table4_A_22,0),MATCH(AG$107,Table4_1_22,0)),INDEX(Table4_22,MATCH($C108,Table4_A_22,0),MATCH(AG$107,Table4_1_22,0)),INDEX(Table4_22,MATCH($H108,Table4_A_22,0),MATCH(AG$107,Table4_1_22,0)),INDEX('Heat Pump DOE Rule Adjustment'!$B$34:$AD$34,MATCH(AG107,'Heat Pump DOE Rule Adjustment'!$B$18:$AD$18,0)))*Percent_rural*quadrillion</f>
        <v>227989303718591.69</v>
      </c>
      <c r="AH108" s="13">
        <f>SUM(INDEX(Table4_22,MATCH($G108,Table4_A_22,0),MATCH(AH$107,Table4_1_22,0)),INDEX(Table4_22,MATCH($F108,Table4_A_22,0),MATCH(AH$107,Table4_1_22,0)),INDEX(Table4_22,MATCH($E108,Table4_A_22,0),MATCH(AH$107,Table4_1_22,0)),INDEX(Table4_22,MATCH($D108,Table4_A_22,0),MATCH(AH$107,Table4_1_22,0)),INDEX(Table4_22,MATCH($C108,Table4_A_22,0),MATCH(AH$107,Table4_1_22,0)),INDEX(Table4_22,MATCH($H108,Table4_A_22,0),MATCH(AH$107,Table4_1_22,0)),INDEX('Heat Pump DOE Rule Adjustment'!$B$34:$AD$34,MATCH(AH107,'Heat Pump DOE Rule Adjustment'!$B$18:$AD$18,0)))*Percent_rural*quadrillion</f>
        <v>229585552057521.75</v>
      </c>
      <c r="AI108" s="13">
        <f>SUM(INDEX(Table4_22,MATCH($G108,Table4_A_22,0),MATCH(AI$107,Table4_1_22,0)),INDEX(Table4_22,MATCH($F108,Table4_A_22,0),MATCH(AI$107,Table4_1_22,0)),INDEX(Table4_22,MATCH($E108,Table4_A_22,0),MATCH(AI$107,Table4_1_22,0)),INDEX(Table4_22,MATCH($D108,Table4_A_22,0),MATCH(AI$107,Table4_1_22,0)),INDEX(Table4_22,MATCH($C108,Table4_A_22,0),MATCH(AI$107,Table4_1_22,0)),INDEX(Table4_22,MATCH($H108,Table4_A_22,0),MATCH(AI$107,Table4_1_22,0)),INDEX('Heat Pump DOE Rule Adjustment'!$B$34:$AD$34,MATCH(AI107,'Heat Pump DOE Rule Adjustment'!$B$18:$AD$18,0)))*Percent_rural*quadrillion</f>
        <v>231175377402519.81</v>
      </c>
      <c r="AJ108" s="13">
        <f>SUM(INDEX(Table4_22,MATCH($G108,Table4_A_22,0),MATCH(AJ$107,Table4_1_22,0)),INDEX(Table4_22,MATCH($F108,Table4_A_22,0),MATCH(AJ$107,Table4_1_22,0)),INDEX(Table4_22,MATCH($E108,Table4_A_22,0),MATCH(AJ$107,Table4_1_22,0)),INDEX(Table4_22,MATCH($D108,Table4_A_22,0),MATCH(AJ$107,Table4_1_22,0)),INDEX(Table4_22,MATCH($C108,Table4_A_22,0),MATCH(AJ$107,Table4_1_22,0)),INDEX(Table4_22,MATCH($H108,Table4_A_22,0),MATCH(AJ$107,Table4_1_22,0)),INDEX('Heat Pump DOE Rule Adjustment'!$B$34:$AD$34,MATCH(AJ107,'Heat Pump DOE Rule Adjustment'!$B$18:$AD$18,0)))*Percent_rural*quadrillion</f>
        <v>232801334254713.34</v>
      </c>
      <c r="AK108" s="13">
        <f>SUM(INDEX(Table4_22,MATCH($G108,Table4_A_22,0),MATCH(AK$107,Table4_1_22,0)),INDEX(Table4_22,MATCH($F108,Table4_A_22,0),MATCH(AK$107,Table4_1_22,0)),INDEX(Table4_22,MATCH($E108,Table4_A_22,0),MATCH(AK$107,Table4_1_22,0)),INDEX(Table4_22,MATCH($D108,Table4_A_22,0),MATCH(AK$107,Table4_1_22,0)),INDEX(Table4_22,MATCH($C108,Table4_A_22,0),MATCH(AK$107,Table4_1_22,0)),INDEX(Table4_22,MATCH($H108,Table4_A_22,0),MATCH(AK$107,Table4_1_22,0)),INDEX('Heat Pump DOE Rule Adjustment'!$B$34:$AD$34,MATCH(AK107,'Heat Pump DOE Rule Adjustment'!$B$18:$AD$18,0)))*Percent_rural*quadrillion</f>
        <v>234446088024822.22</v>
      </c>
      <c r="AL108" s="13">
        <f>SUM(INDEX(Table4_22,MATCH($G108,Table4_A_22,0),MATCH(AL$107,Table4_1_22,0)),INDEX(Table4_22,MATCH($F108,Table4_A_22,0),MATCH(AL$107,Table4_1_22,0)),INDEX(Table4_22,MATCH($E108,Table4_A_22,0),MATCH(AL$107,Table4_1_22,0)),INDEX(Table4_22,MATCH($D108,Table4_A_22,0),MATCH(AL$107,Table4_1_22,0)),INDEX(Table4_22,MATCH($C108,Table4_A_22,0),MATCH(AL$107,Table4_1_22,0)),INDEX(Table4_22,MATCH($H108,Table4_A_22,0),MATCH(AL$107,Table4_1_22,0)),INDEX('Heat Pump DOE Rule Adjustment'!$B$34:$AD$34,MATCH(AL107,'Heat Pump DOE Rule Adjustment'!$B$18:$AD$18,0)))*Percent_rural*quadrillion</f>
        <v>236066677842490.16</v>
      </c>
      <c r="AM108" s="13">
        <f>SUM(INDEX(Table4_22,MATCH($G108,Table4_A_22,0),MATCH(AM$107,Table4_1_22,0)),INDEX(Table4_22,MATCH($F108,Table4_A_22,0),MATCH(AM$107,Table4_1_22,0)),INDEX(Table4_22,MATCH($E108,Table4_A_22,0),MATCH(AM$107,Table4_1_22,0)),INDEX(Table4_22,MATCH($D108,Table4_A_22,0),MATCH(AM$107,Table4_1_22,0)),INDEX(Table4_22,MATCH($C108,Table4_A_22,0),MATCH(AM$107,Table4_1_22,0)),INDEX(Table4_22,MATCH($H108,Table4_A_22,0),MATCH(AM$107,Table4_1_22,0)),INDEX('Heat Pump DOE Rule Adjustment'!$B$34:$AD$34,MATCH(AM107,'Heat Pump DOE Rule Adjustment'!$B$18:$AD$18,0)))*Percent_rural*quadrillion</f>
        <v>237684022371646.5</v>
      </c>
      <c r="AN108" s="13">
        <f>SUM(INDEX(Table4_22,MATCH($G108,Table4_A_22,0),MATCH(AN$107,Table4_1_22,0)),INDEX(Table4_22,MATCH($F108,Table4_A_22,0),MATCH(AN$107,Table4_1_22,0)),INDEX(Table4_22,MATCH($E108,Table4_A_22,0),MATCH(AN$107,Table4_1_22,0)),INDEX(Table4_22,MATCH($D108,Table4_A_22,0),MATCH(AN$107,Table4_1_22,0)),INDEX(Table4_22,MATCH($C108,Table4_A_22,0),MATCH(AN$107,Table4_1_22,0)),INDEX(Table4_22,MATCH($H108,Table4_A_22,0),MATCH(AN$107,Table4_1_22,0)),INDEX('Heat Pump DOE Rule Adjustment'!$B$34:$AD$34,MATCH(AN107,'Heat Pump DOE Rule Adjustment'!$B$18:$AD$18,0)))*Percent_rural*quadrillion</f>
        <v>239341306823133.38</v>
      </c>
    </row>
    <row r="109" spans="2:40">
      <c r="I109" s="1" t="s">
        <v>77</v>
      </c>
      <c r="J109" s="7"/>
      <c r="K109" s="7">
        <v>0</v>
      </c>
      <c r="L109" s="7">
        <v>0</v>
      </c>
      <c r="M109" s="7">
        <v>0</v>
      </c>
      <c r="N109" s="7">
        <v>0</v>
      </c>
      <c r="O109" s="7">
        <v>0</v>
      </c>
      <c r="P109" s="7">
        <v>0</v>
      </c>
      <c r="Q109" s="7">
        <v>0</v>
      </c>
      <c r="R109" s="7">
        <v>0</v>
      </c>
      <c r="S109" s="7">
        <v>0</v>
      </c>
      <c r="T109" s="7">
        <v>0</v>
      </c>
      <c r="U109" s="7">
        <v>0</v>
      </c>
      <c r="V109" s="7">
        <v>0</v>
      </c>
      <c r="W109" s="7">
        <v>0</v>
      </c>
      <c r="X109" s="7">
        <v>0</v>
      </c>
      <c r="Y109" s="7">
        <v>0</v>
      </c>
      <c r="Z109" s="7">
        <v>0</v>
      </c>
      <c r="AA109" s="7">
        <v>0</v>
      </c>
      <c r="AB109" s="7">
        <v>0</v>
      </c>
      <c r="AC109" s="7">
        <v>0</v>
      </c>
      <c r="AD109" s="7">
        <v>0</v>
      </c>
      <c r="AE109" s="7">
        <v>0</v>
      </c>
      <c r="AF109" s="7">
        <v>0</v>
      </c>
      <c r="AG109" s="7">
        <v>0</v>
      </c>
      <c r="AH109" s="7">
        <v>0</v>
      </c>
      <c r="AI109" s="7">
        <v>0</v>
      </c>
      <c r="AJ109" s="7">
        <v>0</v>
      </c>
      <c r="AK109" s="7">
        <v>0</v>
      </c>
      <c r="AL109" s="7">
        <v>0</v>
      </c>
      <c r="AM109" s="7">
        <v>0</v>
      </c>
      <c r="AN109" s="7">
        <v>0</v>
      </c>
    </row>
    <row r="110" spans="2:40">
      <c r="F110" s="8" t="s">
        <v>295</v>
      </c>
      <c r="G110" s="8" t="s">
        <v>296</v>
      </c>
      <c r="H110" s="8" t="s">
        <v>297</v>
      </c>
      <c r="I110" s="1" t="s">
        <v>78</v>
      </c>
      <c r="J110" s="13"/>
      <c r="K110" s="13">
        <f t="shared" ref="K110" si="69">SUM(INDEX(Table4,MATCH($G110,Table4_A,0),MATCH(K$107,Table4_1,0)),INDEX(Table4,MATCH($H110,Table4_A,0),MATCH(K$107,Table4_1,0)),INDEX(Table4,MATCH($F110,Table4_A,0),MATCH(K$107,Table4_1,0)))*Percent_rural*quadrillion</f>
        <v>212682021776086.75</v>
      </c>
      <c r="L110" s="13">
        <f t="shared" ref="L110:N110" si="70">SUM(INDEX(Table4_22,MATCH($G110,Table4_A_22,0),MATCH(L$107,Table4_1_22,0)),INDEX(Table4_22,MATCH($H110,Table4_A_22,0),MATCH(L$107,Table4_1_22,0)),INDEX(Table4_22,MATCH($F110,Table4_A_22,0),MATCH(L$107,Table4_1_22,0)))*Percent_rural*quadrillion</f>
        <v>210514705739496.47</v>
      </c>
      <c r="M110" s="13">
        <f t="shared" si="70"/>
        <v>210088719258479.72</v>
      </c>
      <c r="N110" s="13">
        <f t="shared" si="70"/>
        <v>212063883429126.53</v>
      </c>
      <c r="O110" s="13">
        <f t="shared" ref="O110:AN110" si="71">SUM(INDEX(Table4_22,MATCH($G110,Table4_A_22,0),MATCH(O$107,Table4_1_22,0)),INDEX(Table4_22,MATCH($H110,Table4_A_22,0),MATCH(O$107,Table4_1_22,0)),INDEX(Table4_22,MATCH($F110,Table4_A_22,0),MATCH(O$107,Table4_1_22,0)))*Percent_rural*quadrillion</f>
        <v>215247473488221.47</v>
      </c>
      <c r="P110" s="13">
        <f t="shared" si="71"/>
        <v>218622467740629.78</v>
      </c>
      <c r="Q110" s="13">
        <f t="shared" si="71"/>
        <v>221859703310936.63</v>
      </c>
      <c r="R110" s="13">
        <f t="shared" si="71"/>
        <v>224999180684853.88</v>
      </c>
      <c r="S110" s="13">
        <f t="shared" si="71"/>
        <v>227647063304460.44</v>
      </c>
      <c r="T110" s="13">
        <f t="shared" si="71"/>
        <v>230015503278555.81</v>
      </c>
      <c r="U110" s="13">
        <f t="shared" si="71"/>
        <v>231999452602606.66</v>
      </c>
      <c r="V110" s="13">
        <f t="shared" si="71"/>
        <v>233869568768720.16</v>
      </c>
      <c r="W110" s="13">
        <f t="shared" si="71"/>
        <v>235736694244313.09</v>
      </c>
      <c r="X110" s="13">
        <f t="shared" si="71"/>
        <v>237526809439002.69</v>
      </c>
      <c r="Y110" s="13">
        <f t="shared" si="71"/>
        <v>239319354569740.13</v>
      </c>
      <c r="Z110" s="13">
        <f t="shared" si="71"/>
        <v>241136759815429.47</v>
      </c>
      <c r="AA110" s="13">
        <f t="shared" si="71"/>
        <v>242881266979681.03</v>
      </c>
      <c r="AB110" s="13">
        <f t="shared" si="71"/>
        <v>244443155104023.31</v>
      </c>
      <c r="AC110" s="13">
        <f t="shared" si="71"/>
        <v>246075137537440.31</v>
      </c>
      <c r="AD110" s="13">
        <f t="shared" si="71"/>
        <v>247677026147494.53</v>
      </c>
      <c r="AE110" s="13">
        <f t="shared" si="71"/>
        <v>249224334655549.25</v>
      </c>
      <c r="AF110" s="13">
        <f t="shared" si="71"/>
        <v>250803232332226.97</v>
      </c>
      <c r="AG110" s="13">
        <f t="shared" si="71"/>
        <v>252521570954424.06</v>
      </c>
      <c r="AH110" s="13">
        <f t="shared" si="71"/>
        <v>254390378693434.78</v>
      </c>
      <c r="AI110" s="13">
        <f t="shared" si="71"/>
        <v>256184232251274.97</v>
      </c>
      <c r="AJ110" s="13">
        <f t="shared" si="71"/>
        <v>257419200518092.75</v>
      </c>
      <c r="AK110" s="13">
        <f t="shared" si="71"/>
        <v>258876040637901.72</v>
      </c>
      <c r="AL110" s="13">
        <f t="shared" si="71"/>
        <v>260630267546345</v>
      </c>
      <c r="AM110" s="13">
        <f t="shared" si="71"/>
        <v>262496832267465.41</v>
      </c>
      <c r="AN110" s="13">
        <f t="shared" si="71"/>
        <v>264266199546668.81</v>
      </c>
    </row>
    <row r="111" spans="2:40">
      <c r="H111" s="8" t="s">
        <v>301</v>
      </c>
      <c r="I111" s="1" t="s">
        <v>79</v>
      </c>
      <c r="J111" s="13"/>
      <c r="K111" s="13">
        <f t="shared" ref="K111" si="72">INDEX(Table4,MATCH($H111,Table4_A,0),MATCH(K$107,Table4_1,0))*Percent_rural*quadrillion</f>
        <v>8724031166518.2539</v>
      </c>
      <c r="L111" s="13">
        <f t="shared" ref="L111:N111" si="73">INDEX(Table4_22,MATCH($H111,Table4_A_22,0),MATCH(L$107,Table4_1_22,0))*Percent_rural*quadrillion</f>
        <v>8045144418359.9131</v>
      </c>
      <c r="M111" s="13">
        <f t="shared" si="73"/>
        <v>7535605520926.0908</v>
      </c>
      <c r="N111" s="13">
        <f t="shared" si="73"/>
        <v>7209994090504.3311</v>
      </c>
      <c r="O111" s="13">
        <f t="shared" ref="O111:AN111" si="74">INDEX(Table4_22,MATCH($H111,Table4_A_22,0),MATCH(O$107,Table4_1_22,0))*Percent_rural*quadrillion</f>
        <v>7003075690115.7607</v>
      </c>
      <c r="P111" s="13">
        <f t="shared" si="74"/>
        <v>6811671496802.3965</v>
      </c>
      <c r="Q111" s="13">
        <f t="shared" si="74"/>
        <v>6645314336598.3975</v>
      </c>
      <c r="R111" s="13">
        <f t="shared" si="74"/>
        <v>6506621063709.2207</v>
      </c>
      <c r="S111" s="13">
        <f t="shared" si="74"/>
        <v>6396152432607.4629</v>
      </c>
      <c r="T111" s="13">
        <f t="shared" si="74"/>
        <v>6318394479073.9092</v>
      </c>
      <c r="U111" s="13">
        <f t="shared" si="74"/>
        <v>6227552254513.0732</v>
      </c>
      <c r="V111" s="13">
        <f t="shared" si="74"/>
        <v>6131850157856.3916</v>
      </c>
      <c r="W111" s="13">
        <f t="shared" si="74"/>
        <v>6031848943576.459</v>
      </c>
      <c r="X111" s="13">
        <f t="shared" si="74"/>
        <v>5931847729296.5264</v>
      </c>
      <c r="Y111" s="13">
        <f t="shared" si="74"/>
        <v>5828481988181.0088</v>
      </c>
      <c r="Z111" s="13">
        <f t="shared" si="74"/>
        <v>5726611592325.75</v>
      </c>
      <c r="AA111" s="13">
        <f t="shared" si="74"/>
        <v>5624741196470.4922</v>
      </c>
      <c r="AB111" s="13">
        <f t="shared" si="74"/>
        <v>5524553064033.0273</v>
      </c>
      <c r="AC111" s="13">
        <f t="shared" si="74"/>
        <v>5426981785801.0195</v>
      </c>
      <c r="AD111" s="13">
        <f t="shared" si="74"/>
        <v>5332961952562.1309</v>
      </c>
      <c r="AE111" s="13">
        <f t="shared" si="74"/>
        <v>5240811300898.5674</v>
      </c>
      <c r="AF111" s="13">
        <f t="shared" si="74"/>
        <v>5154081275803.4482</v>
      </c>
      <c r="AG111" s="13">
        <f t="shared" si="74"/>
        <v>5070902695701.4492</v>
      </c>
      <c r="AH111" s="13">
        <f t="shared" si="74"/>
        <v>4993518578482.959</v>
      </c>
      <c r="AI111" s="13">
        <f t="shared" si="74"/>
        <v>4919872824415.1221</v>
      </c>
      <c r="AJ111" s="13">
        <f t="shared" si="74"/>
        <v>4847348579292.4795</v>
      </c>
      <c r="AK111" s="13">
        <f t="shared" si="74"/>
        <v>4778188861005.4229</v>
      </c>
      <c r="AL111" s="13">
        <f t="shared" si="74"/>
        <v>4712767505869.0195</v>
      </c>
      <c r="AM111" s="13">
        <f t="shared" si="74"/>
        <v>4648841495992.876</v>
      </c>
      <c r="AN111" s="13">
        <f t="shared" si="74"/>
        <v>4587345422164.6563</v>
      </c>
    </row>
    <row r="112" spans="2:40">
      <c r="I112" s="1" t="s">
        <v>81</v>
      </c>
      <c r="J112" s="7"/>
      <c r="K112" s="7">
        <v>0</v>
      </c>
      <c r="L112" s="7">
        <v>0</v>
      </c>
      <c r="M112" s="7">
        <v>0</v>
      </c>
      <c r="N112" s="7">
        <v>0</v>
      </c>
      <c r="O112" s="7">
        <v>0</v>
      </c>
      <c r="P112" s="7">
        <v>0</v>
      </c>
      <c r="Q112" s="7">
        <v>0</v>
      </c>
      <c r="R112" s="7">
        <v>0</v>
      </c>
      <c r="S112" s="7">
        <v>0</v>
      </c>
      <c r="T112" s="7">
        <v>0</v>
      </c>
      <c r="U112" s="7">
        <v>0</v>
      </c>
      <c r="V112" s="7">
        <v>0</v>
      </c>
      <c r="W112" s="7">
        <v>0</v>
      </c>
      <c r="X112" s="7">
        <v>0</v>
      </c>
      <c r="Y112" s="7">
        <v>0</v>
      </c>
      <c r="Z112" s="7">
        <v>0</v>
      </c>
      <c r="AA112" s="7">
        <v>0</v>
      </c>
      <c r="AB112" s="7">
        <v>0</v>
      </c>
      <c r="AC112" s="7">
        <v>0</v>
      </c>
      <c r="AD112" s="7">
        <v>0</v>
      </c>
      <c r="AE112" s="7">
        <v>0</v>
      </c>
      <c r="AF112" s="7">
        <v>0</v>
      </c>
      <c r="AG112" s="7">
        <v>0</v>
      </c>
      <c r="AH112" s="7">
        <v>0</v>
      </c>
      <c r="AI112" s="7">
        <v>0</v>
      </c>
      <c r="AJ112" s="7">
        <v>0</v>
      </c>
      <c r="AK112" s="7">
        <v>0</v>
      </c>
      <c r="AL112" s="7">
        <v>0</v>
      </c>
      <c r="AM112" s="7">
        <v>0</v>
      </c>
      <c r="AN112" s="7">
        <v>0</v>
      </c>
    </row>
    <row r="113" spans="6:40">
      <c r="I113" s="1" t="s">
        <v>139</v>
      </c>
      <c r="J113" s="7"/>
      <c r="K113" s="7">
        <v>0</v>
      </c>
      <c r="L113" s="7">
        <v>0</v>
      </c>
      <c r="M113" s="7">
        <v>0</v>
      </c>
      <c r="N113" s="7">
        <v>0</v>
      </c>
      <c r="O113" s="7">
        <v>0</v>
      </c>
      <c r="P113" s="7">
        <v>0</v>
      </c>
      <c r="Q113" s="7">
        <v>0</v>
      </c>
      <c r="R113" s="7">
        <v>0</v>
      </c>
      <c r="S113" s="7">
        <v>0</v>
      </c>
      <c r="T113" s="7">
        <v>0</v>
      </c>
      <c r="U113" s="7">
        <v>0</v>
      </c>
      <c r="V113" s="7">
        <v>0</v>
      </c>
      <c r="W113" s="7">
        <v>0</v>
      </c>
      <c r="X113" s="7">
        <v>0</v>
      </c>
      <c r="Y113" s="7">
        <v>0</v>
      </c>
      <c r="Z113" s="7">
        <v>0</v>
      </c>
      <c r="AA113" s="7">
        <v>0</v>
      </c>
      <c r="AB113" s="7">
        <v>0</v>
      </c>
      <c r="AC113" s="7">
        <v>0</v>
      </c>
      <c r="AD113" s="7">
        <v>0</v>
      </c>
      <c r="AE113" s="7">
        <v>0</v>
      </c>
      <c r="AF113" s="7">
        <v>0</v>
      </c>
      <c r="AG113" s="7">
        <v>0</v>
      </c>
      <c r="AH113" s="7">
        <v>0</v>
      </c>
      <c r="AI113" s="7">
        <v>0</v>
      </c>
      <c r="AJ113" s="7">
        <v>0</v>
      </c>
      <c r="AK113" s="7">
        <v>0</v>
      </c>
      <c r="AL113" s="7">
        <v>0</v>
      </c>
      <c r="AM113" s="7">
        <v>0</v>
      </c>
      <c r="AN113" s="7">
        <v>0</v>
      </c>
    </row>
    <row r="114" spans="6:40">
      <c r="I114" s="1" t="s">
        <v>243</v>
      </c>
      <c r="J114" s="7"/>
      <c r="K114" s="7">
        <v>0</v>
      </c>
      <c r="L114" s="7">
        <v>0</v>
      </c>
      <c r="M114" s="7">
        <v>0</v>
      </c>
      <c r="N114" s="7">
        <v>0</v>
      </c>
      <c r="O114" s="7">
        <v>0</v>
      </c>
      <c r="P114" s="7">
        <v>0</v>
      </c>
      <c r="Q114" s="7">
        <v>0</v>
      </c>
      <c r="R114" s="7">
        <v>0</v>
      </c>
      <c r="S114" s="7">
        <v>0</v>
      </c>
      <c r="T114" s="7">
        <v>0</v>
      </c>
      <c r="U114" s="7">
        <v>0</v>
      </c>
      <c r="V114" s="7">
        <v>0</v>
      </c>
      <c r="W114" s="7">
        <v>0</v>
      </c>
      <c r="X114" s="7">
        <v>0</v>
      </c>
      <c r="Y114" s="7">
        <v>0</v>
      </c>
      <c r="Z114" s="7">
        <v>0</v>
      </c>
      <c r="AA114" s="7">
        <v>0</v>
      </c>
      <c r="AB114" s="7">
        <v>0</v>
      </c>
      <c r="AC114" s="7">
        <v>0</v>
      </c>
      <c r="AD114" s="7">
        <v>0</v>
      </c>
      <c r="AE114" s="7">
        <v>0</v>
      </c>
      <c r="AF114" s="7">
        <v>0</v>
      </c>
      <c r="AG114" s="7">
        <v>0</v>
      </c>
      <c r="AH114" s="7">
        <v>0</v>
      </c>
      <c r="AI114" s="7">
        <v>0</v>
      </c>
      <c r="AJ114" s="7">
        <v>0</v>
      </c>
      <c r="AK114" s="7">
        <v>0</v>
      </c>
      <c r="AL114" s="7">
        <v>0</v>
      </c>
      <c r="AM114" s="7">
        <v>0</v>
      </c>
      <c r="AN114" s="7">
        <v>0</v>
      </c>
    </row>
    <row r="115" spans="6:40">
      <c r="I115" s="1" t="s">
        <v>244</v>
      </c>
      <c r="J115" s="7"/>
      <c r="K115" s="7">
        <v>0</v>
      </c>
      <c r="L115" s="7">
        <v>0</v>
      </c>
      <c r="M115" s="7">
        <v>0</v>
      </c>
      <c r="N115" s="7">
        <v>0</v>
      </c>
      <c r="O115" s="7">
        <v>0</v>
      </c>
      <c r="P115" s="7">
        <v>0</v>
      </c>
      <c r="Q115" s="7">
        <v>0</v>
      </c>
      <c r="R115" s="7">
        <v>0</v>
      </c>
      <c r="S115" s="7">
        <v>0</v>
      </c>
      <c r="T115" s="7">
        <v>0</v>
      </c>
      <c r="U115" s="7">
        <v>0</v>
      </c>
      <c r="V115" s="7">
        <v>0</v>
      </c>
      <c r="W115" s="7">
        <v>0</v>
      </c>
      <c r="X115" s="7">
        <v>0</v>
      </c>
      <c r="Y115" s="7">
        <v>0</v>
      </c>
      <c r="Z115" s="7">
        <v>0</v>
      </c>
      <c r="AA115" s="7">
        <v>0</v>
      </c>
      <c r="AB115" s="7">
        <v>0</v>
      </c>
      <c r="AC115" s="7">
        <v>0</v>
      </c>
      <c r="AD115" s="7">
        <v>0</v>
      </c>
      <c r="AE115" s="7">
        <v>0</v>
      </c>
      <c r="AF115" s="7">
        <v>0</v>
      </c>
      <c r="AG115" s="7">
        <v>0</v>
      </c>
      <c r="AH115" s="7">
        <v>0</v>
      </c>
      <c r="AI115" s="7">
        <v>0</v>
      </c>
      <c r="AJ115" s="7">
        <v>0</v>
      </c>
      <c r="AK115" s="7">
        <v>0</v>
      </c>
      <c r="AL115" s="7">
        <v>0</v>
      </c>
      <c r="AM115" s="7">
        <v>0</v>
      </c>
      <c r="AN115" s="7">
        <v>0</v>
      </c>
    </row>
    <row r="116" spans="6:40">
      <c r="G116" s="8" t="s">
        <v>305</v>
      </c>
      <c r="H116" s="8" t="s">
        <v>306</v>
      </c>
      <c r="I116" s="1" t="s">
        <v>245</v>
      </c>
      <c r="J116" s="13"/>
      <c r="K116" s="13">
        <f t="shared" ref="K116" si="75">SUM(INDEX(Table4,MATCH($G116,Table4_A,0),MATCH(K$107,Table4_1,0)),INDEX(Table4,MATCH($H116,Table4_A,0),MATCH(K$107,Table4_1,0)))*Percent_rural*quadrillion</f>
        <v>14983733344126.934</v>
      </c>
      <c r="L116" s="13">
        <f t="shared" ref="L116:N116" si="76">SUM(INDEX(Table4_22,MATCH($G116,Table4_A_22,0),MATCH(L$107,Table4_1_22,0)),INDEX(Table4_22,MATCH($H116,Table4_A_22,0),MATCH(L$107,Table4_1_22,0)))*Percent_rural*quadrillion</f>
        <v>14421109689953.855</v>
      </c>
      <c r="M116" s="13">
        <f t="shared" si="76"/>
        <v>13792317008014.246</v>
      </c>
      <c r="N116" s="13">
        <f t="shared" si="76"/>
        <v>13330816077066.299</v>
      </c>
      <c r="O116" s="13">
        <f t="shared" ref="O116:AN116" si="77">SUM(INDEX(Table4_22,MATCH($G116,Table4_A_22,0),MATCH(O$107,Table4_1_22,0)),INDEX(Table4_22,MATCH($H116,Table4_A_22,0),MATCH(O$107,Table4_1_22,0)))*Percent_rural*quadrillion</f>
        <v>13015111308993.766</v>
      </c>
      <c r="P116" s="13">
        <f t="shared" si="77"/>
        <v>12773239213146.605</v>
      </c>
      <c r="Q116" s="13">
        <f t="shared" si="77"/>
        <v>12568937666963.49</v>
      </c>
      <c r="R116" s="13">
        <f t="shared" si="77"/>
        <v>12385010199951.43</v>
      </c>
      <c r="S116" s="13">
        <f t="shared" si="77"/>
        <v>12216783858172.104</v>
      </c>
      <c r="T116" s="13">
        <f t="shared" si="77"/>
        <v>12063324050837.854</v>
      </c>
      <c r="U116" s="13">
        <f t="shared" si="77"/>
        <v>11878648911195.66</v>
      </c>
      <c r="V116" s="13">
        <f t="shared" si="77"/>
        <v>11671917428964.623</v>
      </c>
      <c r="W116" s="13">
        <f t="shared" si="77"/>
        <v>11462756010685.664</v>
      </c>
      <c r="X116" s="13">
        <f t="shared" si="77"/>
        <v>11254529183194.365</v>
      </c>
      <c r="Y116" s="13">
        <f t="shared" si="77"/>
        <v>11053966000161.904</v>
      </c>
      <c r="Z116" s="13">
        <f t="shared" si="77"/>
        <v>10867608597101.918</v>
      </c>
      <c r="AA116" s="13">
        <f t="shared" si="77"/>
        <v>10694709301384.279</v>
      </c>
      <c r="AB116" s="13">
        <f t="shared" si="77"/>
        <v>10523866105399.498</v>
      </c>
      <c r="AC116" s="13">
        <f t="shared" si="77"/>
        <v>10360686553873.555</v>
      </c>
      <c r="AD116" s="13">
        <f t="shared" si="77"/>
        <v>10204609892333.846</v>
      </c>
      <c r="AE116" s="13">
        <f t="shared" si="77"/>
        <v>10055262284465.311</v>
      </c>
      <c r="AF116" s="13">
        <f t="shared" si="77"/>
        <v>9914325993685.7441</v>
      </c>
      <c r="AG116" s="13">
        <f t="shared" si="77"/>
        <v>9784417874200.5977</v>
      </c>
      <c r="AH116" s="13">
        <f t="shared" si="77"/>
        <v>9665911762324.9395</v>
      </c>
      <c r="AI116" s="13">
        <f t="shared" si="77"/>
        <v>9556190803853.3145</v>
      </c>
      <c r="AJ116" s="13">
        <f t="shared" si="77"/>
        <v>9450021290374.8086</v>
      </c>
      <c r="AK116" s="13">
        <f t="shared" si="77"/>
        <v>9352263093985.2676</v>
      </c>
      <c r="AL116" s="13">
        <f t="shared" si="77"/>
        <v>9261607787581.9629</v>
      </c>
      <c r="AM116" s="13">
        <f t="shared" si="77"/>
        <v>9176933862219.7031</v>
      </c>
      <c r="AN116" s="13">
        <f t="shared" si="77"/>
        <v>9097493645268.3555</v>
      </c>
    </row>
    <row r="117" spans="6:40">
      <c r="I117" s="1" t="s">
        <v>246</v>
      </c>
      <c r="J117" s="7"/>
      <c r="K117" s="7">
        <v>0</v>
      </c>
      <c r="L117" s="7">
        <v>0</v>
      </c>
      <c r="M117" s="7">
        <v>0</v>
      </c>
      <c r="N117" s="7">
        <v>0</v>
      </c>
      <c r="O117" s="7">
        <v>0</v>
      </c>
      <c r="P117" s="7">
        <v>0</v>
      </c>
      <c r="Q117" s="7">
        <v>0</v>
      </c>
      <c r="R117" s="7">
        <v>0</v>
      </c>
      <c r="S117" s="7">
        <v>0</v>
      </c>
      <c r="T117" s="7">
        <v>0</v>
      </c>
      <c r="U117" s="7">
        <v>0</v>
      </c>
      <c r="V117" s="7">
        <v>0</v>
      </c>
      <c r="W117" s="7">
        <v>0</v>
      </c>
      <c r="X117" s="7">
        <v>0</v>
      </c>
      <c r="Y117" s="7">
        <v>0</v>
      </c>
      <c r="Z117" s="7">
        <v>0</v>
      </c>
      <c r="AA117" s="7">
        <v>0</v>
      </c>
      <c r="AB117" s="7">
        <v>0</v>
      </c>
      <c r="AC117" s="7">
        <v>0</v>
      </c>
      <c r="AD117" s="7">
        <v>0</v>
      </c>
      <c r="AE117" s="7">
        <v>0</v>
      </c>
      <c r="AF117" s="7">
        <v>0</v>
      </c>
      <c r="AG117" s="7">
        <v>0</v>
      </c>
      <c r="AH117" s="7">
        <v>0</v>
      </c>
      <c r="AI117" s="7">
        <v>0</v>
      </c>
      <c r="AJ117" s="7">
        <v>0</v>
      </c>
      <c r="AK117" s="7">
        <v>0</v>
      </c>
      <c r="AL117" s="7">
        <v>0</v>
      </c>
      <c r="AM117" s="7">
        <v>0</v>
      </c>
      <c r="AN117" s="7">
        <v>0</v>
      </c>
    </row>
    <row r="119" spans="6:40">
      <c r="H119" s="1" t="s">
        <v>262</v>
      </c>
    </row>
    <row r="120" spans="6:40">
      <c r="I120" s="1" t="s">
        <v>75</v>
      </c>
      <c r="J120" s="1"/>
      <c r="K120" s="1">
        <v>2021</v>
      </c>
      <c r="L120" s="1">
        <v>2022</v>
      </c>
      <c r="M120" s="1">
        <v>2023</v>
      </c>
      <c r="N120" s="1">
        <v>2024</v>
      </c>
      <c r="O120" s="1">
        <v>2025</v>
      </c>
      <c r="P120" s="1">
        <v>2026</v>
      </c>
      <c r="Q120" s="1">
        <v>2027</v>
      </c>
      <c r="R120" s="1">
        <v>2028</v>
      </c>
      <c r="S120" s="1">
        <v>2029</v>
      </c>
      <c r="T120" s="1">
        <v>2030</v>
      </c>
      <c r="U120" s="1">
        <v>2031</v>
      </c>
      <c r="V120" s="1">
        <v>2032</v>
      </c>
      <c r="W120" s="1">
        <v>2033</v>
      </c>
      <c r="X120" s="1">
        <v>2034</v>
      </c>
      <c r="Y120" s="1">
        <v>2035</v>
      </c>
      <c r="Z120" s="1">
        <v>2036</v>
      </c>
      <c r="AA120" s="1">
        <v>2037</v>
      </c>
      <c r="AB120" s="1">
        <v>2038</v>
      </c>
      <c r="AC120" s="1">
        <v>2039</v>
      </c>
      <c r="AD120" s="1">
        <v>2040</v>
      </c>
      <c r="AE120" s="1">
        <v>2041</v>
      </c>
      <c r="AF120" s="1">
        <v>2042</v>
      </c>
      <c r="AG120" s="1">
        <v>2043</v>
      </c>
      <c r="AH120" s="1">
        <v>2044</v>
      </c>
      <c r="AI120" s="1">
        <v>2045</v>
      </c>
      <c r="AJ120" s="1">
        <v>2046</v>
      </c>
      <c r="AK120" s="1">
        <v>2047</v>
      </c>
      <c r="AL120" s="1">
        <v>2048</v>
      </c>
      <c r="AM120" s="1">
        <v>2049</v>
      </c>
      <c r="AN120" s="1">
        <v>2050</v>
      </c>
    </row>
    <row r="121" spans="6:40">
      <c r="F121" s="8" t="s">
        <v>291</v>
      </c>
      <c r="G121" s="8" t="s">
        <v>288</v>
      </c>
      <c r="H121" s="8" t="s">
        <v>289</v>
      </c>
      <c r="I121" s="1" t="s">
        <v>76</v>
      </c>
      <c r="J121" s="13"/>
      <c r="K121" s="13">
        <f t="shared" ref="K121" si="78">SUM(INDEX(Table4,MATCH($G121,Table4_A,0),MATCH(K$120,Table4_1,0)),INDEX(Table4,MATCH($H121,Table4_A,0),MATCH(K$120,Table4_1,0)),INDEX(Table4,MATCH($F121,Table4_A,0),MATCH(K$120,Table4_1,0)))*Percent_rural*quadrillion</f>
        <v>390187728567959.19</v>
      </c>
      <c r="L121" s="13">
        <f t="shared" ref="L121:N121" si="79">SUM(INDEX(Table4_22,MATCH($G121,Table4_A_22,0),MATCH(L$120,Table4_1_22,0)),INDEX(Table4_22,MATCH($H121,Table4_A_22,0),MATCH(L$120,Table4_1_22,0)),INDEX(Table4_22,MATCH($F121,Table4_A_22,0),MATCH(L$120,Table4_1_22,0)))*Percent_rural*quadrillion</f>
        <v>380227046871205.38</v>
      </c>
      <c r="M121" s="13">
        <f t="shared" si="79"/>
        <v>388549577835343.63</v>
      </c>
      <c r="N121" s="13">
        <f t="shared" si="79"/>
        <v>392681777543916.44</v>
      </c>
      <c r="O121" s="13">
        <f t="shared" ref="O121:AN121" si="80">SUM(INDEX(Table4_22,MATCH($G121,Table4_A_22,0),MATCH(O$120,Table4_1_22,0)),INDEX(Table4_22,MATCH($H121,Table4_A_22,0),MATCH(O$120,Table4_1_22,0)),INDEX(Table4_22,MATCH($F121,Table4_A_22,0),MATCH(O$120,Table4_1_22,0)))*Percent_rural*quadrillion</f>
        <v>398644653687363.38</v>
      </c>
      <c r="P121" s="13">
        <f t="shared" si="80"/>
        <v>404502481826277</v>
      </c>
      <c r="Q121" s="13">
        <f t="shared" si="80"/>
        <v>411146487735772.69</v>
      </c>
      <c r="R121" s="13">
        <f t="shared" si="80"/>
        <v>416730480773901.13</v>
      </c>
      <c r="S121" s="13">
        <f t="shared" si="80"/>
        <v>421459697077633</v>
      </c>
      <c r="T121" s="13">
        <f t="shared" si="80"/>
        <v>426071154942119.31</v>
      </c>
      <c r="U121" s="13">
        <f t="shared" si="80"/>
        <v>430650089047195</v>
      </c>
      <c r="V121" s="13">
        <f t="shared" si="80"/>
        <v>435340987128632.69</v>
      </c>
      <c r="W121" s="13">
        <f t="shared" si="80"/>
        <v>439998239941714.56</v>
      </c>
      <c r="X121" s="13">
        <f t="shared" si="80"/>
        <v>444243898971909.69</v>
      </c>
      <c r="Y121" s="13">
        <f t="shared" si="80"/>
        <v>449320596130494.63</v>
      </c>
      <c r="Z121" s="13">
        <f t="shared" si="80"/>
        <v>454925897838581.75</v>
      </c>
      <c r="AA121" s="13">
        <f t="shared" si="80"/>
        <v>461010083866267.31</v>
      </c>
      <c r="AB121" s="13">
        <f t="shared" si="80"/>
        <v>466906417145632.63</v>
      </c>
      <c r="AC121" s="13">
        <f t="shared" si="80"/>
        <v>473033220513235.63</v>
      </c>
      <c r="AD121" s="13">
        <f t="shared" si="80"/>
        <v>479680217113251.81</v>
      </c>
      <c r="AE121" s="13">
        <f t="shared" si="80"/>
        <v>486579366307779.5</v>
      </c>
      <c r="AF121" s="13">
        <f t="shared" si="80"/>
        <v>494072541406945.69</v>
      </c>
      <c r="AG121" s="13">
        <f t="shared" si="80"/>
        <v>501941235084594.88</v>
      </c>
      <c r="AH121" s="13">
        <f t="shared" si="80"/>
        <v>510195727839391.25</v>
      </c>
      <c r="AI121" s="13">
        <f t="shared" si="80"/>
        <v>518858449850238.75</v>
      </c>
      <c r="AJ121" s="13">
        <f t="shared" si="80"/>
        <v>527984355055452.06</v>
      </c>
      <c r="AK121" s="13">
        <f t="shared" si="80"/>
        <v>537622602930462.25</v>
      </c>
      <c r="AL121" s="13">
        <f t="shared" si="80"/>
        <v>547519171699182.38</v>
      </c>
      <c r="AM121" s="13">
        <f t="shared" si="80"/>
        <v>557823595887638.63</v>
      </c>
      <c r="AN121" s="13">
        <f t="shared" si="80"/>
        <v>568960740467902.63</v>
      </c>
    </row>
    <row r="122" spans="6:40">
      <c r="I122" s="1" t="s">
        <v>77</v>
      </c>
      <c r="J122" s="7"/>
      <c r="K122" s="7">
        <v>0</v>
      </c>
      <c r="L122" s="7">
        <v>0</v>
      </c>
      <c r="M122" s="7">
        <v>0</v>
      </c>
      <c r="N122" s="7">
        <v>0</v>
      </c>
      <c r="O122" s="7">
        <v>0</v>
      </c>
      <c r="P122" s="7">
        <v>0</v>
      </c>
      <c r="Q122" s="7">
        <v>0</v>
      </c>
      <c r="R122" s="7">
        <v>0</v>
      </c>
      <c r="S122" s="7">
        <v>0</v>
      </c>
      <c r="T122" s="7">
        <v>0</v>
      </c>
      <c r="U122" s="7">
        <v>0</v>
      </c>
      <c r="V122" s="7">
        <v>0</v>
      </c>
      <c r="W122" s="7">
        <v>0</v>
      </c>
      <c r="X122" s="7">
        <v>0</v>
      </c>
      <c r="Y122" s="7">
        <v>0</v>
      </c>
      <c r="Z122" s="7">
        <v>0</v>
      </c>
      <c r="AA122" s="7">
        <v>0</v>
      </c>
      <c r="AB122" s="7">
        <v>0</v>
      </c>
      <c r="AC122" s="7">
        <v>0</v>
      </c>
      <c r="AD122" s="7">
        <v>0</v>
      </c>
      <c r="AE122" s="7">
        <v>0</v>
      </c>
      <c r="AF122" s="7">
        <v>0</v>
      </c>
      <c r="AG122" s="7">
        <v>0</v>
      </c>
      <c r="AH122" s="7">
        <v>0</v>
      </c>
      <c r="AI122" s="7">
        <v>0</v>
      </c>
      <c r="AJ122" s="7">
        <v>0</v>
      </c>
      <c r="AK122" s="7">
        <v>0</v>
      </c>
      <c r="AL122" s="7">
        <v>0</v>
      </c>
      <c r="AM122" s="7">
        <v>0</v>
      </c>
      <c r="AN122" s="7">
        <v>0</v>
      </c>
    </row>
    <row r="123" spans="6:40">
      <c r="H123" s="8" t="s">
        <v>298</v>
      </c>
      <c r="I123" s="1" t="s">
        <v>78</v>
      </c>
      <c r="J123" s="13"/>
      <c r="K123" s="13">
        <f t="shared" ref="K123:K124" si="81">INDEX(Table4,MATCH($H123,Table4_A,0),MATCH(K$120,Table4_1,0))*Percent_rural*quadrillion</f>
        <v>43156224965595.398</v>
      </c>
      <c r="L123" s="13">
        <f t="shared" ref="L123:N124" si="82">INDEX(Table4_22,MATCH($H123,Table4_A_22,0),MATCH(L$120,Table4_1_22,0))*Percent_rural*quadrillion</f>
        <v>42493039342669.797</v>
      </c>
      <c r="M123" s="13">
        <f t="shared" si="82"/>
        <v>42210979842953.125</v>
      </c>
      <c r="N123" s="13">
        <f t="shared" si="82"/>
        <v>42295466850157.859</v>
      </c>
      <c r="O123" s="13">
        <f t="shared" ref="O123:T124" si="83">INDEX(Table4_22,MATCH($H123,Table4_A_22,0),MATCH(O$120,Table4_1_22,0))*Percent_rural*quadrillion</f>
        <v>42580890876710.109</v>
      </c>
      <c r="P123" s="13">
        <f t="shared" si="83"/>
        <v>42884632882700.555</v>
      </c>
      <c r="Q123" s="13">
        <f t="shared" si="83"/>
        <v>43142953776410.586</v>
      </c>
      <c r="R123" s="13">
        <f t="shared" si="83"/>
        <v>43340900105237.594</v>
      </c>
      <c r="S123" s="13">
        <f t="shared" si="83"/>
        <v>43391368007771.391</v>
      </c>
      <c r="T123" s="13">
        <f t="shared" si="83"/>
        <v>43348376831538.891</v>
      </c>
      <c r="U123" s="13">
        <f t="shared" ref="U123:AD124" si="84">INDEX(Table4_22,MATCH($H123,Table4_A_22,0),MATCH(U$120,Table4_1_22,0))*Percent_rural*quadrillion</f>
        <v>43252113980409.617</v>
      </c>
      <c r="V123" s="13">
        <f t="shared" si="84"/>
        <v>43146505221403.711</v>
      </c>
      <c r="W123" s="13">
        <f t="shared" si="84"/>
        <v>43023513073747.266</v>
      </c>
      <c r="X123" s="13">
        <f t="shared" si="84"/>
        <v>42898277908200.438</v>
      </c>
      <c r="Y123" s="13">
        <f t="shared" si="84"/>
        <v>42777715696591.922</v>
      </c>
      <c r="Z123" s="13">
        <f t="shared" si="84"/>
        <v>42679957500202.383</v>
      </c>
      <c r="AA123" s="13">
        <f t="shared" si="84"/>
        <v>42587993766696.344</v>
      </c>
      <c r="AB123" s="13">
        <f t="shared" si="84"/>
        <v>42480141989800.047</v>
      </c>
      <c r="AC123" s="13">
        <f t="shared" si="84"/>
        <v>42396589573382.977</v>
      </c>
      <c r="AD123" s="13">
        <f t="shared" si="84"/>
        <v>42309485711972.805</v>
      </c>
      <c r="AE123" s="13">
        <f t="shared" ref="AE123:AN124" si="85">INDEX(Table4_22,MATCH($H123,Table4_A_22,0),MATCH(AE$120,Table4_1_22,0))*Percent_rural*quadrillion</f>
        <v>42216400469521.578</v>
      </c>
      <c r="AF123" s="13">
        <f t="shared" si="85"/>
        <v>42133782643892.172</v>
      </c>
      <c r="AG123" s="13">
        <f t="shared" si="85"/>
        <v>42073968833481.742</v>
      </c>
      <c r="AH123" s="13">
        <f t="shared" si="85"/>
        <v>42033781429612.242</v>
      </c>
      <c r="AI123" s="13">
        <f t="shared" si="85"/>
        <v>41973780701044.281</v>
      </c>
      <c r="AJ123" s="13">
        <f t="shared" si="85"/>
        <v>41784806443778.836</v>
      </c>
      <c r="AK123" s="13">
        <f t="shared" si="85"/>
        <v>41640131789848.617</v>
      </c>
      <c r="AL123" s="13">
        <f t="shared" si="85"/>
        <v>41559009309479.477</v>
      </c>
      <c r="AM123" s="13">
        <f t="shared" si="85"/>
        <v>41512279770096.336</v>
      </c>
      <c r="AN123" s="13">
        <f t="shared" si="85"/>
        <v>41456391240994.086</v>
      </c>
    </row>
    <row r="124" spans="6:40">
      <c r="H124" s="8" t="s">
        <v>302</v>
      </c>
      <c r="I124" s="1" t="s">
        <v>79</v>
      </c>
      <c r="J124" s="13"/>
      <c r="K124" s="13">
        <f t="shared" si="81"/>
        <v>1460765401117.1377</v>
      </c>
      <c r="L124" s="13">
        <f t="shared" si="82"/>
        <v>1407680644377.8838</v>
      </c>
      <c r="M124" s="13">
        <f t="shared" si="82"/>
        <v>1377026066542.5403</v>
      </c>
      <c r="N124" s="13">
        <f t="shared" si="82"/>
        <v>1370110094713.8345</v>
      </c>
      <c r="O124" s="13">
        <f t="shared" si="83"/>
        <v>1377399902857.6055</v>
      </c>
      <c r="P124" s="13">
        <f t="shared" si="83"/>
        <v>1381138266008.2568</v>
      </c>
      <c r="Q124" s="13">
        <f t="shared" si="83"/>
        <v>1382633611268.5176</v>
      </c>
      <c r="R124" s="13">
        <f t="shared" si="83"/>
        <v>1382446693110.9851</v>
      </c>
      <c r="S124" s="13">
        <f t="shared" si="83"/>
        <v>1380390593378.1267</v>
      </c>
      <c r="T124" s="13">
        <f t="shared" si="83"/>
        <v>1377586821015.1379</v>
      </c>
      <c r="U124" s="13">
        <f t="shared" si="84"/>
        <v>1373848457864.4863</v>
      </c>
      <c r="V124" s="13">
        <f t="shared" si="84"/>
        <v>1370297012871.3672</v>
      </c>
      <c r="W124" s="13">
        <f t="shared" si="84"/>
        <v>1366745567878.248</v>
      </c>
      <c r="X124" s="13">
        <f t="shared" si="84"/>
        <v>1363194122885.1289</v>
      </c>
      <c r="Y124" s="13">
        <f t="shared" si="84"/>
        <v>1359829596049.5425</v>
      </c>
      <c r="Z124" s="13">
        <f t="shared" si="84"/>
        <v>1356465069213.9563</v>
      </c>
      <c r="AA124" s="13">
        <f t="shared" si="84"/>
        <v>1353100542378.3696</v>
      </c>
      <c r="AB124" s="13">
        <f t="shared" si="84"/>
        <v>1349922933700.3157</v>
      </c>
      <c r="AC124" s="13">
        <f t="shared" si="84"/>
        <v>1346745325022.2615</v>
      </c>
      <c r="AD124" s="13">
        <f t="shared" si="84"/>
        <v>1343754634501.7405</v>
      </c>
      <c r="AE124" s="13">
        <f t="shared" si="85"/>
        <v>1340390107666.1538</v>
      </c>
      <c r="AF124" s="13">
        <f t="shared" si="85"/>
        <v>1337399417145.6326</v>
      </c>
      <c r="AG124" s="13">
        <f t="shared" si="85"/>
        <v>1334408726625.1113</v>
      </c>
      <c r="AH124" s="13">
        <f t="shared" si="85"/>
        <v>1331791872419.655</v>
      </c>
      <c r="AI124" s="13">
        <f t="shared" si="85"/>
        <v>1329175018214.199</v>
      </c>
      <c r="AJ124" s="13">
        <f t="shared" si="85"/>
        <v>1325810491378.6125</v>
      </c>
      <c r="AK124" s="13">
        <f t="shared" si="85"/>
        <v>1322632882700.5586</v>
      </c>
      <c r="AL124" s="13">
        <f t="shared" si="85"/>
        <v>1319829110337.5696</v>
      </c>
      <c r="AM124" s="13">
        <f t="shared" si="85"/>
        <v>1317212256132.1138</v>
      </c>
      <c r="AN124" s="13">
        <f t="shared" si="85"/>
        <v>1314595401926.6575</v>
      </c>
    </row>
    <row r="125" spans="6:40">
      <c r="I125" s="1" t="s">
        <v>81</v>
      </c>
      <c r="J125" s="7"/>
      <c r="K125" s="7">
        <v>0</v>
      </c>
      <c r="L125" s="7">
        <v>0</v>
      </c>
      <c r="M125" s="7">
        <v>0</v>
      </c>
      <c r="N125" s="7">
        <v>0</v>
      </c>
      <c r="O125" s="7">
        <v>0</v>
      </c>
      <c r="P125" s="7">
        <v>0</v>
      </c>
      <c r="Q125" s="7">
        <v>0</v>
      </c>
      <c r="R125" s="7">
        <v>0</v>
      </c>
      <c r="S125" s="7">
        <v>0</v>
      </c>
      <c r="T125" s="7">
        <v>0</v>
      </c>
      <c r="U125" s="7">
        <v>0</v>
      </c>
      <c r="V125" s="7">
        <v>0</v>
      </c>
      <c r="W125" s="7">
        <v>0</v>
      </c>
      <c r="X125" s="7">
        <v>0</v>
      </c>
      <c r="Y125" s="7">
        <v>0</v>
      </c>
      <c r="Z125" s="7">
        <v>0</v>
      </c>
      <c r="AA125" s="7">
        <v>0</v>
      </c>
      <c r="AB125" s="7">
        <v>0</v>
      </c>
      <c r="AC125" s="7">
        <v>0</v>
      </c>
      <c r="AD125" s="7">
        <v>0</v>
      </c>
      <c r="AE125" s="7">
        <v>0</v>
      </c>
      <c r="AF125" s="7">
        <v>0</v>
      </c>
      <c r="AG125" s="7">
        <v>0</v>
      </c>
      <c r="AH125" s="7">
        <v>0</v>
      </c>
      <c r="AI125" s="7">
        <v>0</v>
      </c>
      <c r="AJ125" s="7">
        <v>0</v>
      </c>
      <c r="AK125" s="7">
        <v>0</v>
      </c>
      <c r="AL125" s="7">
        <v>0</v>
      </c>
      <c r="AM125" s="7">
        <v>0</v>
      </c>
      <c r="AN125" s="7">
        <v>0</v>
      </c>
    </row>
    <row r="126" spans="6:40">
      <c r="I126" s="1" t="s">
        <v>139</v>
      </c>
      <c r="J126" s="7"/>
      <c r="K126" s="7">
        <v>0</v>
      </c>
      <c r="L126" s="7">
        <v>0</v>
      </c>
      <c r="M126" s="7">
        <v>0</v>
      </c>
      <c r="N126" s="7">
        <v>0</v>
      </c>
      <c r="O126" s="7">
        <v>0</v>
      </c>
      <c r="P126" s="7">
        <v>0</v>
      </c>
      <c r="Q126" s="7">
        <v>0</v>
      </c>
      <c r="R126" s="7">
        <v>0</v>
      </c>
      <c r="S126" s="7">
        <v>0</v>
      </c>
      <c r="T126" s="7">
        <v>0</v>
      </c>
      <c r="U126" s="7">
        <v>0</v>
      </c>
      <c r="V126" s="7">
        <v>0</v>
      </c>
      <c r="W126" s="7">
        <v>0</v>
      </c>
      <c r="X126" s="7">
        <v>0</v>
      </c>
      <c r="Y126" s="7">
        <v>0</v>
      </c>
      <c r="Z126" s="7">
        <v>0</v>
      </c>
      <c r="AA126" s="7">
        <v>0</v>
      </c>
      <c r="AB126" s="7">
        <v>0</v>
      </c>
      <c r="AC126" s="7">
        <v>0</v>
      </c>
      <c r="AD126" s="7">
        <v>0</v>
      </c>
      <c r="AE126" s="7">
        <v>0</v>
      </c>
      <c r="AF126" s="7">
        <v>0</v>
      </c>
      <c r="AG126" s="7">
        <v>0</v>
      </c>
      <c r="AH126" s="7">
        <v>0</v>
      </c>
      <c r="AI126" s="7">
        <v>0</v>
      </c>
      <c r="AJ126" s="7">
        <v>0</v>
      </c>
      <c r="AK126" s="7">
        <v>0</v>
      </c>
      <c r="AL126" s="7">
        <v>0</v>
      </c>
      <c r="AM126" s="7">
        <v>0</v>
      </c>
      <c r="AN126" s="7">
        <v>0</v>
      </c>
    </row>
    <row r="127" spans="6:40">
      <c r="I127" s="1" t="s">
        <v>243</v>
      </c>
      <c r="J127" s="7"/>
      <c r="K127" s="7">
        <v>0</v>
      </c>
      <c r="L127" s="7">
        <v>0</v>
      </c>
      <c r="M127" s="7">
        <v>0</v>
      </c>
      <c r="N127" s="7">
        <v>0</v>
      </c>
      <c r="O127" s="7">
        <v>0</v>
      </c>
      <c r="P127" s="7">
        <v>0</v>
      </c>
      <c r="Q127" s="7">
        <v>0</v>
      </c>
      <c r="R127" s="7">
        <v>0</v>
      </c>
      <c r="S127" s="7">
        <v>0</v>
      </c>
      <c r="T127" s="7">
        <v>0</v>
      </c>
      <c r="U127" s="7">
        <v>0</v>
      </c>
      <c r="V127" s="7">
        <v>0</v>
      </c>
      <c r="W127" s="7">
        <v>0</v>
      </c>
      <c r="X127" s="7">
        <v>0</v>
      </c>
      <c r="Y127" s="7">
        <v>0</v>
      </c>
      <c r="Z127" s="7">
        <v>0</v>
      </c>
      <c r="AA127" s="7">
        <v>0</v>
      </c>
      <c r="AB127" s="7">
        <v>0</v>
      </c>
      <c r="AC127" s="7">
        <v>0</v>
      </c>
      <c r="AD127" s="7">
        <v>0</v>
      </c>
      <c r="AE127" s="7">
        <v>0</v>
      </c>
      <c r="AF127" s="7">
        <v>0</v>
      </c>
      <c r="AG127" s="7">
        <v>0</v>
      </c>
      <c r="AH127" s="7">
        <v>0</v>
      </c>
      <c r="AI127" s="7">
        <v>0</v>
      </c>
      <c r="AJ127" s="7">
        <v>0</v>
      </c>
      <c r="AK127" s="7">
        <v>0</v>
      </c>
      <c r="AL127" s="7">
        <v>0</v>
      </c>
      <c r="AM127" s="7">
        <v>0</v>
      </c>
      <c r="AN127" s="7">
        <v>0</v>
      </c>
    </row>
    <row r="128" spans="6:40">
      <c r="I128" s="1" t="s">
        <v>244</v>
      </c>
      <c r="J128" s="7"/>
      <c r="K128" s="7">
        <v>0</v>
      </c>
      <c r="L128" s="7">
        <v>0</v>
      </c>
      <c r="M128" s="7">
        <v>0</v>
      </c>
      <c r="N128" s="7">
        <v>0</v>
      </c>
      <c r="O128" s="7">
        <v>0</v>
      </c>
      <c r="P128" s="7">
        <v>0</v>
      </c>
      <c r="Q128" s="7">
        <v>0</v>
      </c>
      <c r="R128" s="7">
        <v>0</v>
      </c>
      <c r="S128" s="7">
        <v>0</v>
      </c>
      <c r="T128" s="7">
        <v>0</v>
      </c>
      <c r="U128" s="7">
        <v>0</v>
      </c>
      <c r="V128" s="7">
        <v>0</v>
      </c>
      <c r="W128" s="7">
        <v>0</v>
      </c>
      <c r="X128" s="7">
        <v>0</v>
      </c>
      <c r="Y128" s="7">
        <v>0</v>
      </c>
      <c r="Z128" s="7">
        <v>0</v>
      </c>
      <c r="AA128" s="7">
        <v>0</v>
      </c>
      <c r="AB128" s="7">
        <v>0</v>
      </c>
      <c r="AC128" s="7">
        <v>0</v>
      </c>
      <c r="AD128" s="7">
        <v>0</v>
      </c>
      <c r="AE128" s="7">
        <v>0</v>
      </c>
      <c r="AF128" s="7">
        <v>0</v>
      </c>
      <c r="AG128" s="7">
        <v>0</v>
      </c>
      <c r="AH128" s="7">
        <v>0</v>
      </c>
      <c r="AI128" s="7">
        <v>0</v>
      </c>
      <c r="AJ128" s="7">
        <v>0</v>
      </c>
      <c r="AK128" s="7">
        <v>0</v>
      </c>
      <c r="AL128" s="7">
        <v>0</v>
      </c>
      <c r="AM128" s="7">
        <v>0</v>
      </c>
      <c r="AN128" s="7">
        <v>0</v>
      </c>
    </row>
    <row r="129" spans="1:40">
      <c r="H129" s="8" t="s">
        <v>307</v>
      </c>
      <c r="I129" s="1" t="s">
        <v>245</v>
      </c>
      <c r="J129" s="13"/>
      <c r="K129" s="13">
        <f t="shared" ref="K129" si="86">INDEX(Table4,MATCH($H129,Table4_A,0),MATCH(K$120,Table4_1,0))*Percent_rural*quadrillion</f>
        <v>13704652392131.465</v>
      </c>
      <c r="L129" s="13">
        <f t="shared" ref="L129:N129" si="87">INDEX(Table4_22,MATCH($H129,Table4_A_22,0),MATCH(L$120,Table4_1_22,0))*Percent_rural*quadrillion</f>
        <v>13745961304946.164</v>
      </c>
      <c r="M129" s="13">
        <f t="shared" si="87"/>
        <v>13809700396664.779</v>
      </c>
      <c r="N129" s="13">
        <f t="shared" si="87"/>
        <v>14025964704929.977</v>
      </c>
      <c r="O129" s="13">
        <f t="shared" ref="O129:AN129" si="88">INDEX(Table4_22,MATCH($H129,Table4_A_22,0),MATCH(O$120,Table4_1_22,0))*Percent_rural*quadrillion</f>
        <v>14386529830810.326</v>
      </c>
      <c r="P129" s="13">
        <f t="shared" si="88"/>
        <v>14807282603416.172</v>
      </c>
      <c r="Q129" s="13">
        <f t="shared" si="88"/>
        <v>15245979519145.146</v>
      </c>
      <c r="R129" s="13">
        <f t="shared" si="88"/>
        <v>15674769772524.893</v>
      </c>
      <c r="S129" s="13">
        <f t="shared" si="88"/>
        <v>16083746701206.184</v>
      </c>
      <c r="T129" s="13">
        <f t="shared" si="88"/>
        <v>16468611187565.773</v>
      </c>
      <c r="U129" s="13">
        <f t="shared" si="88"/>
        <v>16832727758439.244</v>
      </c>
      <c r="V129" s="13">
        <f t="shared" si="88"/>
        <v>17181143204079.982</v>
      </c>
      <c r="W129" s="13">
        <f t="shared" si="88"/>
        <v>17515913624220.836</v>
      </c>
      <c r="X129" s="13">
        <f t="shared" si="88"/>
        <v>17843020399902.859</v>
      </c>
      <c r="Y129" s="13">
        <f t="shared" si="88"/>
        <v>18174239375050.594</v>
      </c>
      <c r="Z129" s="13">
        <f t="shared" si="88"/>
        <v>18517234194122.887</v>
      </c>
      <c r="AA129" s="13">
        <f t="shared" si="88"/>
        <v>18868453412126.609</v>
      </c>
      <c r="AB129" s="13">
        <f t="shared" si="88"/>
        <v>19219485711972.797</v>
      </c>
      <c r="AC129" s="13">
        <f t="shared" si="88"/>
        <v>19578555492592.891</v>
      </c>
      <c r="AD129" s="13">
        <f t="shared" si="88"/>
        <v>19941924390836.234</v>
      </c>
      <c r="AE129" s="13">
        <f t="shared" si="88"/>
        <v>20307723225127.5</v>
      </c>
      <c r="AF129" s="13">
        <f t="shared" si="88"/>
        <v>20677073504411.883</v>
      </c>
      <c r="AG129" s="13">
        <f t="shared" si="88"/>
        <v>21056891200518.094</v>
      </c>
      <c r="AH129" s="13">
        <f t="shared" si="88"/>
        <v>21448484740548.855</v>
      </c>
      <c r="AI129" s="13">
        <f t="shared" si="88"/>
        <v>21844938152675.465</v>
      </c>
      <c r="AJ129" s="13">
        <f t="shared" si="88"/>
        <v>22230924147980.246</v>
      </c>
      <c r="AK129" s="13">
        <f t="shared" si="88"/>
        <v>22623639196956.207</v>
      </c>
      <c r="AL129" s="13">
        <f t="shared" si="88"/>
        <v>23021214118028.008</v>
      </c>
      <c r="AM129" s="13">
        <f t="shared" si="88"/>
        <v>23424957338298.387</v>
      </c>
      <c r="AN129" s="13">
        <f t="shared" si="88"/>
        <v>23833747348822.152</v>
      </c>
    </row>
    <row r="130" spans="1:40">
      <c r="I130" s="1" t="s">
        <v>246</v>
      </c>
      <c r="J130" s="7"/>
      <c r="K130" s="7">
        <v>0</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0</v>
      </c>
      <c r="AL130" s="7">
        <v>0</v>
      </c>
      <c r="AM130" s="7">
        <v>0</v>
      </c>
      <c r="AN130" s="7">
        <v>0</v>
      </c>
    </row>
    <row r="131" spans="1:40" s="15" customFormat="1" ht="18.75">
      <c r="A131" s="17" t="s">
        <v>74</v>
      </c>
      <c r="B131" s="17"/>
      <c r="C131" s="17"/>
      <c r="D131" s="17"/>
      <c r="E131" s="17"/>
      <c r="F131" s="17" t="s">
        <v>74</v>
      </c>
      <c r="G131" s="17"/>
    </row>
    <row r="132" spans="1:40">
      <c r="H132" s="1" t="s">
        <v>263</v>
      </c>
    </row>
    <row r="133" spans="1:40">
      <c r="I133" s="1" t="s">
        <v>75</v>
      </c>
      <c r="J133" s="1"/>
      <c r="K133" s="1">
        <v>2021</v>
      </c>
      <c r="L133" s="1">
        <v>2022</v>
      </c>
      <c r="M133" s="1">
        <v>2023</v>
      </c>
      <c r="N133" s="1">
        <v>2024</v>
      </c>
      <c r="O133" s="1">
        <v>2025</v>
      </c>
      <c r="P133" s="1">
        <v>2026</v>
      </c>
      <c r="Q133" s="1">
        <v>2027</v>
      </c>
      <c r="R133" s="1">
        <v>2028</v>
      </c>
      <c r="S133" s="1">
        <v>2029</v>
      </c>
      <c r="T133" s="1">
        <v>2030</v>
      </c>
      <c r="U133" s="1">
        <v>2031</v>
      </c>
      <c r="V133" s="1">
        <v>2032</v>
      </c>
      <c r="W133" s="1">
        <v>2033</v>
      </c>
      <c r="X133" s="1">
        <v>2034</v>
      </c>
      <c r="Y133" s="1">
        <v>2035</v>
      </c>
      <c r="Z133" s="1">
        <v>2036</v>
      </c>
      <c r="AA133" s="1">
        <v>2037</v>
      </c>
      <c r="AB133" s="1">
        <v>2038</v>
      </c>
      <c r="AC133" s="1">
        <v>2039</v>
      </c>
      <c r="AD133" s="1">
        <v>2040</v>
      </c>
      <c r="AE133" s="1">
        <v>2041</v>
      </c>
      <c r="AF133" s="1">
        <v>2042</v>
      </c>
      <c r="AG133" s="1">
        <v>2043</v>
      </c>
      <c r="AH133" s="1">
        <v>2044</v>
      </c>
      <c r="AI133" s="1">
        <v>2045</v>
      </c>
      <c r="AJ133" s="1">
        <v>2046</v>
      </c>
      <c r="AK133" s="1">
        <v>2047</v>
      </c>
      <c r="AL133" s="1">
        <v>2048</v>
      </c>
      <c r="AM133" s="1">
        <v>2049</v>
      </c>
      <c r="AN133" s="1">
        <v>2050</v>
      </c>
    </row>
    <row r="134" spans="1:40">
      <c r="H134" s="8" t="s">
        <v>372</v>
      </c>
      <c r="I134" s="1" t="s">
        <v>76</v>
      </c>
      <c r="J134" s="13"/>
      <c r="K134" s="13">
        <f>INDEX(Table5,MATCH($H134,Table5_A,0),MATCH(K$133,Table5_1,0))*quadrillion</f>
        <v>115345000000000</v>
      </c>
      <c r="L134" s="13">
        <f t="shared" ref="L134:N134" si="89">INDEX(Table5_22,MATCH($H134,Table5_A_22,0),MATCH(L$133,Table5_1_22,0))*quadrillion</f>
        <v>119273000000000</v>
      </c>
      <c r="M134" s="13">
        <f t="shared" si="89"/>
        <v>118361000000000</v>
      </c>
      <c r="N134" s="13">
        <f t="shared" si="89"/>
        <v>110862000000000</v>
      </c>
      <c r="O134" s="13">
        <f t="shared" ref="O134:AN134" si="90">INDEX(Table5_22,MATCH($H134,Table5_A_22,0),MATCH(O$133,Table5_1_22,0))*quadrillion</f>
        <v>111099000000000</v>
      </c>
      <c r="P134" s="13">
        <f t="shared" si="90"/>
        <v>111147000000000</v>
      </c>
      <c r="Q134" s="13">
        <f t="shared" si="90"/>
        <v>110854000000000</v>
      </c>
      <c r="R134" s="13">
        <f t="shared" si="90"/>
        <v>110384000000000</v>
      </c>
      <c r="S134" s="13">
        <f t="shared" si="90"/>
        <v>109759000000000</v>
      </c>
      <c r="T134" s="13">
        <f t="shared" si="90"/>
        <v>108987000000000</v>
      </c>
      <c r="U134" s="13">
        <f t="shared" si="90"/>
        <v>108285000000000</v>
      </c>
      <c r="V134" s="13">
        <f t="shared" si="90"/>
        <v>107479000000000</v>
      </c>
      <c r="W134" s="13">
        <f t="shared" si="90"/>
        <v>106449000000000</v>
      </c>
      <c r="X134" s="13">
        <f t="shared" si="90"/>
        <v>105275000000000</v>
      </c>
      <c r="Y134" s="13">
        <f t="shared" si="90"/>
        <v>104142000000000</v>
      </c>
      <c r="Z134" s="13">
        <f t="shared" si="90"/>
        <v>102983000000000</v>
      </c>
      <c r="AA134" s="13">
        <f t="shared" si="90"/>
        <v>101737000000000</v>
      </c>
      <c r="AB134" s="13">
        <f t="shared" si="90"/>
        <v>100347000000000</v>
      </c>
      <c r="AC134" s="13">
        <f t="shared" si="90"/>
        <v>98874000000000</v>
      </c>
      <c r="AD134" s="13">
        <f t="shared" si="90"/>
        <v>97414000000000</v>
      </c>
      <c r="AE134" s="13">
        <f t="shared" si="90"/>
        <v>96060000000000</v>
      </c>
      <c r="AF134" s="13">
        <f t="shared" si="90"/>
        <v>94758000000000</v>
      </c>
      <c r="AG134" s="13">
        <f t="shared" si="90"/>
        <v>93488000000000</v>
      </c>
      <c r="AH134" s="13">
        <f t="shared" si="90"/>
        <v>92216000000000</v>
      </c>
      <c r="AI134" s="13">
        <f t="shared" si="90"/>
        <v>90939000000000</v>
      </c>
      <c r="AJ134" s="13">
        <f t="shared" si="90"/>
        <v>89708000000000</v>
      </c>
      <c r="AK134" s="13">
        <f t="shared" si="90"/>
        <v>88523000000000</v>
      </c>
      <c r="AL134" s="13">
        <f t="shared" si="90"/>
        <v>87315000000000</v>
      </c>
      <c r="AM134" s="13">
        <f t="shared" si="90"/>
        <v>86134000000000</v>
      </c>
      <c r="AN134" s="13">
        <f t="shared" si="90"/>
        <v>84990000000000</v>
      </c>
    </row>
    <row r="135" spans="1:40">
      <c r="I135" s="1" t="s">
        <v>77</v>
      </c>
      <c r="J135" s="7"/>
      <c r="K135" s="7">
        <v>0</v>
      </c>
      <c r="L135" s="7">
        <v>0</v>
      </c>
      <c r="M135" s="7">
        <v>0</v>
      </c>
      <c r="N135" s="7">
        <v>0</v>
      </c>
      <c r="O135" s="7">
        <v>0</v>
      </c>
      <c r="P135" s="7">
        <v>0</v>
      </c>
      <c r="Q135" s="7">
        <v>0</v>
      </c>
      <c r="R135" s="7">
        <v>0</v>
      </c>
      <c r="S135" s="7">
        <v>0</v>
      </c>
      <c r="T135" s="7">
        <v>0</v>
      </c>
      <c r="U135" s="7">
        <v>0</v>
      </c>
      <c r="V135" s="7">
        <v>0</v>
      </c>
      <c r="W135" s="7">
        <v>0</v>
      </c>
      <c r="X135" s="7">
        <v>0</v>
      </c>
      <c r="Y135" s="7">
        <v>0</v>
      </c>
      <c r="Z135" s="7">
        <v>0</v>
      </c>
      <c r="AA135" s="7">
        <v>0</v>
      </c>
      <c r="AB135" s="7">
        <v>0</v>
      </c>
      <c r="AC135" s="7">
        <v>0</v>
      </c>
      <c r="AD135" s="7">
        <v>0</v>
      </c>
      <c r="AE135" s="7">
        <v>0</v>
      </c>
      <c r="AF135" s="7">
        <v>0</v>
      </c>
      <c r="AG135" s="7">
        <v>0</v>
      </c>
      <c r="AH135" s="7">
        <v>0</v>
      </c>
      <c r="AI135" s="7">
        <v>0</v>
      </c>
      <c r="AJ135" s="7">
        <v>0</v>
      </c>
      <c r="AK135" s="7">
        <v>0</v>
      </c>
      <c r="AL135" s="7">
        <v>0</v>
      </c>
      <c r="AM135" s="7">
        <v>0</v>
      </c>
      <c r="AN135" s="7">
        <v>0</v>
      </c>
    </row>
    <row r="136" spans="1:40">
      <c r="H136" s="8" t="s">
        <v>382</v>
      </c>
      <c r="I136" s="1" t="s">
        <v>78</v>
      </c>
      <c r="J136" s="13"/>
      <c r="K136" s="13">
        <f t="shared" ref="K136:K137" si="91">INDEX(Table5,MATCH($H136,Table5_A,0),MATCH(K$133,Table5_1,0))*quadrillion</f>
        <v>1803724000000000</v>
      </c>
      <c r="L136" s="13">
        <f t="shared" ref="L136:N137" si="92">INDEX(Table5_22,MATCH($H136,Table5_A_22,0),MATCH(L$133,Table5_1_22,0))*quadrillion</f>
        <v>1825454000000000</v>
      </c>
      <c r="M136" s="13">
        <f t="shared" si="92"/>
        <v>1794700000000000</v>
      </c>
      <c r="N136" s="13">
        <f t="shared" si="92"/>
        <v>1706173000000000</v>
      </c>
      <c r="O136" s="13">
        <f t="shared" ref="O136:R136" si="93">$T$136</f>
        <v>1789100000000000</v>
      </c>
      <c r="P136" s="13">
        <f t="shared" si="93"/>
        <v>1789100000000000</v>
      </c>
      <c r="Q136" s="13">
        <f t="shared" si="93"/>
        <v>1789100000000000</v>
      </c>
      <c r="R136" s="13">
        <f t="shared" si="93"/>
        <v>1789100000000000</v>
      </c>
      <c r="S136" s="13">
        <f>$T$136</f>
        <v>1789100000000000</v>
      </c>
      <c r="T136" s="13">
        <f t="shared" ref="O136:T137" si="94">INDEX(Table5_22,MATCH($H136,Table5_A_22,0),MATCH(T$133,Table5_1_22,0))*quadrillion</f>
        <v>1789100000000000</v>
      </c>
      <c r="U136" s="13">
        <f t="shared" ref="U136:AD137" si="95">INDEX(Table5_22,MATCH($H136,Table5_A_22,0),MATCH(U$133,Table5_1_22,0))*quadrillion</f>
        <v>1787161000000000</v>
      </c>
      <c r="V136" s="13">
        <f t="shared" si="95"/>
        <v>1783530000000000</v>
      </c>
      <c r="W136" s="13">
        <f t="shared" si="95"/>
        <v>1776289000000000</v>
      </c>
      <c r="X136" s="13">
        <f t="shared" si="95"/>
        <v>1767478000000000</v>
      </c>
      <c r="Y136" s="13">
        <f t="shared" si="95"/>
        <v>1757646000000000</v>
      </c>
      <c r="Z136" s="13">
        <f t="shared" si="95"/>
        <v>1748321000000000</v>
      </c>
      <c r="AA136" s="13">
        <f t="shared" si="95"/>
        <v>1738137000000000</v>
      </c>
      <c r="AB136" s="13">
        <f t="shared" si="95"/>
        <v>1725022000000000</v>
      </c>
      <c r="AC136" s="13">
        <f t="shared" si="95"/>
        <v>1712733000000000</v>
      </c>
      <c r="AD136" s="13">
        <f t="shared" si="95"/>
        <v>1699783000000000</v>
      </c>
      <c r="AE136" s="13">
        <f t="shared" ref="AE136:AN137" si="96">INDEX(Table5_22,MATCH($H136,Table5_A_22,0),MATCH(AE$133,Table5_1_22,0))*quadrillion</f>
        <v>1686558000000000</v>
      </c>
      <c r="AF136" s="13">
        <f t="shared" si="96"/>
        <v>1673985000000000</v>
      </c>
      <c r="AG136" s="13">
        <f t="shared" si="96"/>
        <v>1663169000000000</v>
      </c>
      <c r="AH136" s="13">
        <f t="shared" si="96"/>
        <v>1653979000000000</v>
      </c>
      <c r="AI136" s="13">
        <f t="shared" si="96"/>
        <v>1642917000000000</v>
      </c>
      <c r="AJ136" s="13">
        <f t="shared" si="96"/>
        <v>1629286000000000</v>
      </c>
      <c r="AK136" s="13">
        <f t="shared" si="96"/>
        <v>1617342000000000</v>
      </c>
      <c r="AL136" s="13">
        <f t="shared" si="96"/>
        <v>1607314000000000</v>
      </c>
      <c r="AM136" s="13">
        <f t="shared" si="96"/>
        <v>1597087000000000</v>
      </c>
      <c r="AN136" s="13">
        <f t="shared" si="96"/>
        <v>1585169000000000</v>
      </c>
    </row>
    <row r="137" spans="1:40">
      <c r="H137" s="8" t="s">
        <v>388</v>
      </c>
      <c r="I137" s="1" t="s">
        <v>79</v>
      </c>
      <c r="J137" s="13"/>
      <c r="K137" s="13">
        <f t="shared" si="91"/>
        <v>214504000000000</v>
      </c>
      <c r="L137" s="13">
        <f t="shared" si="92"/>
        <v>212071000000000</v>
      </c>
      <c r="M137" s="13">
        <f t="shared" si="92"/>
        <v>206160000000000</v>
      </c>
      <c r="N137" s="13">
        <f t="shared" si="92"/>
        <v>189944000000000</v>
      </c>
      <c r="O137" s="13">
        <f t="shared" si="94"/>
        <v>191777000000000</v>
      </c>
      <c r="P137" s="13">
        <f t="shared" si="94"/>
        <v>193137000000000</v>
      </c>
      <c r="Q137" s="13">
        <f t="shared" si="94"/>
        <v>194076000000000</v>
      </c>
      <c r="R137" s="13">
        <f t="shared" si="94"/>
        <v>194863000000000</v>
      </c>
      <c r="S137" s="13">
        <f t="shared" si="94"/>
        <v>194118000000000</v>
      </c>
      <c r="T137" s="13">
        <f t="shared" si="94"/>
        <v>192428000000000</v>
      </c>
      <c r="U137" s="13">
        <f t="shared" si="95"/>
        <v>190378000000000</v>
      </c>
      <c r="V137" s="13">
        <f t="shared" si="95"/>
        <v>188286000000000</v>
      </c>
      <c r="W137" s="13">
        <f t="shared" si="95"/>
        <v>186091000000000</v>
      </c>
      <c r="X137" s="13">
        <f t="shared" si="95"/>
        <v>183872000000000</v>
      </c>
      <c r="Y137" s="13">
        <f t="shared" si="95"/>
        <v>181496000000000</v>
      </c>
      <c r="Z137" s="13">
        <f t="shared" si="95"/>
        <v>179108000000000</v>
      </c>
      <c r="AA137" s="13">
        <f t="shared" si="95"/>
        <v>176649000000000</v>
      </c>
      <c r="AB137" s="13">
        <f t="shared" si="95"/>
        <v>174150000000000</v>
      </c>
      <c r="AC137" s="13">
        <f t="shared" si="95"/>
        <v>171617000000000</v>
      </c>
      <c r="AD137" s="13">
        <f t="shared" si="95"/>
        <v>169061000000000</v>
      </c>
      <c r="AE137" s="13">
        <f t="shared" si="96"/>
        <v>166513000000000</v>
      </c>
      <c r="AF137" s="13">
        <f t="shared" si="96"/>
        <v>164037000000000</v>
      </c>
      <c r="AG137" s="13">
        <f t="shared" si="96"/>
        <v>161519000000000</v>
      </c>
      <c r="AH137" s="13">
        <f t="shared" si="96"/>
        <v>159163000000000</v>
      </c>
      <c r="AI137" s="13">
        <f t="shared" si="96"/>
        <v>156796000000000</v>
      </c>
      <c r="AJ137" s="13">
        <f t="shared" si="96"/>
        <v>154307000000000</v>
      </c>
      <c r="AK137" s="13">
        <f t="shared" si="96"/>
        <v>151870000000000</v>
      </c>
      <c r="AL137" s="13">
        <f t="shared" si="96"/>
        <v>149531000000000</v>
      </c>
      <c r="AM137" s="13">
        <f t="shared" si="96"/>
        <v>147200000000000</v>
      </c>
      <c r="AN137" s="13">
        <f t="shared" si="96"/>
        <v>144935000000000</v>
      </c>
    </row>
    <row r="138" spans="1:40">
      <c r="I138" s="1" t="s">
        <v>81</v>
      </c>
      <c r="J138" s="14"/>
      <c r="K138" s="14">
        <v>336352809191520</v>
      </c>
      <c r="L138" s="14">
        <v>340014333941918.56</v>
      </c>
      <c r="M138" s="14">
        <v>334090249852084.81</v>
      </c>
      <c r="N138" s="14">
        <v>316395560235523.94</v>
      </c>
      <c r="O138" s="14" t="e">
        <f>#REF!</f>
        <v>#REF!</v>
      </c>
      <c r="P138" s="14" t="e">
        <f>#REF!</f>
        <v>#REF!</v>
      </c>
      <c r="Q138" s="14" t="e">
        <f>#REF!</f>
        <v>#REF!</v>
      </c>
      <c r="R138" s="14" t="e">
        <f>#REF!</f>
        <v>#REF!</v>
      </c>
      <c r="S138" s="14" t="e">
        <f>#REF!</f>
        <v>#REF!</v>
      </c>
      <c r="T138" s="14" t="e">
        <f>#REF!</f>
        <v>#REF!</v>
      </c>
      <c r="U138" s="14" t="e">
        <f>#REF!</f>
        <v>#REF!</v>
      </c>
      <c r="V138" s="14" t="e">
        <f>#REF!</f>
        <v>#REF!</v>
      </c>
      <c r="W138" s="14" t="e">
        <f>#REF!</f>
        <v>#REF!</v>
      </c>
      <c r="X138" s="14" t="e">
        <f>#REF!</f>
        <v>#REF!</v>
      </c>
      <c r="Y138" s="14" t="e">
        <f>#REF!</f>
        <v>#REF!</v>
      </c>
      <c r="Z138" s="14" t="e">
        <f>#REF!</f>
        <v>#REF!</v>
      </c>
      <c r="AA138" s="14" t="e">
        <f>#REF!</f>
        <v>#REF!</v>
      </c>
      <c r="AB138" s="14" t="e">
        <f>#REF!</f>
        <v>#REF!</v>
      </c>
      <c r="AC138" s="14" t="e">
        <f>#REF!</f>
        <v>#REF!</v>
      </c>
      <c r="AD138" s="14" t="e">
        <f>#REF!</f>
        <v>#REF!</v>
      </c>
      <c r="AE138" s="14" t="e">
        <f>#REF!</f>
        <v>#REF!</v>
      </c>
      <c r="AF138" s="14" t="e">
        <f>#REF!</f>
        <v>#REF!</v>
      </c>
      <c r="AG138" s="14" t="e">
        <f>#REF!</f>
        <v>#REF!</v>
      </c>
      <c r="AH138" s="14" t="e">
        <f>#REF!</f>
        <v>#REF!</v>
      </c>
      <c r="AI138" s="14" t="e">
        <f>#REF!</f>
        <v>#REF!</v>
      </c>
      <c r="AJ138" s="14" t="e">
        <f>#REF!</f>
        <v>#REF!</v>
      </c>
      <c r="AK138" s="14" t="e">
        <f>#REF!</f>
        <v>#REF!</v>
      </c>
      <c r="AL138" s="14" t="e">
        <f>#REF!</f>
        <v>#REF!</v>
      </c>
      <c r="AM138" s="14" t="e">
        <f>#REF!</f>
        <v>#REF!</v>
      </c>
      <c r="AN138" s="14" t="e">
        <f>#REF!</f>
        <v>#REF!</v>
      </c>
    </row>
    <row r="139" spans="1:40">
      <c r="I139" s="1" t="s">
        <v>139</v>
      </c>
      <c r="J139" s="7"/>
      <c r="K139" s="7">
        <v>0</v>
      </c>
      <c r="L139" s="7">
        <v>0</v>
      </c>
      <c r="M139" s="7">
        <v>0</v>
      </c>
      <c r="N139" s="7">
        <v>0</v>
      </c>
      <c r="O139" s="7">
        <v>0</v>
      </c>
      <c r="P139" s="7">
        <v>0</v>
      </c>
      <c r="Q139" s="7">
        <v>0</v>
      </c>
      <c r="R139" s="7">
        <v>0</v>
      </c>
      <c r="S139" s="7">
        <v>0</v>
      </c>
      <c r="T139" s="7">
        <v>0</v>
      </c>
      <c r="U139" s="7">
        <v>0</v>
      </c>
      <c r="V139" s="7">
        <v>0</v>
      </c>
      <c r="W139" s="7">
        <v>0</v>
      </c>
      <c r="X139" s="7">
        <v>0</v>
      </c>
      <c r="Y139" s="7">
        <v>0</v>
      </c>
      <c r="Z139" s="7">
        <v>0</v>
      </c>
      <c r="AA139" s="7">
        <v>0</v>
      </c>
      <c r="AB139" s="7">
        <v>0</v>
      </c>
      <c r="AC139" s="7">
        <v>0</v>
      </c>
      <c r="AD139" s="7">
        <v>0</v>
      </c>
      <c r="AE139" s="7">
        <v>0</v>
      </c>
      <c r="AF139" s="7">
        <v>0</v>
      </c>
      <c r="AG139" s="7">
        <v>0</v>
      </c>
      <c r="AH139" s="7">
        <v>0</v>
      </c>
      <c r="AI139" s="7">
        <v>0</v>
      </c>
      <c r="AJ139" s="7">
        <v>0</v>
      </c>
      <c r="AK139" s="7">
        <v>0</v>
      </c>
      <c r="AL139" s="7">
        <v>0</v>
      </c>
      <c r="AM139" s="7">
        <v>0</v>
      </c>
      <c r="AN139" s="7">
        <v>0</v>
      </c>
    </row>
    <row r="140" spans="1:40">
      <c r="I140" s="1" t="s">
        <v>243</v>
      </c>
      <c r="J140" s="7"/>
      <c r="K140" s="7">
        <v>0</v>
      </c>
      <c r="L140" s="7">
        <v>0</v>
      </c>
      <c r="M140" s="7">
        <v>0</v>
      </c>
      <c r="N140" s="7">
        <v>0</v>
      </c>
      <c r="O140" s="7">
        <v>0</v>
      </c>
      <c r="P140" s="7">
        <v>0</v>
      </c>
      <c r="Q140" s="7">
        <v>0</v>
      </c>
      <c r="R140" s="7">
        <v>0</v>
      </c>
      <c r="S140" s="7">
        <v>0</v>
      </c>
      <c r="T140" s="7">
        <v>0</v>
      </c>
      <c r="U140" s="7">
        <v>0</v>
      </c>
      <c r="V140" s="7">
        <v>0</v>
      </c>
      <c r="W140" s="7">
        <v>0</v>
      </c>
      <c r="X140" s="7">
        <v>0</v>
      </c>
      <c r="Y140" s="7">
        <v>0</v>
      </c>
      <c r="Z140" s="7">
        <v>0</v>
      </c>
      <c r="AA140" s="7">
        <v>0</v>
      </c>
      <c r="AB140" s="7">
        <v>0</v>
      </c>
      <c r="AC140" s="7">
        <v>0</v>
      </c>
      <c r="AD140" s="7">
        <v>0</v>
      </c>
      <c r="AE140" s="7">
        <v>0</v>
      </c>
      <c r="AF140" s="7">
        <v>0</v>
      </c>
      <c r="AG140" s="7">
        <v>0</v>
      </c>
      <c r="AH140" s="7">
        <v>0</v>
      </c>
      <c r="AI140" s="7">
        <v>0</v>
      </c>
      <c r="AJ140" s="7">
        <v>0</v>
      </c>
      <c r="AK140" s="7">
        <v>0</v>
      </c>
      <c r="AL140" s="7">
        <v>0</v>
      </c>
      <c r="AM140" s="7">
        <v>0</v>
      </c>
      <c r="AN140" s="7">
        <v>0</v>
      </c>
    </row>
    <row r="141" spans="1:40">
      <c r="I141" s="1" t="s">
        <v>244</v>
      </c>
      <c r="J141" s="7"/>
      <c r="K141" s="7">
        <v>0</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v>0</v>
      </c>
      <c r="AM141" s="7">
        <v>0</v>
      </c>
      <c r="AN141" s="7">
        <v>0</v>
      </c>
    </row>
    <row r="142" spans="1:40">
      <c r="F142" s="8" t="s">
        <v>391</v>
      </c>
      <c r="G142" s="8" t="s">
        <v>388</v>
      </c>
      <c r="H142" s="8" t="s">
        <v>393</v>
      </c>
      <c r="I142" s="1" t="s">
        <v>245</v>
      </c>
      <c r="J142" s="13"/>
      <c r="K142" s="13">
        <v>359363595342854.44</v>
      </c>
      <c r="L142" s="13">
        <f t="shared" ref="L142:N142" si="97">INDEX(Table5_22,MATCH($H$142,Table5_A_22,0),MATCH(L$133,Table5_1_22,0))*(1-Fraction_coal)*INDEX(Table5_22,MATCH($G$142,Table5_A_22,0),MATCH(L$133,Table5_1_22,0))/INDEX(Table5_22,MATCH($F$142,Table5_A_22,0),MATCH(L$133,Table5_1_22,0))*quadrillion</f>
        <v>409805170050857.56</v>
      </c>
      <c r="M142" s="13">
        <f t="shared" si="97"/>
        <v>409851692868979.25</v>
      </c>
      <c r="N142" s="13">
        <f t="shared" si="97"/>
        <v>396667877678779.75</v>
      </c>
      <c r="O142" s="13">
        <f t="shared" ref="O142:AN142" si="98">INDEX(Table5_22,MATCH($H$142,Table5_A_22,0),MATCH(O$133,Table5_1_22,0))*(1-Fraction_coal)*INDEX(Table5_22,MATCH($G$142,Table5_A_22,0),MATCH(O$133,Table5_1_22,0))/INDEX(Table5_22,MATCH($F$142,Table5_A_22,0),MATCH(O$133,Table5_1_22,0))*quadrillion</f>
        <v>396429817341969.69</v>
      </c>
      <c r="P142" s="13">
        <f t="shared" si="98"/>
        <v>395393180255775.06</v>
      </c>
      <c r="Q142" s="13">
        <f t="shared" si="98"/>
        <v>394541126869634.81</v>
      </c>
      <c r="R142" s="13">
        <f t="shared" si="98"/>
        <v>394538558798236.06</v>
      </c>
      <c r="S142" s="13">
        <f t="shared" si="98"/>
        <v>394530901851124.31</v>
      </c>
      <c r="T142" s="13">
        <f t="shared" si="98"/>
        <v>395097968936789.25</v>
      </c>
      <c r="U142" s="13">
        <f t="shared" si="98"/>
        <v>394587299047779.38</v>
      </c>
      <c r="V142" s="13">
        <f t="shared" si="98"/>
        <v>394576500521628.63</v>
      </c>
      <c r="W142" s="13">
        <f t="shared" si="98"/>
        <v>394298838277933.81</v>
      </c>
      <c r="X142" s="13">
        <f t="shared" si="98"/>
        <v>393792142835134.88</v>
      </c>
      <c r="Y142" s="13">
        <f t="shared" si="98"/>
        <v>393209217331010.5</v>
      </c>
      <c r="Z142" s="13">
        <f t="shared" si="98"/>
        <v>392311539268440.69</v>
      </c>
      <c r="AA142" s="13">
        <f t="shared" si="98"/>
        <v>391188002490874.63</v>
      </c>
      <c r="AB142" s="13">
        <f t="shared" si="98"/>
        <v>389967270808077.88</v>
      </c>
      <c r="AC142" s="13">
        <f t="shared" si="98"/>
        <v>388791962232023.31</v>
      </c>
      <c r="AD142" s="13">
        <f t="shared" si="98"/>
        <v>387466086786806.38</v>
      </c>
      <c r="AE142" s="13">
        <f t="shared" si="98"/>
        <v>386150224796638.44</v>
      </c>
      <c r="AF142" s="13">
        <f t="shared" si="98"/>
        <v>384800463163699.06</v>
      </c>
      <c r="AG142" s="13">
        <f t="shared" si="98"/>
        <v>383465937998369.31</v>
      </c>
      <c r="AH142" s="13">
        <f t="shared" si="98"/>
        <v>382043292076912.5</v>
      </c>
      <c r="AI142" s="13">
        <f t="shared" si="98"/>
        <v>380608639894376.88</v>
      </c>
      <c r="AJ142" s="13">
        <f t="shared" si="98"/>
        <v>379354895822115.56</v>
      </c>
      <c r="AK142" s="13">
        <f t="shared" si="98"/>
        <v>378281066309297.88</v>
      </c>
      <c r="AL142" s="13">
        <f t="shared" si="98"/>
        <v>376846816235925.69</v>
      </c>
      <c r="AM142" s="13">
        <f t="shared" si="98"/>
        <v>375369305346379.38</v>
      </c>
      <c r="AN142" s="13">
        <f t="shared" si="98"/>
        <v>373839200138353.56</v>
      </c>
    </row>
    <row r="143" spans="1:40">
      <c r="I143" s="1" t="s">
        <v>246</v>
      </c>
      <c r="J143" s="7"/>
      <c r="K143" s="7">
        <v>0</v>
      </c>
      <c r="L143" s="7">
        <v>0</v>
      </c>
      <c r="M143" s="7">
        <v>0</v>
      </c>
      <c r="N143" s="7">
        <v>0</v>
      </c>
      <c r="O143" s="7">
        <v>0</v>
      </c>
      <c r="P143" s="7">
        <v>0</v>
      </c>
      <c r="Q143" s="7">
        <v>0</v>
      </c>
      <c r="R143" s="7">
        <v>0</v>
      </c>
      <c r="S143" s="7">
        <v>0</v>
      </c>
      <c r="T143" s="7">
        <v>0</v>
      </c>
      <c r="U143" s="7">
        <v>0</v>
      </c>
      <c r="V143" s="7">
        <v>0</v>
      </c>
      <c r="W143" s="7">
        <v>0</v>
      </c>
      <c r="X143" s="7">
        <v>0</v>
      </c>
      <c r="Y143" s="7">
        <v>0</v>
      </c>
      <c r="Z143" s="7">
        <v>0</v>
      </c>
      <c r="AA143" s="7">
        <v>0</v>
      </c>
      <c r="AB143" s="7">
        <v>0</v>
      </c>
      <c r="AC143" s="7">
        <v>0</v>
      </c>
      <c r="AD143" s="7">
        <v>0</v>
      </c>
      <c r="AE143" s="7">
        <v>0</v>
      </c>
      <c r="AF143" s="7">
        <v>0</v>
      </c>
      <c r="AG143" s="7">
        <v>0</v>
      </c>
      <c r="AH143" s="7">
        <v>0</v>
      </c>
      <c r="AI143" s="7">
        <v>0</v>
      </c>
      <c r="AJ143" s="7">
        <v>0</v>
      </c>
      <c r="AK143" s="7">
        <v>0</v>
      </c>
      <c r="AL143" s="7">
        <v>0</v>
      </c>
      <c r="AM143" s="7">
        <v>0</v>
      </c>
      <c r="AN143" s="7">
        <v>0</v>
      </c>
    </row>
    <row r="145" spans="7:40">
      <c r="H145" s="1" t="s">
        <v>264</v>
      </c>
    </row>
    <row r="146" spans="7:40">
      <c r="I146" s="1" t="s">
        <v>75</v>
      </c>
      <c r="J146" s="1"/>
      <c r="K146" s="1">
        <v>2021</v>
      </c>
      <c r="L146" s="1">
        <v>2022</v>
      </c>
      <c r="M146" s="1">
        <v>2023</v>
      </c>
      <c r="N146" s="1">
        <v>2024</v>
      </c>
      <c r="O146" s="1">
        <v>2025</v>
      </c>
      <c r="P146" s="1">
        <v>2026</v>
      </c>
      <c r="Q146" s="1">
        <v>2027</v>
      </c>
      <c r="R146" s="1">
        <v>2028</v>
      </c>
      <c r="S146" s="1">
        <v>2029</v>
      </c>
      <c r="T146" s="1">
        <v>2030</v>
      </c>
      <c r="U146" s="1">
        <v>2031</v>
      </c>
      <c r="V146" s="1">
        <v>2032</v>
      </c>
      <c r="W146" s="1">
        <v>2033</v>
      </c>
      <c r="X146" s="1">
        <v>2034</v>
      </c>
      <c r="Y146" s="1">
        <v>2035</v>
      </c>
      <c r="Z146" s="1">
        <v>2036</v>
      </c>
      <c r="AA146" s="1">
        <v>2037</v>
      </c>
      <c r="AB146" s="1">
        <v>2038</v>
      </c>
      <c r="AC146" s="1">
        <v>2039</v>
      </c>
      <c r="AD146" s="1">
        <v>2040</v>
      </c>
      <c r="AE146" s="1">
        <v>2041</v>
      </c>
      <c r="AF146" s="1">
        <v>2042</v>
      </c>
      <c r="AG146" s="1">
        <v>2043</v>
      </c>
      <c r="AH146" s="1">
        <v>2044</v>
      </c>
      <c r="AI146" s="1">
        <v>2045</v>
      </c>
      <c r="AJ146" s="1">
        <v>2046</v>
      </c>
      <c r="AK146" s="1">
        <v>2047</v>
      </c>
      <c r="AL146" s="1">
        <v>2048</v>
      </c>
      <c r="AM146" s="1">
        <v>2049</v>
      </c>
      <c r="AN146" s="1">
        <v>2050</v>
      </c>
    </row>
    <row r="147" spans="7:40">
      <c r="G147" s="8" t="s">
        <v>375</v>
      </c>
      <c r="H147" s="8" t="s">
        <v>373</v>
      </c>
      <c r="I147" s="1" t="s">
        <v>76</v>
      </c>
      <c r="J147" s="13"/>
      <c r="K147" s="13">
        <f t="shared" ref="K147" si="99">SUM(INDEX(Table5,MATCH($G147,Table5_A,0),MATCH(K$146,Table5_1,0)),INDEX(Table5,MATCH($H147,Table5_A,0),MATCH(K$146,Table5_1,0)))*quadrillion</f>
        <v>1025491000000000.1</v>
      </c>
      <c r="L147" s="13">
        <f t="shared" ref="L147:N147" si="100">SUM(INDEX(Table5_22,MATCH($G147,Table5_A_22,0),MATCH(L$146,Table5_1_22,0)),INDEX(Table5_22,MATCH($H147,Table5_A_22,0),MATCH(L$146,Table5_1_22,0)))*quadrillion</f>
        <v>961673000000000</v>
      </c>
      <c r="M147" s="13">
        <f t="shared" si="100"/>
        <v>885270000000000</v>
      </c>
      <c r="N147" s="13">
        <f t="shared" si="100"/>
        <v>950810000000000</v>
      </c>
      <c r="O147" s="13">
        <f t="shared" ref="O147:AN147" si="101">SUM(INDEX(Table5_22,MATCH($G147,Table5_A_22,0),MATCH(O$146,Table5_1_22,0)),INDEX(Table5_22,MATCH($H147,Table5_A_22,0),MATCH(O$146,Table5_1_22,0)))*quadrillion</f>
        <v>954330000000000</v>
      </c>
      <c r="P147" s="13">
        <f t="shared" si="101"/>
        <v>955889999999999.88</v>
      </c>
      <c r="Q147" s="13">
        <f t="shared" si="101"/>
        <v>956280000000000</v>
      </c>
      <c r="R147" s="13">
        <f t="shared" si="101"/>
        <v>956411000000000</v>
      </c>
      <c r="S147" s="13">
        <f t="shared" si="101"/>
        <v>956067000000000</v>
      </c>
      <c r="T147" s="13">
        <f t="shared" si="101"/>
        <v>953807000000000.13</v>
      </c>
      <c r="U147" s="13">
        <f t="shared" si="101"/>
        <v>952161000000000</v>
      </c>
      <c r="V147" s="13">
        <f t="shared" si="101"/>
        <v>950743000000000</v>
      </c>
      <c r="W147" s="13">
        <f t="shared" si="101"/>
        <v>947278000000000</v>
      </c>
      <c r="X147" s="13">
        <f t="shared" si="101"/>
        <v>943400999999999.88</v>
      </c>
      <c r="Y147" s="13">
        <f t="shared" si="101"/>
        <v>940440000000000</v>
      </c>
      <c r="Z147" s="13">
        <f t="shared" si="101"/>
        <v>937857000000000</v>
      </c>
      <c r="AA147" s="13">
        <f t="shared" si="101"/>
        <v>935295000000000</v>
      </c>
      <c r="AB147" s="13">
        <f t="shared" si="101"/>
        <v>932130999999999.88</v>
      </c>
      <c r="AC147" s="13">
        <f t="shared" si="101"/>
        <v>929093000000000</v>
      </c>
      <c r="AD147" s="13">
        <f t="shared" si="101"/>
        <v>925905999999999.88</v>
      </c>
      <c r="AE147" s="13">
        <f t="shared" si="101"/>
        <v>923626000000000</v>
      </c>
      <c r="AF147" s="13">
        <f t="shared" si="101"/>
        <v>922056000000000</v>
      </c>
      <c r="AG147" s="13">
        <f t="shared" si="101"/>
        <v>921001000000000</v>
      </c>
      <c r="AH147" s="13">
        <f t="shared" si="101"/>
        <v>920566999999999.88</v>
      </c>
      <c r="AI147" s="13">
        <f t="shared" si="101"/>
        <v>920893000000000</v>
      </c>
      <c r="AJ147" s="13">
        <f t="shared" si="101"/>
        <v>922627000000000</v>
      </c>
      <c r="AK147" s="13">
        <f t="shared" si="101"/>
        <v>925447000000000</v>
      </c>
      <c r="AL147" s="13">
        <f t="shared" si="101"/>
        <v>928647000000000</v>
      </c>
      <c r="AM147" s="13">
        <f t="shared" si="101"/>
        <v>932273000000000</v>
      </c>
      <c r="AN147" s="13">
        <f t="shared" si="101"/>
        <v>936958000000000</v>
      </c>
    </row>
    <row r="148" spans="7:40">
      <c r="I148" s="1" t="s">
        <v>77</v>
      </c>
      <c r="J148" s="7"/>
      <c r="K148" s="7">
        <v>0</v>
      </c>
      <c r="L148" s="7">
        <v>0</v>
      </c>
      <c r="M148" s="7">
        <v>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v>0</v>
      </c>
      <c r="AM148" s="7">
        <v>0</v>
      </c>
      <c r="AN148" s="7">
        <v>0</v>
      </c>
    </row>
    <row r="149" spans="7:40">
      <c r="H149" s="8" t="s">
        <v>383</v>
      </c>
      <c r="I149" s="1" t="s">
        <v>78</v>
      </c>
      <c r="J149" s="13"/>
      <c r="K149" s="13">
        <f t="shared" ref="K149" si="102">INDEX(Table5,MATCH($H149,Table5_A,0),MATCH(K$146,Table5_1,0))*quadrillion</f>
        <v>24743000000000</v>
      </c>
      <c r="L149" s="13">
        <f t="shared" ref="L149:N149" si="103">INDEX(Table5_22,MATCH($H149,Table5_A_22,0),MATCH(L$146,Table5_1_22,0))*quadrillion</f>
        <v>24829000000000</v>
      </c>
      <c r="M149" s="13">
        <f t="shared" si="103"/>
        <v>19927000000000</v>
      </c>
      <c r="N149" s="13">
        <f t="shared" si="103"/>
        <v>25627000000000</v>
      </c>
      <c r="O149" s="13">
        <f t="shared" ref="O149:AN149" si="104">INDEX(Table5_22,MATCH($H149,Table5_A_22,0),MATCH(O$146,Table5_1_22,0))*quadrillion</f>
        <v>25995000000000</v>
      </c>
      <c r="P149" s="13">
        <f t="shared" si="104"/>
        <v>26232000000000</v>
      </c>
      <c r="Q149" s="13">
        <f t="shared" si="104"/>
        <v>26372000000000</v>
      </c>
      <c r="R149" s="13">
        <f t="shared" si="104"/>
        <v>26435000000000</v>
      </c>
      <c r="S149" s="13">
        <f t="shared" si="104"/>
        <v>26429000000000</v>
      </c>
      <c r="T149" s="13">
        <f t="shared" si="104"/>
        <v>26391000000000</v>
      </c>
      <c r="U149" s="13">
        <f t="shared" si="104"/>
        <v>26353000000000</v>
      </c>
      <c r="V149" s="13">
        <f t="shared" si="104"/>
        <v>26314000000000</v>
      </c>
      <c r="W149" s="13">
        <f t="shared" si="104"/>
        <v>26221000000000</v>
      </c>
      <c r="X149" s="13">
        <f t="shared" si="104"/>
        <v>26135000000000</v>
      </c>
      <c r="Y149" s="13">
        <f t="shared" si="104"/>
        <v>26053000000000</v>
      </c>
      <c r="Z149" s="13">
        <f t="shared" si="104"/>
        <v>25982000000000</v>
      </c>
      <c r="AA149" s="13">
        <f t="shared" si="104"/>
        <v>25909000000000</v>
      </c>
      <c r="AB149" s="13">
        <f t="shared" si="104"/>
        <v>25794000000000</v>
      </c>
      <c r="AC149" s="13">
        <f t="shared" si="104"/>
        <v>25696000000000</v>
      </c>
      <c r="AD149" s="13">
        <f t="shared" si="104"/>
        <v>25607000000000</v>
      </c>
      <c r="AE149" s="13">
        <f t="shared" si="104"/>
        <v>25509000000000</v>
      </c>
      <c r="AF149" s="13">
        <f t="shared" si="104"/>
        <v>25444000000000</v>
      </c>
      <c r="AG149" s="13">
        <f t="shared" si="104"/>
        <v>25413000000000</v>
      </c>
      <c r="AH149" s="13">
        <f t="shared" si="104"/>
        <v>25411000000000</v>
      </c>
      <c r="AI149" s="13">
        <f t="shared" si="104"/>
        <v>25387000000000</v>
      </c>
      <c r="AJ149" s="13">
        <f t="shared" si="104"/>
        <v>25342000000000</v>
      </c>
      <c r="AK149" s="13">
        <f t="shared" si="104"/>
        <v>25319000000000</v>
      </c>
      <c r="AL149" s="13">
        <f t="shared" si="104"/>
        <v>25355000000000</v>
      </c>
      <c r="AM149" s="13">
        <f t="shared" si="104"/>
        <v>25379000000000</v>
      </c>
      <c r="AN149" s="13">
        <f t="shared" si="104"/>
        <v>25378000000000</v>
      </c>
    </row>
    <row r="150" spans="7:40">
      <c r="I150" s="1" t="s">
        <v>79</v>
      </c>
      <c r="J150" s="7"/>
      <c r="K150" s="7">
        <v>0</v>
      </c>
      <c r="L150" s="7">
        <v>0</v>
      </c>
      <c r="M150" s="7">
        <v>0</v>
      </c>
      <c r="N150" s="7">
        <v>0</v>
      </c>
      <c r="O150" s="7">
        <v>0</v>
      </c>
      <c r="P150" s="7">
        <v>0</v>
      </c>
      <c r="Q150" s="7">
        <v>0</v>
      </c>
      <c r="R150" s="7">
        <v>0</v>
      </c>
      <c r="S150" s="7">
        <v>0</v>
      </c>
      <c r="T150" s="7">
        <v>0</v>
      </c>
      <c r="U150" s="7">
        <v>0</v>
      </c>
      <c r="V150" s="7">
        <v>0</v>
      </c>
      <c r="W150" s="7">
        <v>0</v>
      </c>
      <c r="X150" s="7">
        <v>0</v>
      </c>
      <c r="Y150" s="7">
        <v>0</v>
      </c>
      <c r="Z150" s="7">
        <v>0</v>
      </c>
      <c r="AA150" s="7">
        <v>0</v>
      </c>
      <c r="AB150" s="7">
        <v>0</v>
      </c>
      <c r="AC150" s="7">
        <v>0</v>
      </c>
      <c r="AD150" s="7">
        <v>0</v>
      </c>
      <c r="AE150" s="7">
        <v>0</v>
      </c>
      <c r="AF150" s="7">
        <v>0</v>
      </c>
      <c r="AG150" s="7">
        <v>0</v>
      </c>
      <c r="AH150" s="7">
        <v>0</v>
      </c>
      <c r="AI150" s="7">
        <v>0</v>
      </c>
      <c r="AJ150" s="7">
        <v>0</v>
      </c>
      <c r="AK150" s="7">
        <v>0</v>
      </c>
      <c r="AL150" s="7">
        <v>0</v>
      </c>
      <c r="AM150" s="7">
        <v>0</v>
      </c>
      <c r="AN150" s="7">
        <v>0</v>
      </c>
    </row>
    <row r="151" spans="7:40">
      <c r="I151" s="1" t="s">
        <v>81</v>
      </c>
      <c r="J151" s="7"/>
      <c r="K151" s="7">
        <v>0</v>
      </c>
      <c r="L151" s="7">
        <v>0</v>
      </c>
      <c r="M151" s="7">
        <v>0</v>
      </c>
      <c r="N151" s="7">
        <v>0</v>
      </c>
      <c r="O151" s="7">
        <v>0</v>
      </c>
      <c r="P151" s="7">
        <v>0</v>
      </c>
      <c r="Q151" s="7">
        <v>0</v>
      </c>
      <c r="R151" s="7">
        <v>0</v>
      </c>
      <c r="S151" s="7">
        <v>0</v>
      </c>
      <c r="T151" s="7">
        <v>0</v>
      </c>
      <c r="U151" s="7">
        <v>0</v>
      </c>
      <c r="V151" s="7">
        <v>0</v>
      </c>
      <c r="W151" s="7">
        <v>0</v>
      </c>
      <c r="X151" s="7">
        <v>0</v>
      </c>
      <c r="Y151" s="7">
        <v>0</v>
      </c>
      <c r="Z151" s="7">
        <v>0</v>
      </c>
      <c r="AA151" s="7">
        <v>0</v>
      </c>
      <c r="AB151" s="7">
        <v>0</v>
      </c>
      <c r="AC151" s="7">
        <v>0</v>
      </c>
      <c r="AD151" s="7">
        <v>0</v>
      </c>
      <c r="AE151" s="7">
        <v>0</v>
      </c>
      <c r="AF151" s="7">
        <v>0</v>
      </c>
      <c r="AG151" s="7">
        <v>0</v>
      </c>
      <c r="AH151" s="7">
        <v>0</v>
      </c>
      <c r="AI151" s="7">
        <v>0</v>
      </c>
      <c r="AJ151" s="7">
        <v>0</v>
      </c>
      <c r="AK151" s="7">
        <v>0</v>
      </c>
      <c r="AL151" s="7">
        <v>0</v>
      </c>
      <c r="AM151" s="7">
        <v>0</v>
      </c>
      <c r="AN151" s="7">
        <v>0</v>
      </c>
    </row>
    <row r="152" spans="7:40">
      <c r="I152" s="1" t="s">
        <v>139</v>
      </c>
      <c r="J152" s="7"/>
      <c r="K152" s="7">
        <v>0</v>
      </c>
      <c r="L152" s="7">
        <v>0</v>
      </c>
      <c r="M152" s="7">
        <v>0</v>
      </c>
      <c r="N152" s="7">
        <v>0</v>
      </c>
      <c r="O152" s="7">
        <v>0</v>
      </c>
      <c r="P152" s="7">
        <v>0</v>
      </c>
      <c r="Q152" s="7">
        <v>0</v>
      </c>
      <c r="R152" s="7">
        <v>0</v>
      </c>
      <c r="S152" s="7">
        <v>0</v>
      </c>
      <c r="T152" s="7">
        <v>0</v>
      </c>
      <c r="U152" s="7">
        <v>0</v>
      </c>
      <c r="V152" s="7">
        <v>0</v>
      </c>
      <c r="W152" s="7">
        <v>0</v>
      </c>
      <c r="X152" s="7">
        <v>0</v>
      </c>
      <c r="Y152" s="7">
        <v>0</v>
      </c>
      <c r="Z152" s="7">
        <v>0</v>
      </c>
      <c r="AA152" s="7">
        <v>0</v>
      </c>
      <c r="AB152" s="7">
        <v>0</v>
      </c>
      <c r="AC152" s="7">
        <v>0</v>
      </c>
      <c r="AD152" s="7">
        <v>0</v>
      </c>
      <c r="AE152" s="7">
        <v>0</v>
      </c>
      <c r="AF152" s="7">
        <v>0</v>
      </c>
      <c r="AG152" s="7">
        <v>0</v>
      </c>
      <c r="AH152" s="7">
        <v>0</v>
      </c>
      <c r="AI152" s="7">
        <v>0</v>
      </c>
      <c r="AJ152" s="7">
        <v>0</v>
      </c>
      <c r="AK152" s="7">
        <v>0</v>
      </c>
      <c r="AL152" s="7">
        <v>0</v>
      </c>
      <c r="AM152" s="7">
        <v>0</v>
      </c>
      <c r="AN152" s="7">
        <v>0</v>
      </c>
    </row>
    <row r="153" spans="7:40">
      <c r="I153" s="1" t="s">
        <v>243</v>
      </c>
      <c r="J153" s="7"/>
      <c r="K153" s="7">
        <v>0</v>
      </c>
      <c r="L153" s="7">
        <v>0</v>
      </c>
      <c r="M153" s="7">
        <v>0</v>
      </c>
      <c r="N153" s="7">
        <v>0</v>
      </c>
      <c r="O153" s="7">
        <v>0</v>
      </c>
      <c r="P153" s="7">
        <v>0</v>
      </c>
      <c r="Q153" s="7">
        <v>0</v>
      </c>
      <c r="R153" s="7">
        <v>0</v>
      </c>
      <c r="S153" s="7">
        <v>0</v>
      </c>
      <c r="T153" s="7">
        <v>0</v>
      </c>
      <c r="U153" s="7">
        <v>0</v>
      </c>
      <c r="V153" s="7">
        <v>0</v>
      </c>
      <c r="W153" s="7">
        <v>0</v>
      </c>
      <c r="X153" s="7">
        <v>0</v>
      </c>
      <c r="Y153" s="7">
        <v>0</v>
      </c>
      <c r="Z153" s="7">
        <v>0</v>
      </c>
      <c r="AA153" s="7">
        <v>0</v>
      </c>
      <c r="AB153" s="7">
        <v>0</v>
      </c>
      <c r="AC153" s="7">
        <v>0</v>
      </c>
      <c r="AD153" s="7">
        <v>0</v>
      </c>
      <c r="AE153" s="7">
        <v>0</v>
      </c>
      <c r="AF153" s="7">
        <v>0</v>
      </c>
      <c r="AG153" s="7">
        <v>0</v>
      </c>
      <c r="AH153" s="7">
        <v>0</v>
      </c>
      <c r="AI153" s="7">
        <v>0</v>
      </c>
      <c r="AJ153" s="7">
        <v>0</v>
      </c>
      <c r="AK153" s="7">
        <v>0</v>
      </c>
      <c r="AL153" s="7">
        <v>0</v>
      </c>
      <c r="AM153" s="7">
        <v>0</v>
      </c>
      <c r="AN153" s="7">
        <v>0</v>
      </c>
    </row>
    <row r="154" spans="7:40">
      <c r="I154" s="1" t="s">
        <v>244</v>
      </c>
      <c r="J154" s="7"/>
      <c r="K154" s="7">
        <v>0</v>
      </c>
      <c r="L154" s="7">
        <v>0</v>
      </c>
      <c r="M154" s="7">
        <v>0</v>
      </c>
      <c r="N154" s="7">
        <v>0</v>
      </c>
      <c r="O154" s="7">
        <v>0</v>
      </c>
      <c r="P154" s="7">
        <v>0</v>
      </c>
      <c r="Q154" s="7">
        <v>0</v>
      </c>
      <c r="R154" s="7">
        <v>0</v>
      </c>
      <c r="S154" s="7">
        <v>0</v>
      </c>
      <c r="T154" s="7">
        <v>0</v>
      </c>
      <c r="U154" s="7">
        <v>0</v>
      </c>
      <c r="V154" s="7">
        <v>0</v>
      </c>
      <c r="W154" s="7">
        <v>0</v>
      </c>
      <c r="X154" s="7">
        <v>0</v>
      </c>
      <c r="Y154" s="7">
        <v>0</v>
      </c>
      <c r="Z154" s="7">
        <v>0</v>
      </c>
      <c r="AA154" s="7">
        <v>0</v>
      </c>
      <c r="AB154" s="7">
        <v>0</v>
      </c>
      <c r="AC154" s="7">
        <v>0</v>
      </c>
      <c r="AD154" s="7">
        <v>0</v>
      </c>
      <c r="AE154" s="7">
        <v>0</v>
      </c>
      <c r="AF154" s="7">
        <v>0</v>
      </c>
      <c r="AG154" s="7">
        <v>0</v>
      </c>
      <c r="AH154" s="7">
        <v>0</v>
      </c>
      <c r="AI154" s="7">
        <v>0</v>
      </c>
      <c r="AJ154" s="7">
        <v>0</v>
      </c>
      <c r="AK154" s="7">
        <v>0</v>
      </c>
      <c r="AL154" s="7">
        <v>0</v>
      </c>
      <c r="AM154" s="7">
        <v>0</v>
      </c>
      <c r="AN154" s="7">
        <v>0</v>
      </c>
    </row>
    <row r="155" spans="7:40">
      <c r="I155" s="1" t="s">
        <v>245</v>
      </c>
      <c r="J155" s="7"/>
      <c r="K155" s="7">
        <v>0</v>
      </c>
      <c r="L155" s="7">
        <v>0</v>
      </c>
      <c r="M155" s="7">
        <v>0</v>
      </c>
      <c r="N155" s="7">
        <v>0</v>
      </c>
      <c r="O155" s="7">
        <v>0</v>
      </c>
      <c r="P155" s="7">
        <v>0</v>
      </c>
      <c r="Q155" s="7">
        <v>0</v>
      </c>
      <c r="R155" s="7">
        <v>0</v>
      </c>
      <c r="S155" s="7">
        <v>0</v>
      </c>
      <c r="T155" s="7">
        <v>0</v>
      </c>
      <c r="U155" s="7">
        <v>0</v>
      </c>
      <c r="V155" s="7">
        <v>0</v>
      </c>
      <c r="W155" s="7">
        <v>0</v>
      </c>
      <c r="X155" s="7">
        <v>0</v>
      </c>
      <c r="Y155" s="7">
        <v>0</v>
      </c>
      <c r="Z155" s="7">
        <v>0</v>
      </c>
      <c r="AA155" s="7">
        <v>0</v>
      </c>
      <c r="AB155" s="7">
        <v>0</v>
      </c>
      <c r="AC155" s="7">
        <v>0</v>
      </c>
      <c r="AD155" s="7">
        <v>0</v>
      </c>
      <c r="AE155" s="7">
        <v>0</v>
      </c>
      <c r="AF155" s="7">
        <v>0</v>
      </c>
      <c r="AG155" s="7">
        <v>0</v>
      </c>
      <c r="AH155" s="7">
        <v>0</v>
      </c>
      <c r="AI155" s="7">
        <v>0</v>
      </c>
      <c r="AJ155" s="7">
        <v>0</v>
      </c>
      <c r="AK155" s="7">
        <v>0</v>
      </c>
      <c r="AL155" s="7">
        <v>0</v>
      </c>
      <c r="AM155" s="7">
        <v>0</v>
      </c>
      <c r="AN155" s="7">
        <v>0</v>
      </c>
    </row>
    <row r="156" spans="7:40">
      <c r="I156" s="1" t="s">
        <v>246</v>
      </c>
      <c r="J156" s="7"/>
      <c r="K156" s="7">
        <v>0</v>
      </c>
      <c r="L156" s="7">
        <v>0</v>
      </c>
      <c r="M156" s="7">
        <v>0</v>
      </c>
      <c r="N156" s="7">
        <v>0</v>
      </c>
      <c r="O156" s="7">
        <v>0</v>
      </c>
      <c r="P156" s="7">
        <v>0</v>
      </c>
      <c r="Q156" s="7">
        <v>0</v>
      </c>
      <c r="R156" s="7">
        <v>0</v>
      </c>
      <c r="S156" s="7">
        <v>0</v>
      </c>
      <c r="T156" s="7">
        <v>0</v>
      </c>
      <c r="U156" s="7">
        <v>0</v>
      </c>
      <c r="V156" s="7">
        <v>0</v>
      </c>
      <c r="W156" s="7">
        <v>0</v>
      </c>
      <c r="X156" s="7">
        <v>0</v>
      </c>
      <c r="Y156" s="7">
        <v>0</v>
      </c>
      <c r="Z156" s="7">
        <v>0</v>
      </c>
      <c r="AA156" s="7">
        <v>0</v>
      </c>
      <c r="AB156" s="7">
        <v>0</v>
      </c>
      <c r="AC156" s="7">
        <v>0</v>
      </c>
      <c r="AD156" s="7">
        <v>0</v>
      </c>
      <c r="AE156" s="7">
        <v>0</v>
      </c>
      <c r="AF156" s="7">
        <v>0</v>
      </c>
      <c r="AG156" s="7">
        <v>0</v>
      </c>
      <c r="AH156" s="7">
        <v>0</v>
      </c>
      <c r="AI156" s="7">
        <v>0</v>
      </c>
      <c r="AJ156" s="7">
        <v>0</v>
      </c>
      <c r="AK156" s="7">
        <v>0</v>
      </c>
      <c r="AL156" s="7">
        <v>0</v>
      </c>
      <c r="AM156" s="7">
        <v>0</v>
      </c>
      <c r="AN156" s="7">
        <v>0</v>
      </c>
    </row>
    <row r="158" spans="7:40">
      <c r="H158" s="1" t="s">
        <v>265</v>
      </c>
    </row>
    <row r="159" spans="7:40">
      <c r="I159" s="1" t="s">
        <v>75</v>
      </c>
      <c r="J159" s="1"/>
      <c r="K159" s="1">
        <v>2021</v>
      </c>
      <c r="L159" s="1">
        <v>2022</v>
      </c>
      <c r="M159" s="1">
        <v>2023</v>
      </c>
      <c r="N159" s="1">
        <v>2024</v>
      </c>
      <c r="O159" s="1">
        <v>2025</v>
      </c>
      <c r="P159" s="1">
        <v>2026</v>
      </c>
      <c r="Q159" s="1">
        <v>2027</v>
      </c>
      <c r="R159" s="1">
        <v>2028</v>
      </c>
      <c r="S159" s="1">
        <v>2029</v>
      </c>
      <c r="T159" s="1">
        <v>2030</v>
      </c>
      <c r="U159" s="1">
        <v>2031</v>
      </c>
      <c r="V159" s="1">
        <v>2032</v>
      </c>
      <c r="W159" s="1">
        <v>2033</v>
      </c>
      <c r="X159" s="1">
        <v>2034</v>
      </c>
      <c r="Y159" s="1">
        <v>2035</v>
      </c>
      <c r="Z159" s="1">
        <v>2036</v>
      </c>
      <c r="AA159" s="1">
        <v>2037</v>
      </c>
      <c r="AB159" s="1">
        <v>2038</v>
      </c>
      <c r="AC159" s="1">
        <v>2039</v>
      </c>
      <c r="AD159" s="1">
        <v>2040</v>
      </c>
      <c r="AE159" s="1">
        <v>2041</v>
      </c>
      <c r="AF159" s="1">
        <v>2042</v>
      </c>
      <c r="AG159" s="1">
        <v>2043</v>
      </c>
      <c r="AH159" s="1">
        <v>2044</v>
      </c>
      <c r="AI159" s="1">
        <v>2045</v>
      </c>
      <c r="AJ159" s="1">
        <v>2046</v>
      </c>
      <c r="AK159" s="1">
        <v>2047</v>
      </c>
      <c r="AL159" s="1">
        <v>2048</v>
      </c>
      <c r="AM159" s="1">
        <v>2049</v>
      </c>
      <c r="AN159" s="1">
        <v>2050</v>
      </c>
    </row>
    <row r="160" spans="7:40">
      <c r="H160" s="8" t="s">
        <v>377</v>
      </c>
      <c r="I160" s="1" t="s">
        <v>76</v>
      </c>
      <c r="J160" s="13"/>
      <c r="K160" s="13">
        <f t="shared" ref="K160" si="105">INDEX(Table5,MATCH($H160,Table5_A,0),MATCH(K$159,Table5_1,0))*quadrillion</f>
        <v>518173000000000</v>
      </c>
      <c r="L160" s="13">
        <f t="shared" ref="L160:N160" si="106">INDEX(Table5_22,MATCH($H160,Table5_A_22,0),MATCH(L$159,Table5_1_22,0))*quadrillion</f>
        <v>497281000000000</v>
      </c>
      <c r="M160" s="13">
        <f t="shared" si="106"/>
        <v>488560000000000</v>
      </c>
      <c r="N160" s="13">
        <f t="shared" si="106"/>
        <v>485795000000000</v>
      </c>
      <c r="O160" s="13">
        <f t="shared" ref="O160:AN160" si="107">INDEX(Table5_22,MATCH($H160,Table5_A_22,0),MATCH(O$159,Table5_1_22,0))*quadrillion</f>
        <v>487572000000000</v>
      </c>
      <c r="P160" s="13">
        <f t="shared" si="107"/>
        <v>489366000000000</v>
      </c>
      <c r="Q160" s="13">
        <f t="shared" si="107"/>
        <v>490566000000000</v>
      </c>
      <c r="R160" s="13">
        <f t="shared" si="107"/>
        <v>492025000000000</v>
      </c>
      <c r="S160" s="13">
        <f t="shared" si="107"/>
        <v>493689000000000</v>
      </c>
      <c r="T160" s="13">
        <f t="shared" si="107"/>
        <v>491019000000000</v>
      </c>
      <c r="U160" s="13">
        <f t="shared" si="107"/>
        <v>488961000000000</v>
      </c>
      <c r="V160" s="13">
        <f t="shared" si="107"/>
        <v>486973000000000</v>
      </c>
      <c r="W160" s="13">
        <f t="shared" si="107"/>
        <v>484227000000000</v>
      </c>
      <c r="X160" s="13">
        <f t="shared" si="107"/>
        <v>480979000000000</v>
      </c>
      <c r="Y160" s="13">
        <f t="shared" si="107"/>
        <v>478010000000000</v>
      </c>
      <c r="Z160" s="13">
        <f t="shared" si="107"/>
        <v>474966000000000</v>
      </c>
      <c r="AA160" s="13">
        <f t="shared" si="107"/>
        <v>470955000000000</v>
      </c>
      <c r="AB160" s="13">
        <f t="shared" si="107"/>
        <v>466010000000000</v>
      </c>
      <c r="AC160" s="13">
        <f t="shared" si="107"/>
        <v>459942000000000</v>
      </c>
      <c r="AD160" s="13">
        <f t="shared" si="107"/>
        <v>457929000000000</v>
      </c>
      <c r="AE160" s="13">
        <f t="shared" si="107"/>
        <v>456811000000000</v>
      </c>
      <c r="AF160" s="13">
        <f t="shared" si="107"/>
        <v>455971000000000</v>
      </c>
      <c r="AG160" s="13">
        <f t="shared" si="107"/>
        <v>455530000000000</v>
      </c>
      <c r="AH160" s="13">
        <f t="shared" si="107"/>
        <v>455459000000000</v>
      </c>
      <c r="AI160" s="13">
        <f t="shared" si="107"/>
        <v>455680000000000</v>
      </c>
      <c r="AJ160" s="13">
        <f t="shared" si="107"/>
        <v>456329000000000</v>
      </c>
      <c r="AK160" s="13">
        <f t="shared" si="107"/>
        <v>457722000000000</v>
      </c>
      <c r="AL160" s="13">
        <f t="shared" si="107"/>
        <v>459158000000000</v>
      </c>
      <c r="AM160" s="13">
        <f t="shared" si="107"/>
        <v>460843000000000</v>
      </c>
      <c r="AN160" s="13">
        <f t="shared" si="107"/>
        <v>463004000000000</v>
      </c>
    </row>
    <row r="161" spans="6:40">
      <c r="I161" s="1" t="s">
        <v>77</v>
      </c>
      <c r="J161" s="7"/>
      <c r="K161" s="7">
        <v>0</v>
      </c>
      <c r="L161" s="7">
        <v>0</v>
      </c>
      <c r="M161" s="7">
        <v>0</v>
      </c>
      <c r="N161" s="7">
        <v>0</v>
      </c>
      <c r="O161" s="7">
        <v>0</v>
      </c>
      <c r="P161" s="7">
        <v>0</v>
      </c>
      <c r="Q161" s="7">
        <v>0</v>
      </c>
      <c r="R161" s="7">
        <v>0</v>
      </c>
      <c r="S161" s="7">
        <v>0</v>
      </c>
      <c r="T161" s="7">
        <v>0</v>
      </c>
      <c r="U161" s="7">
        <v>0</v>
      </c>
      <c r="V161" s="7">
        <v>0</v>
      </c>
      <c r="W161" s="7">
        <v>0</v>
      </c>
      <c r="X161" s="7">
        <v>0</v>
      </c>
      <c r="Y161" s="7">
        <v>0</v>
      </c>
      <c r="Z161" s="7">
        <v>0</v>
      </c>
      <c r="AA161" s="7">
        <v>0</v>
      </c>
      <c r="AB161" s="7">
        <v>0</v>
      </c>
      <c r="AC161" s="7">
        <v>0</v>
      </c>
      <c r="AD161" s="7">
        <v>0</v>
      </c>
      <c r="AE161" s="7">
        <v>0</v>
      </c>
      <c r="AF161" s="7">
        <v>0</v>
      </c>
      <c r="AG161" s="7">
        <v>0</v>
      </c>
      <c r="AH161" s="7">
        <v>0</v>
      </c>
      <c r="AI161" s="7">
        <v>0</v>
      </c>
      <c r="AJ161" s="7">
        <v>0</v>
      </c>
      <c r="AK161" s="7">
        <v>0</v>
      </c>
      <c r="AL161" s="7">
        <v>0</v>
      </c>
      <c r="AM161" s="7">
        <v>0</v>
      </c>
      <c r="AN161" s="7">
        <v>0</v>
      </c>
    </row>
    <row r="162" spans="6:40">
      <c r="I162" s="1" t="s">
        <v>78</v>
      </c>
      <c r="J162" s="7"/>
      <c r="K162" s="7">
        <v>0</v>
      </c>
      <c r="L162" s="7">
        <v>0</v>
      </c>
      <c r="M162" s="7">
        <v>0</v>
      </c>
      <c r="N162" s="7">
        <v>0</v>
      </c>
      <c r="O162" s="7">
        <v>0</v>
      </c>
      <c r="P162" s="7">
        <v>0</v>
      </c>
      <c r="Q162" s="7">
        <v>0</v>
      </c>
      <c r="R162" s="7">
        <v>0</v>
      </c>
      <c r="S162" s="7">
        <v>0</v>
      </c>
      <c r="T162" s="7">
        <v>0</v>
      </c>
      <c r="U162" s="7">
        <v>0</v>
      </c>
      <c r="V162" s="7">
        <v>0</v>
      </c>
      <c r="W162" s="7">
        <v>0</v>
      </c>
      <c r="X162" s="7">
        <v>0</v>
      </c>
      <c r="Y162" s="7">
        <v>0</v>
      </c>
      <c r="Z162" s="7">
        <v>0</v>
      </c>
      <c r="AA162" s="7">
        <v>0</v>
      </c>
      <c r="AB162" s="7">
        <v>0</v>
      </c>
      <c r="AC162" s="7">
        <v>0</v>
      </c>
      <c r="AD162" s="7">
        <v>0</v>
      </c>
      <c r="AE162" s="7">
        <v>0</v>
      </c>
      <c r="AF162" s="7">
        <v>0</v>
      </c>
      <c r="AG162" s="7">
        <v>0</v>
      </c>
      <c r="AH162" s="7">
        <v>0</v>
      </c>
      <c r="AI162" s="7">
        <v>0</v>
      </c>
      <c r="AJ162" s="7">
        <v>0</v>
      </c>
      <c r="AK162" s="7">
        <v>0</v>
      </c>
      <c r="AL162" s="7">
        <v>0</v>
      </c>
      <c r="AM162" s="7">
        <v>0</v>
      </c>
      <c r="AN162" s="7">
        <v>0</v>
      </c>
    </row>
    <row r="163" spans="6:40">
      <c r="I163" s="1" t="s">
        <v>79</v>
      </c>
      <c r="J163" s="7"/>
      <c r="K163" s="7">
        <v>0</v>
      </c>
      <c r="L163" s="7">
        <v>0</v>
      </c>
      <c r="M163" s="7">
        <v>0</v>
      </c>
      <c r="N163" s="7">
        <v>0</v>
      </c>
      <c r="O163" s="7">
        <v>0</v>
      </c>
      <c r="P163" s="7">
        <v>0</v>
      </c>
      <c r="Q163" s="7">
        <v>0</v>
      </c>
      <c r="R163" s="7">
        <v>0</v>
      </c>
      <c r="S163" s="7">
        <v>0</v>
      </c>
      <c r="T163" s="7">
        <v>0</v>
      </c>
      <c r="U163" s="7">
        <v>0</v>
      </c>
      <c r="V163" s="7">
        <v>0</v>
      </c>
      <c r="W163" s="7">
        <v>0</v>
      </c>
      <c r="X163" s="7">
        <v>0</v>
      </c>
      <c r="Y163" s="7">
        <v>0</v>
      </c>
      <c r="Z163" s="7">
        <v>0</v>
      </c>
      <c r="AA163" s="7">
        <v>0</v>
      </c>
      <c r="AB163" s="7">
        <v>0</v>
      </c>
      <c r="AC163" s="7">
        <v>0</v>
      </c>
      <c r="AD163" s="7">
        <v>0</v>
      </c>
      <c r="AE163" s="7">
        <v>0</v>
      </c>
      <c r="AF163" s="7">
        <v>0</v>
      </c>
      <c r="AG163" s="7">
        <v>0</v>
      </c>
      <c r="AH163" s="7">
        <v>0</v>
      </c>
      <c r="AI163" s="7">
        <v>0</v>
      </c>
      <c r="AJ163" s="7">
        <v>0</v>
      </c>
      <c r="AK163" s="7">
        <v>0</v>
      </c>
      <c r="AL163" s="7">
        <v>0</v>
      </c>
      <c r="AM163" s="7">
        <v>0</v>
      </c>
      <c r="AN163" s="7">
        <v>0</v>
      </c>
    </row>
    <row r="164" spans="6:40">
      <c r="I164" s="1" t="s">
        <v>81</v>
      </c>
      <c r="J164" s="7"/>
      <c r="K164" s="7">
        <v>0</v>
      </c>
      <c r="L164" s="7">
        <v>0</v>
      </c>
      <c r="M164" s="7">
        <v>0</v>
      </c>
      <c r="N164" s="7">
        <v>0</v>
      </c>
      <c r="O164" s="7">
        <v>0</v>
      </c>
      <c r="P164" s="7">
        <v>0</v>
      </c>
      <c r="Q164" s="7">
        <v>0</v>
      </c>
      <c r="R164" s="7">
        <v>0</v>
      </c>
      <c r="S164" s="7">
        <v>0</v>
      </c>
      <c r="T164" s="7">
        <v>0</v>
      </c>
      <c r="U164" s="7">
        <v>0</v>
      </c>
      <c r="V164" s="7">
        <v>0</v>
      </c>
      <c r="W164" s="7">
        <v>0</v>
      </c>
      <c r="X164" s="7">
        <v>0</v>
      </c>
      <c r="Y164" s="7">
        <v>0</v>
      </c>
      <c r="Z164" s="7">
        <v>0</v>
      </c>
      <c r="AA164" s="7">
        <v>0</v>
      </c>
      <c r="AB164" s="7">
        <v>0</v>
      </c>
      <c r="AC164" s="7">
        <v>0</v>
      </c>
      <c r="AD164" s="7">
        <v>0</v>
      </c>
      <c r="AE164" s="7">
        <v>0</v>
      </c>
      <c r="AF164" s="7">
        <v>0</v>
      </c>
      <c r="AG164" s="7">
        <v>0</v>
      </c>
      <c r="AH164" s="7">
        <v>0</v>
      </c>
      <c r="AI164" s="7">
        <v>0</v>
      </c>
      <c r="AJ164" s="7">
        <v>0</v>
      </c>
      <c r="AK164" s="7">
        <v>0</v>
      </c>
      <c r="AL164" s="7">
        <v>0</v>
      </c>
      <c r="AM164" s="7">
        <v>0</v>
      </c>
      <c r="AN164" s="7">
        <v>0</v>
      </c>
    </row>
    <row r="165" spans="6:40">
      <c r="I165" s="1" t="s">
        <v>139</v>
      </c>
      <c r="J165" s="7"/>
      <c r="K165" s="7">
        <v>0</v>
      </c>
      <c r="L165" s="7">
        <v>0</v>
      </c>
      <c r="M165" s="7">
        <v>0</v>
      </c>
      <c r="N165" s="7">
        <v>0</v>
      </c>
      <c r="O165" s="7">
        <v>0</v>
      </c>
      <c r="P165" s="7">
        <v>0</v>
      </c>
      <c r="Q165" s="7">
        <v>0</v>
      </c>
      <c r="R165" s="7">
        <v>0</v>
      </c>
      <c r="S165" s="7">
        <v>0</v>
      </c>
      <c r="T165" s="7">
        <v>0</v>
      </c>
      <c r="U165" s="7">
        <v>0</v>
      </c>
      <c r="V165" s="7">
        <v>0</v>
      </c>
      <c r="W165" s="7">
        <v>0</v>
      </c>
      <c r="X165" s="7">
        <v>0</v>
      </c>
      <c r="Y165" s="7">
        <v>0</v>
      </c>
      <c r="Z165" s="7">
        <v>0</v>
      </c>
      <c r="AA165" s="7">
        <v>0</v>
      </c>
      <c r="AB165" s="7">
        <v>0</v>
      </c>
      <c r="AC165" s="7">
        <v>0</v>
      </c>
      <c r="AD165" s="7">
        <v>0</v>
      </c>
      <c r="AE165" s="7">
        <v>0</v>
      </c>
      <c r="AF165" s="7">
        <v>0</v>
      </c>
      <c r="AG165" s="7">
        <v>0</v>
      </c>
      <c r="AH165" s="7">
        <v>0</v>
      </c>
      <c r="AI165" s="7">
        <v>0</v>
      </c>
      <c r="AJ165" s="7">
        <v>0</v>
      </c>
      <c r="AK165" s="7">
        <v>0</v>
      </c>
      <c r="AL165" s="7">
        <v>0</v>
      </c>
      <c r="AM165" s="7">
        <v>0</v>
      </c>
      <c r="AN165" s="7">
        <v>0</v>
      </c>
    </row>
    <row r="166" spans="6:40">
      <c r="I166" s="1" t="s">
        <v>243</v>
      </c>
      <c r="J166" s="7"/>
      <c r="K166" s="7">
        <v>0</v>
      </c>
      <c r="L166" s="7">
        <v>0</v>
      </c>
      <c r="M166" s="7">
        <v>0</v>
      </c>
      <c r="N166" s="7">
        <v>0</v>
      </c>
      <c r="O166" s="7">
        <v>0</v>
      </c>
      <c r="P166" s="7">
        <v>0</v>
      </c>
      <c r="Q166" s="7">
        <v>0</v>
      </c>
      <c r="R166" s="7">
        <v>0</v>
      </c>
      <c r="S166" s="7">
        <v>0</v>
      </c>
      <c r="T166" s="7">
        <v>0</v>
      </c>
      <c r="U166" s="7">
        <v>0</v>
      </c>
      <c r="V166" s="7">
        <v>0</v>
      </c>
      <c r="W166" s="7">
        <v>0</v>
      </c>
      <c r="X166" s="7">
        <v>0</v>
      </c>
      <c r="Y166" s="7">
        <v>0</v>
      </c>
      <c r="Z166" s="7">
        <v>0</v>
      </c>
      <c r="AA166" s="7">
        <v>0</v>
      </c>
      <c r="AB166" s="7">
        <v>0</v>
      </c>
      <c r="AC166" s="7">
        <v>0</v>
      </c>
      <c r="AD166" s="7">
        <v>0</v>
      </c>
      <c r="AE166" s="7">
        <v>0</v>
      </c>
      <c r="AF166" s="7">
        <v>0</v>
      </c>
      <c r="AG166" s="7">
        <v>0</v>
      </c>
      <c r="AH166" s="7">
        <v>0</v>
      </c>
      <c r="AI166" s="7">
        <v>0</v>
      </c>
      <c r="AJ166" s="7">
        <v>0</v>
      </c>
      <c r="AK166" s="7">
        <v>0</v>
      </c>
      <c r="AL166" s="7">
        <v>0</v>
      </c>
      <c r="AM166" s="7">
        <v>0</v>
      </c>
      <c r="AN166" s="7">
        <v>0</v>
      </c>
    </row>
    <row r="167" spans="6:40">
      <c r="I167" s="1" t="s">
        <v>244</v>
      </c>
      <c r="J167" s="7"/>
      <c r="K167" s="7">
        <v>0</v>
      </c>
      <c r="L167" s="7">
        <v>0</v>
      </c>
      <c r="M167" s="7">
        <v>0</v>
      </c>
      <c r="N167" s="7">
        <v>0</v>
      </c>
      <c r="O167" s="7">
        <v>0</v>
      </c>
      <c r="P167" s="7">
        <v>0</v>
      </c>
      <c r="Q167" s="7">
        <v>0</v>
      </c>
      <c r="R167" s="7">
        <v>0</v>
      </c>
      <c r="S167" s="7">
        <v>0</v>
      </c>
      <c r="T167" s="7">
        <v>0</v>
      </c>
      <c r="U167" s="7">
        <v>0</v>
      </c>
      <c r="V167" s="7">
        <v>0</v>
      </c>
      <c r="W167" s="7">
        <v>0</v>
      </c>
      <c r="X167" s="7">
        <v>0</v>
      </c>
      <c r="Y167" s="7">
        <v>0</v>
      </c>
      <c r="Z167" s="7">
        <v>0</v>
      </c>
      <c r="AA167" s="7">
        <v>0</v>
      </c>
      <c r="AB167" s="7">
        <v>0</v>
      </c>
      <c r="AC167" s="7">
        <v>0</v>
      </c>
      <c r="AD167" s="7">
        <v>0</v>
      </c>
      <c r="AE167" s="7">
        <v>0</v>
      </c>
      <c r="AF167" s="7">
        <v>0</v>
      </c>
      <c r="AG167" s="7">
        <v>0</v>
      </c>
      <c r="AH167" s="7">
        <v>0</v>
      </c>
      <c r="AI167" s="7">
        <v>0</v>
      </c>
      <c r="AJ167" s="7">
        <v>0</v>
      </c>
      <c r="AK167" s="7">
        <v>0</v>
      </c>
      <c r="AL167" s="7">
        <v>0</v>
      </c>
      <c r="AM167" s="7">
        <v>0</v>
      </c>
      <c r="AN167" s="7">
        <v>0</v>
      </c>
    </row>
    <row r="168" spans="6:40">
      <c r="I168" s="1" t="s">
        <v>245</v>
      </c>
      <c r="J168" s="7"/>
      <c r="K168" s="7">
        <v>0</v>
      </c>
      <c r="L168" s="7">
        <v>0</v>
      </c>
      <c r="M168" s="7">
        <v>0</v>
      </c>
      <c r="N168" s="7">
        <v>0</v>
      </c>
      <c r="O168" s="7">
        <v>0</v>
      </c>
      <c r="P168" s="7">
        <v>0</v>
      </c>
      <c r="Q168" s="7">
        <v>0</v>
      </c>
      <c r="R168" s="7">
        <v>0</v>
      </c>
      <c r="S168" s="7">
        <v>0</v>
      </c>
      <c r="T168" s="7">
        <v>0</v>
      </c>
      <c r="U168" s="7">
        <v>0</v>
      </c>
      <c r="V168" s="7">
        <v>0</v>
      </c>
      <c r="W168" s="7">
        <v>0</v>
      </c>
      <c r="X168" s="7">
        <v>0</v>
      </c>
      <c r="Y168" s="7">
        <v>0</v>
      </c>
      <c r="Z168" s="7">
        <v>0</v>
      </c>
      <c r="AA168" s="7">
        <v>0</v>
      </c>
      <c r="AB168" s="7">
        <v>0</v>
      </c>
      <c r="AC168" s="7">
        <v>0</v>
      </c>
      <c r="AD168" s="7">
        <v>0</v>
      </c>
      <c r="AE168" s="7">
        <v>0</v>
      </c>
      <c r="AF168" s="7">
        <v>0</v>
      </c>
      <c r="AG168" s="7">
        <v>0</v>
      </c>
      <c r="AH168" s="7">
        <v>0</v>
      </c>
      <c r="AI168" s="7">
        <v>0</v>
      </c>
      <c r="AJ168" s="7">
        <v>0</v>
      </c>
      <c r="AK168" s="7">
        <v>0</v>
      </c>
      <c r="AL168" s="7">
        <v>0</v>
      </c>
      <c r="AM168" s="7">
        <v>0</v>
      </c>
      <c r="AN168" s="7">
        <v>0</v>
      </c>
    </row>
    <row r="169" spans="6:40">
      <c r="I169" s="1" t="s">
        <v>246</v>
      </c>
      <c r="J169" s="7"/>
      <c r="K169" s="7">
        <v>0</v>
      </c>
      <c r="L169" s="7">
        <v>0</v>
      </c>
      <c r="M169" s="7">
        <v>0</v>
      </c>
      <c r="N169" s="7">
        <v>0</v>
      </c>
      <c r="O169" s="7">
        <v>0</v>
      </c>
      <c r="P169" s="7">
        <v>0</v>
      </c>
      <c r="Q169" s="7">
        <v>0</v>
      </c>
      <c r="R169" s="7">
        <v>0</v>
      </c>
      <c r="S169" s="7">
        <v>0</v>
      </c>
      <c r="T169" s="7">
        <v>0</v>
      </c>
      <c r="U169" s="7">
        <v>0</v>
      </c>
      <c r="V169" s="7">
        <v>0</v>
      </c>
      <c r="W169" s="7">
        <v>0</v>
      </c>
      <c r="X169" s="7">
        <v>0</v>
      </c>
      <c r="Y169" s="7">
        <v>0</v>
      </c>
      <c r="Z169" s="7">
        <v>0</v>
      </c>
      <c r="AA169" s="7">
        <v>0</v>
      </c>
      <c r="AB169" s="7">
        <v>0</v>
      </c>
      <c r="AC169" s="7">
        <v>0</v>
      </c>
      <c r="AD169" s="7">
        <v>0</v>
      </c>
      <c r="AE169" s="7">
        <v>0</v>
      </c>
      <c r="AF169" s="7">
        <v>0</v>
      </c>
      <c r="AG169" s="7">
        <v>0</v>
      </c>
      <c r="AH169" s="7">
        <v>0</v>
      </c>
      <c r="AI169" s="7">
        <v>0</v>
      </c>
      <c r="AJ169" s="7">
        <v>0</v>
      </c>
      <c r="AK169" s="7">
        <v>0</v>
      </c>
      <c r="AL169" s="7">
        <v>0</v>
      </c>
      <c r="AM169" s="7">
        <v>0</v>
      </c>
      <c r="AN169" s="7">
        <v>0</v>
      </c>
    </row>
    <row r="171" spans="6:40">
      <c r="H171" s="1" t="s">
        <v>266</v>
      </c>
    </row>
    <row r="172" spans="6:40">
      <c r="I172" s="1" t="s">
        <v>75</v>
      </c>
      <c r="J172" s="1"/>
      <c r="K172" s="1">
        <v>2021</v>
      </c>
      <c r="L172" s="1">
        <v>2022</v>
      </c>
      <c r="M172" s="1">
        <v>2023</v>
      </c>
      <c r="N172" s="1">
        <v>2024</v>
      </c>
      <c r="O172" s="1">
        <v>2025</v>
      </c>
      <c r="P172" s="1">
        <v>2026</v>
      </c>
      <c r="Q172" s="1">
        <v>2027</v>
      </c>
      <c r="R172" s="1">
        <v>2028</v>
      </c>
      <c r="S172" s="1">
        <v>2029</v>
      </c>
      <c r="T172" s="1">
        <v>2030</v>
      </c>
      <c r="U172" s="1">
        <v>2031</v>
      </c>
      <c r="V172" s="1">
        <v>2032</v>
      </c>
      <c r="W172" s="1">
        <v>2033</v>
      </c>
      <c r="X172" s="1">
        <v>2034</v>
      </c>
      <c r="Y172" s="1">
        <v>2035</v>
      </c>
      <c r="Z172" s="1">
        <v>2036</v>
      </c>
      <c r="AA172" s="1">
        <v>2037</v>
      </c>
      <c r="AB172" s="1">
        <v>2038</v>
      </c>
      <c r="AC172" s="1">
        <v>2039</v>
      </c>
      <c r="AD172" s="1">
        <v>2040</v>
      </c>
      <c r="AE172" s="1">
        <v>2041</v>
      </c>
      <c r="AF172" s="1">
        <v>2042</v>
      </c>
      <c r="AG172" s="1">
        <v>2043</v>
      </c>
      <c r="AH172" s="1">
        <v>2044</v>
      </c>
      <c r="AI172" s="1">
        <v>2045</v>
      </c>
      <c r="AJ172" s="1">
        <v>2046</v>
      </c>
      <c r="AK172" s="1">
        <v>2047</v>
      </c>
      <c r="AL172" s="1">
        <v>2048</v>
      </c>
      <c r="AM172" s="1">
        <v>2049</v>
      </c>
      <c r="AN172" s="1">
        <v>2050</v>
      </c>
    </row>
    <row r="173" spans="6:40">
      <c r="F173" s="8" t="s">
        <v>378</v>
      </c>
      <c r="G173" s="8" t="s">
        <v>376</v>
      </c>
      <c r="H173" s="8" t="s">
        <v>374</v>
      </c>
      <c r="I173" s="1" t="s">
        <v>76</v>
      </c>
      <c r="J173" s="13"/>
      <c r="K173" s="13">
        <f t="shared" ref="K173" si="108">SUM(INDEX(Table5,MATCH($G173,Table5_A,0),MATCH(K$172,Table5_1,0)),INDEX(Table5,MATCH($F173,Table5_A,0),MATCH(K$172,Table5_1,0)),INDEX(Table5,MATCH($H173,Table5_A,0),MATCH(K$172,Table5_1,0)))*quadrillion</f>
        <v>758302000000000</v>
      </c>
      <c r="L173" s="13">
        <f t="shared" ref="L173:N173" si="109">SUM(INDEX(Table5_22,MATCH($G173,Table5_A_22,0),MATCH(L$172,Table5_1_22,0)),INDEX(Table5_22,MATCH($F173,Table5_A_22,0),MATCH(L$172,Table5_1_22,0)),INDEX(Table5_22,MATCH($H173,Table5_A_22,0),MATCH(L$172,Table5_1_22,0)))*quadrillion</f>
        <v>709944000000000</v>
      </c>
      <c r="M173" s="13">
        <f t="shared" si="109"/>
        <v>706621000000000</v>
      </c>
      <c r="N173" s="13">
        <f t="shared" si="109"/>
        <v>707596999999999.88</v>
      </c>
      <c r="O173" s="13">
        <f t="shared" ref="O173:AN173" si="110">SUM(INDEX(Table5_22,MATCH($G173,Table5_A_22,0),MATCH(O$172,Table5_1_22,0)),INDEX(Table5_22,MATCH($F173,Table5_A_22,0),MATCH(O$172,Table5_1_22,0)),INDEX(Table5_22,MATCH($H173,Table5_A_22,0),MATCH(O$172,Table5_1_22,0)))*quadrillion</f>
        <v>711617000000000</v>
      </c>
      <c r="P173" s="13">
        <f t="shared" si="110"/>
        <v>714947999999999.88</v>
      </c>
      <c r="Q173" s="13">
        <f t="shared" si="110"/>
        <v>717557000000000</v>
      </c>
      <c r="R173" s="13">
        <f t="shared" si="110"/>
        <v>720390000000000</v>
      </c>
      <c r="S173" s="13">
        <f t="shared" si="110"/>
        <v>723483000000000</v>
      </c>
      <c r="T173" s="13">
        <f t="shared" si="110"/>
        <v>725391999999999.88</v>
      </c>
      <c r="U173" s="13">
        <f t="shared" si="110"/>
        <v>728199000000000</v>
      </c>
      <c r="V173" s="13">
        <f t="shared" si="110"/>
        <v>730888000000000.13</v>
      </c>
      <c r="W173" s="13">
        <f t="shared" si="110"/>
        <v>732652000000000.13</v>
      </c>
      <c r="X173" s="13">
        <f t="shared" si="110"/>
        <v>733838999999999.88</v>
      </c>
      <c r="Y173" s="13">
        <f t="shared" si="110"/>
        <v>735027000000000.13</v>
      </c>
      <c r="Z173" s="13">
        <f t="shared" si="110"/>
        <v>735936000000000</v>
      </c>
      <c r="AA173" s="13">
        <f t="shared" si="110"/>
        <v>736429000000000</v>
      </c>
      <c r="AB173" s="13">
        <f t="shared" si="110"/>
        <v>736291000000000</v>
      </c>
      <c r="AC173" s="13">
        <f t="shared" si="110"/>
        <v>735871000000000</v>
      </c>
      <c r="AD173" s="13">
        <f t="shared" si="110"/>
        <v>735342000000000</v>
      </c>
      <c r="AE173" s="13">
        <f t="shared" si="110"/>
        <v>735607000000000</v>
      </c>
      <c r="AF173" s="13">
        <f t="shared" si="110"/>
        <v>736003000000000.13</v>
      </c>
      <c r="AG173" s="13">
        <f t="shared" si="110"/>
        <v>736508000000000</v>
      </c>
      <c r="AH173" s="13">
        <f t="shared" si="110"/>
        <v>737095000000000</v>
      </c>
      <c r="AI173" s="13">
        <f t="shared" si="110"/>
        <v>737762000000000</v>
      </c>
      <c r="AJ173" s="13">
        <f t="shared" si="110"/>
        <v>738641000000000</v>
      </c>
      <c r="AK173" s="13">
        <f t="shared" si="110"/>
        <v>739818999999999.88</v>
      </c>
      <c r="AL173" s="13">
        <f t="shared" si="110"/>
        <v>741050000000000</v>
      </c>
      <c r="AM173" s="13">
        <f t="shared" si="110"/>
        <v>742473000000000</v>
      </c>
      <c r="AN173" s="13">
        <f t="shared" si="110"/>
        <v>744150000000000.13</v>
      </c>
    </row>
    <row r="174" spans="6:40">
      <c r="I174" s="1" t="s">
        <v>77</v>
      </c>
      <c r="J174" s="7"/>
      <c r="K174" s="7">
        <v>0</v>
      </c>
      <c r="L174" s="7">
        <v>0</v>
      </c>
      <c r="M174" s="7">
        <v>0</v>
      </c>
      <c r="N174" s="7">
        <v>0</v>
      </c>
      <c r="O174" s="7">
        <v>0</v>
      </c>
      <c r="P174" s="7">
        <v>0</v>
      </c>
      <c r="Q174" s="7">
        <v>0</v>
      </c>
      <c r="R174" s="7">
        <v>0</v>
      </c>
      <c r="S174" s="7">
        <v>0</v>
      </c>
      <c r="T174" s="7">
        <v>0</v>
      </c>
      <c r="U174" s="7">
        <v>0</v>
      </c>
      <c r="V174" s="7">
        <v>0</v>
      </c>
      <c r="W174" s="7">
        <v>0</v>
      </c>
      <c r="X174" s="7">
        <v>0</v>
      </c>
      <c r="Y174" s="7">
        <v>0</v>
      </c>
      <c r="Z174" s="7">
        <v>0</v>
      </c>
      <c r="AA174" s="7">
        <v>0</v>
      </c>
      <c r="AB174" s="7">
        <v>0</v>
      </c>
      <c r="AC174" s="7">
        <v>0</v>
      </c>
      <c r="AD174" s="7">
        <v>0</v>
      </c>
      <c r="AE174" s="7">
        <v>0</v>
      </c>
      <c r="AF174" s="7">
        <v>0</v>
      </c>
      <c r="AG174" s="7">
        <v>0</v>
      </c>
      <c r="AH174" s="7">
        <v>0</v>
      </c>
      <c r="AI174" s="7">
        <v>0</v>
      </c>
      <c r="AJ174" s="7">
        <v>0</v>
      </c>
      <c r="AK174" s="7">
        <v>0</v>
      </c>
      <c r="AL174" s="7">
        <v>0</v>
      </c>
      <c r="AM174" s="7">
        <v>0</v>
      </c>
      <c r="AN174" s="7">
        <v>0</v>
      </c>
    </row>
    <row r="175" spans="6:40">
      <c r="G175" s="8" t="s">
        <v>384</v>
      </c>
      <c r="H175" s="8" t="s">
        <v>385</v>
      </c>
      <c r="I175" s="1" t="s">
        <v>78</v>
      </c>
      <c r="J175" s="13"/>
      <c r="K175" s="13">
        <f t="shared" ref="K175" si="111">SUM(INDEX(Table5,MATCH($G175,Table5_A,0),MATCH(K$172,Table5_1,0)),INDEX(Table5,MATCH($H175,Table5_A,0),MATCH(K$172,Table5_1,0)))*quadrillion</f>
        <v>955843000000000</v>
      </c>
      <c r="L175" s="13">
        <f t="shared" ref="L175:N175" si="112">SUM(INDEX(Table5_22,MATCH($G175,Table5_A_22,0),MATCH(L$172,Table5_1_22,0)),INDEX(Table5_22,MATCH($H175,Table5_A_22,0),MATCH(L$172,Table5_1_22,0)))*quadrillion</f>
        <v>922694999999999.88</v>
      </c>
      <c r="M175" s="13">
        <f t="shared" si="112"/>
        <v>917984000000000</v>
      </c>
      <c r="N175" s="13">
        <f t="shared" si="112"/>
        <v>936812000000000</v>
      </c>
      <c r="O175" s="13">
        <f t="shared" ref="O175:AN175" si="113">SUM(INDEX(Table5_22,MATCH($G175,Table5_A_22,0),MATCH(O$172,Table5_1_22,0)),INDEX(Table5_22,MATCH($H175,Table5_A_22,0),MATCH(O$172,Table5_1_22,0)))*quadrillion</f>
        <v>963069000000000.13</v>
      </c>
      <c r="P175" s="13">
        <f t="shared" si="113"/>
        <v>985119000000000</v>
      </c>
      <c r="Q175" s="13">
        <f t="shared" si="113"/>
        <v>1002282000000000.1</v>
      </c>
      <c r="R175" s="13">
        <f t="shared" si="113"/>
        <v>1016880000000000</v>
      </c>
      <c r="S175" s="13">
        <f t="shared" si="113"/>
        <v>1028519999999999.9</v>
      </c>
      <c r="T175" s="13">
        <f t="shared" si="113"/>
        <v>1039142999999999.9</v>
      </c>
      <c r="U175" s="13">
        <f t="shared" si="113"/>
        <v>1049608000000000.1</v>
      </c>
      <c r="V175" s="13">
        <f t="shared" si="113"/>
        <v>1059277000000000</v>
      </c>
      <c r="W175" s="13">
        <f t="shared" si="113"/>
        <v>1066924999999999.9</v>
      </c>
      <c r="X175" s="13">
        <f t="shared" si="113"/>
        <v>1073598000000000</v>
      </c>
      <c r="Y175" s="13">
        <f t="shared" si="113"/>
        <v>1079661000000000</v>
      </c>
      <c r="Z175" s="13">
        <f t="shared" si="113"/>
        <v>1086069999999999.9</v>
      </c>
      <c r="AA175" s="13">
        <f t="shared" si="113"/>
        <v>1091876000000000.1</v>
      </c>
      <c r="AB175" s="13">
        <f t="shared" si="113"/>
        <v>1095939000000000</v>
      </c>
      <c r="AC175" s="13">
        <f t="shared" si="113"/>
        <v>1100628000000000</v>
      </c>
      <c r="AD175" s="13">
        <f t="shared" si="113"/>
        <v>1104649999999999.9</v>
      </c>
      <c r="AE175" s="13">
        <f t="shared" si="113"/>
        <v>1108751000000000</v>
      </c>
      <c r="AF175" s="13">
        <f t="shared" si="113"/>
        <v>1113288000000000</v>
      </c>
      <c r="AG175" s="13">
        <f t="shared" si="113"/>
        <v>1119027000000000</v>
      </c>
      <c r="AH175" s="13">
        <f t="shared" si="113"/>
        <v>1125913000000000.3</v>
      </c>
      <c r="AI175" s="13">
        <f t="shared" si="113"/>
        <v>1131507000000000</v>
      </c>
      <c r="AJ175" s="13">
        <f t="shared" si="113"/>
        <v>1133162000000000</v>
      </c>
      <c r="AK175" s="13">
        <f t="shared" si="113"/>
        <v>1136841000000000</v>
      </c>
      <c r="AL175" s="13">
        <f t="shared" si="113"/>
        <v>1142951000000000</v>
      </c>
      <c r="AM175" s="13">
        <f t="shared" si="113"/>
        <v>1149804000000000</v>
      </c>
      <c r="AN175" s="13">
        <f t="shared" si="113"/>
        <v>1155713000000000</v>
      </c>
    </row>
    <row r="176" spans="6:40">
      <c r="H176" s="8" t="s">
        <v>389</v>
      </c>
      <c r="I176" s="1" t="s">
        <v>79</v>
      </c>
      <c r="J176" s="13"/>
      <c r="K176" s="13">
        <f t="shared" ref="K176" si="114">INDEX(Table5,MATCH($H176,Table5_A,0),MATCH(K$172,Table5_1,0))*quadrillion</f>
        <v>6478000000000</v>
      </c>
      <c r="L176" s="13">
        <f t="shared" ref="L176:N176" si="115">INDEX(Table5_22,MATCH($H176,Table5_A_22,0),MATCH(L$172,Table5_1_22,0))*quadrillion</f>
        <v>6139000000000</v>
      </c>
      <c r="M176" s="13">
        <f t="shared" si="115"/>
        <v>5899000000000</v>
      </c>
      <c r="N176" s="13">
        <f t="shared" si="115"/>
        <v>5873000000000</v>
      </c>
      <c r="O176" s="13">
        <f t="shared" ref="O176:AN176" si="116">INDEX(Table5_22,MATCH($H176,Table5_A_22,0),MATCH(O$172,Table5_1_22,0))*quadrillion</f>
        <v>5980000000000</v>
      </c>
      <c r="P176" s="13">
        <f t="shared" si="116"/>
        <v>6072000000000</v>
      </c>
      <c r="Q176" s="13">
        <f t="shared" si="116"/>
        <v>6151000000000</v>
      </c>
      <c r="R176" s="13">
        <f t="shared" si="116"/>
        <v>6232000000000</v>
      </c>
      <c r="S176" s="13">
        <f t="shared" si="116"/>
        <v>6269000000000</v>
      </c>
      <c r="T176" s="13">
        <f t="shared" si="116"/>
        <v>6277000000000</v>
      </c>
      <c r="U176" s="13">
        <f t="shared" si="116"/>
        <v>6270000000000</v>
      </c>
      <c r="V176" s="13">
        <f t="shared" si="116"/>
        <v>6262000000000</v>
      </c>
      <c r="W176" s="13">
        <f t="shared" si="116"/>
        <v>6249000000000</v>
      </c>
      <c r="X176" s="13">
        <f t="shared" si="116"/>
        <v>6235000000000</v>
      </c>
      <c r="Y176" s="13">
        <f t="shared" si="116"/>
        <v>6215000000000</v>
      </c>
      <c r="Z176" s="13">
        <f t="shared" si="116"/>
        <v>6193000000000</v>
      </c>
      <c r="AA176" s="13">
        <f t="shared" si="116"/>
        <v>6167000000000</v>
      </c>
      <c r="AB176" s="13">
        <f t="shared" si="116"/>
        <v>6139000000000</v>
      </c>
      <c r="AC176" s="13">
        <f t="shared" si="116"/>
        <v>6109000000000</v>
      </c>
      <c r="AD176" s="13">
        <f t="shared" si="116"/>
        <v>6080000000000</v>
      </c>
      <c r="AE176" s="13">
        <f t="shared" si="116"/>
        <v>6048000000000</v>
      </c>
      <c r="AF176" s="13">
        <f t="shared" si="116"/>
        <v>6018000000000</v>
      </c>
      <c r="AG176" s="13">
        <f t="shared" si="116"/>
        <v>5986000000000</v>
      </c>
      <c r="AH176" s="13">
        <f t="shared" si="116"/>
        <v>5960000000000</v>
      </c>
      <c r="AI176" s="13">
        <f t="shared" si="116"/>
        <v>5933000000000</v>
      </c>
      <c r="AJ176" s="13">
        <f t="shared" si="116"/>
        <v>5901000000000</v>
      </c>
      <c r="AK176" s="13">
        <f t="shared" si="116"/>
        <v>5871000000000</v>
      </c>
      <c r="AL176" s="13">
        <f t="shared" si="116"/>
        <v>5839000000000</v>
      </c>
      <c r="AM176" s="13">
        <f t="shared" si="116"/>
        <v>5809000000000</v>
      </c>
      <c r="AN176" s="13">
        <f t="shared" si="116"/>
        <v>5780000000000</v>
      </c>
    </row>
    <row r="177" spans="6:40">
      <c r="I177" s="1" t="s">
        <v>81</v>
      </c>
      <c r="J177" s="7"/>
      <c r="K177" s="7">
        <v>0</v>
      </c>
      <c r="L177" s="7">
        <v>0</v>
      </c>
      <c r="M177" s="7">
        <v>0</v>
      </c>
      <c r="N177" s="7">
        <v>0</v>
      </c>
      <c r="O177" s="7">
        <v>0</v>
      </c>
      <c r="P177" s="7">
        <v>0</v>
      </c>
      <c r="Q177" s="7">
        <v>0</v>
      </c>
      <c r="R177" s="7">
        <v>0</v>
      </c>
      <c r="S177" s="7">
        <v>0</v>
      </c>
      <c r="T177" s="7">
        <v>0</v>
      </c>
      <c r="U177" s="7">
        <v>0</v>
      </c>
      <c r="V177" s="7">
        <v>0</v>
      </c>
      <c r="W177" s="7">
        <v>0</v>
      </c>
      <c r="X177" s="7">
        <v>0</v>
      </c>
      <c r="Y177" s="7">
        <v>0</v>
      </c>
      <c r="Z177" s="7">
        <v>0</v>
      </c>
      <c r="AA177" s="7">
        <v>0</v>
      </c>
      <c r="AB177" s="7">
        <v>0</v>
      </c>
      <c r="AC177" s="7">
        <v>0</v>
      </c>
      <c r="AD177" s="7">
        <v>0</v>
      </c>
      <c r="AE177" s="7">
        <v>0</v>
      </c>
      <c r="AF177" s="7">
        <v>0</v>
      </c>
      <c r="AG177" s="7">
        <v>0</v>
      </c>
      <c r="AH177" s="7">
        <v>0</v>
      </c>
      <c r="AI177" s="7">
        <v>0</v>
      </c>
      <c r="AJ177" s="7">
        <v>0</v>
      </c>
      <c r="AK177" s="7">
        <v>0</v>
      </c>
      <c r="AL177" s="7">
        <v>0</v>
      </c>
      <c r="AM177" s="7">
        <v>0</v>
      </c>
      <c r="AN177" s="7">
        <v>0</v>
      </c>
    </row>
    <row r="178" spans="6:40">
      <c r="I178" s="1" t="s">
        <v>139</v>
      </c>
      <c r="J178" s="7"/>
      <c r="K178" s="7">
        <v>0</v>
      </c>
      <c r="L178" s="7">
        <v>0</v>
      </c>
      <c r="M178" s="7">
        <v>0</v>
      </c>
      <c r="N178" s="7">
        <v>0</v>
      </c>
      <c r="O178" s="7">
        <v>0</v>
      </c>
      <c r="P178" s="7">
        <v>0</v>
      </c>
      <c r="Q178" s="7">
        <v>0</v>
      </c>
      <c r="R178" s="7">
        <v>0</v>
      </c>
      <c r="S178" s="7">
        <v>0</v>
      </c>
      <c r="T178" s="7">
        <v>0</v>
      </c>
      <c r="U178" s="7">
        <v>0</v>
      </c>
      <c r="V178" s="7">
        <v>0</v>
      </c>
      <c r="W178" s="7">
        <v>0</v>
      </c>
      <c r="X178" s="7">
        <v>0</v>
      </c>
      <c r="Y178" s="7">
        <v>0</v>
      </c>
      <c r="Z178" s="7">
        <v>0</v>
      </c>
      <c r="AA178" s="7">
        <v>0</v>
      </c>
      <c r="AB178" s="7">
        <v>0</v>
      </c>
      <c r="AC178" s="7">
        <v>0</v>
      </c>
      <c r="AD178" s="7">
        <v>0</v>
      </c>
      <c r="AE178" s="7">
        <v>0</v>
      </c>
      <c r="AF178" s="7">
        <v>0</v>
      </c>
      <c r="AG178" s="7">
        <v>0</v>
      </c>
      <c r="AH178" s="7">
        <v>0</v>
      </c>
      <c r="AI178" s="7">
        <v>0</v>
      </c>
      <c r="AJ178" s="7">
        <v>0</v>
      </c>
      <c r="AK178" s="7">
        <v>0</v>
      </c>
      <c r="AL178" s="7">
        <v>0</v>
      </c>
      <c r="AM178" s="7">
        <v>0</v>
      </c>
      <c r="AN178" s="7">
        <v>0</v>
      </c>
    </row>
    <row r="179" spans="6:40">
      <c r="I179" s="1" t="s">
        <v>243</v>
      </c>
      <c r="J179" s="7"/>
      <c r="K179" s="7">
        <v>0</v>
      </c>
      <c r="L179" s="7">
        <v>0</v>
      </c>
      <c r="M179" s="7">
        <v>0</v>
      </c>
      <c r="N179" s="7">
        <v>0</v>
      </c>
      <c r="O179" s="7">
        <v>0</v>
      </c>
      <c r="P179" s="7">
        <v>0</v>
      </c>
      <c r="Q179" s="7">
        <v>0</v>
      </c>
      <c r="R179" s="7">
        <v>0</v>
      </c>
      <c r="S179" s="7">
        <v>0</v>
      </c>
      <c r="T179" s="7">
        <v>0</v>
      </c>
      <c r="U179" s="7">
        <v>0</v>
      </c>
      <c r="V179" s="7">
        <v>0</v>
      </c>
      <c r="W179" s="7">
        <v>0</v>
      </c>
      <c r="X179" s="7">
        <v>0</v>
      </c>
      <c r="Y179" s="7">
        <v>0</v>
      </c>
      <c r="Z179" s="7">
        <v>0</v>
      </c>
      <c r="AA179" s="7">
        <v>0</v>
      </c>
      <c r="AB179" s="7">
        <v>0</v>
      </c>
      <c r="AC179" s="7">
        <v>0</v>
      </c>
      <c r="AD179" s="7">
        <v>0</v>
      </c>
      <c r="AE179" s="7">
        <v>0</v>
      </c>
      <c r="AF179" s="7">
        <v>0</v>
      </c>
      <c r="AG179" s="7">
        <v>0</v>
      </c>
      <c r="AH179" s="7">
        <v>0</v>
      </c>
      <c r="AI179" s="7">
        <v>0</v>
      </c>
      <c r="AJ179" s="7">
        <v>0</v>
      </c>
      <c r="AK179" s="7">
        <v>0</v>
      </c>
      <c r="AL179" s="7">
        <v>0</v>
      </c>
      <c r="AM179" s="7">
        <v>0</v>
      </c>
      <c r="AN179" s="7">
        <v>0</v>
      </c>
    </row>
    <row r="180" spans="6:40">
      <c r="I180" s="1" t="s">
        <v>244</v>
      </c>
      <c r="J180" s="7"/>
      <c r="K180" s="7">
        <v>0</v>
      </c>
      <c r="L180" s="7">
        <v>0</v>
      </c>
      <c r="M180" s="7">
        <v>0</v>
      </c>
      <c r="N180" s="7">
        <v>0</v>
      </c>
      <c r="O180" s="7">
        <v>0</v>
      </c>
      <c r="P180" s="7">
        <v>0</v>
      </c>
      <c r="Q180" s="7">
        <v>0</v>
      </c>
      <c r="R180" s="7">
        <v>0</v>
      </c>
      <c r="S180" s="7">
        <v>0</v>
      </c>
      <c r="T180" s="7">
        <v>0</v>
      </c>
      <c r="U180" s="7">
        <v>0</v>
      </c>
      <c r="V180" s="7">
        <v>0</v>
      </c>
      <c r="W180" s="7">
        <v>0</v>
      </c>
      <c r="X180" s="7">
        <v>0</v>
      </c>
      <c r="Y180" s="7">
        <v>0</v>
      </c>
      <c r="Z180" s="7">
        <v>0</v>
      </c>
      <c r="AA180" s="7">
        <v>0</v>
      </c>
      <c r="AB180" s="7">
        <v>0</v>
      </c>
      <c r="AC180" s="7">
        <v>0</v>
      </c>
      <c r="AD180" s="7">
        <v>0</v>
      </c>
      <c r="AE180" s="7">
        <v>0</v>
      </c>
      <c r="AF180" s="7">
        <v>0</v>
      </c>
      <c r="AG180" s="7">
        <v>0</v>
      </c>
      <c r="AH180" s="7">
        <v>0</v>
      </c>
      <c r="AI180" s="7">
        <v>0</v>
      </c>
      <c r="AJ180" s="7">
        <v>0</v>
      </c>
      <c r="AK180" s="7">
        <v>0</v>
      </c>
      <c r="AL180" s="7">
        <v>0</v>
      </c>
      <c r="AM180" s="7">
        <v>0</v>
      </c>
      <c r="AN180" s="7">
        <v>0</v>
      </c>
    </row>
    <row r="181" spans="6:40">
      <c r="F181" s="8" t="s">
        <v>391</v>
      </c>
      <c r="G181" s="8" t="s">
        <v>389</v>
      </c>
      <c r="H181" s="8" t="s">
        <v>393</v>
      </c>
      <c r="I181" s="1" t="s">
        <v>245</v>
      </c>
      <c r="J181" s="13"/>
      <c r="K181" s="13">
        <v>10852745732625.082</v>
      </c>
      <c r="L181" s="13">
        <f t="shared" ref="L181:N181" si="117">INDEX(Table5_22,MATCH($H$181,Table5_A_22,0),MATCH(L$133,Table5_1_22,0))*(1-Fraction_coal)*INDEX(Table5_22,MATCH($G$181,Table5_A_22,0),MATCH(L$133,Table5_1_22,0))/INDEX(Table5_22,MATCH($F$181,Table5_A_22,0),MATCH(L$133,Table5_1_22,0))*quadrillion</f>
        <v>11862979563175.609</v>
      </c>
      <c r="M181" s="13">
        <f t="shared" si="117"/>
        <v>11727372604938.438</v>
      </c>
      <c r="N181" s="13">
        <f t="shared" si="117"/>
        <v>12264827768223.652</v>
      </c>
      <c r="O181" s="13">
        <f t="shared" ref="O181:AN181" si="118">INDEX(Table5_22,MATCH($H$181,Table5_A_22,0),MATCH(O$133,Table5_1_22,0))*(1-Fraction_coal)*INDEX(Table5_22,MATCH($G$181,Table5_A_22,0),MATCH(O$133,Table5_1_22,0))/INDEX(Table5_22,MATCH($F$181,Table5_A_22,0),MATCH(O$133,Table5_1_22,0))*quadrillion</f>
        <v>12361494379956.818</v>
      </c>
      <c r="P181" s="13">
        <f t="shared" si="118"/>
        <v>12430696295961.242</v>
      </c>
      <c r="Q181" s="13">
        <f t="shared" si="118"/>
        <v>12504495514000.309</v>
      </c>
      <c r="R181" s="13">
        <f t="shared" si="118"/>
        <v>12617912576685.195</v>
      </c>
      <c r="S181" s="13">
        <f t="shared" si="118"/>
        <v>12741292531886.268</v>
      </c>
      <c r="T181" s="13">
        <f t="shared" si="118"/>
        <v>12888092954332.146</v>
      </c>
      <c r="U181" s="13">
        <f t="shared" si="118"/>
        <v>12995526610372.926</v>
      </c>
      <c r="V181" s="13">
        <f t="shared" si="118"/>
        <v>13122792168650.023</v>
      </c>
      <c r="W181" s="13">
        <f t="shared" si="118"/>
        <v>13240691061893.42</v>
      </c>
      <c r="X181" s="13">
        <f t="shared" si="118"/>
        <v>13353278425084.111</v>
      </c>
      <c r="Y181" s="13">
        <f t="shared" si="118"/>
        <v>13464733579319.82</v>
      </c>
      <c r="Z181" s="13">
        <f t="shared" si="118"/>
        <v>13564918164958.869</v>
      </c>
      <c r="AA181" s="13">
        <f t="shared" si="118"/>
        <v>13656779327147.189</v>
      </c>
      <c r="AB181" s="13">
        <f t="shared" si="118"/>
        <v>13746822138907.781</v>
      </c>
      <c r="AC181" s="13">
        <f t="shared" si="118"/>
        <v>13839713415777.17</v>
      </c>
      <c r="AD181" s="13">
        <f t="shared" si="118"/>
        <v>13934578688543.088</v>
      </c>
      <c r="AE181" s="13">
        <f t="shared" si="118"/>
        <v>14025550915364.381</v>
      </c>
      <c r="AF181" s="13">
        <f t="shared" si="118"/>
        <v>14117114963813.898</v>
      </c>
      <c r="AG181" s="13">
        <f t="shared" si="118"/>
        <v>14211498986857.512</v>
      </c>
      <c r="AH181" s="13">
        <f t="shared" si="118"/>
        <v>14305950634119.73</v>
      </c>
      <c r="AI181" s="13">
        <f t="shared" si="118"/>
        <v>14401840993987.973</v>
      </c>
      <c r="AJ181" s="13">
        <f t="shared" si="118"/>
        <v>14507269535706.768</v>
      </c>
      <c r="AK181" s="13">
        <f t="shared" si="118"/>
        <v>14623613223822.268</v>
      </c>
      <c r="AL181" s="13">
        <f t="shared" si="118"/>
        <v>14715400552404.318</v>
      </c>
      <c r="AM181" s="13">
        <f t="shared" si="118"/>
        <v>14813317219817.375</v>
      </c>
      <c r="AN181" s="13">
        <f t="shared" si="118"/>
        <v>14908687182527.918</v>
      </c>
    </row>
    <row r="182" spans="6:40">
      <c r="I182" s="1" t="s">
        <v>246</v>
      </c>
      <c r="J182" s="7"/>
      <c r="K182" s="7">
        <v>0</v>
      </c>
      <c r="L182" s="7">
        <v>0</v>
      </c>
      <c r="M182" s="7">
        <v>0</v>
      </c>
      <c r="N182" s="7">
        <v>0</v>
      </c>
      <c r="O182" s="7">
        <v>0</v>
      </c>
      <c r="P182" s="7">
        <v>0</v>
      </c>
      <c r="Q182" s="7">
        <v>0</v>
      </c>
      <c r="R182" s="7">
        <v>0</v>
      </c>
      <c r="S182" s="7">
        <v>0</v>
      </c>
      <c r="T182" s="7">
        <v>0</v>
      </c>
      <c r="U182" s="7">
        <v>0</v>
      </c>
      <c r="V182" s="7">
        <v>0</v>
      </c>
      <c r="W182" s="7">
        <v>0</v>
      </c>
      <c r="X182" s="7">
        <v>0</v>
      </c>
      <c r="Y182" s="7">
        <v>0</v>
      </c>
      <c r="Z182" s="7">
        <v>0</v>
      </c>
      <c r="AA182" s="7">
        <v>0</v>
      </c>
      <c r="AB182" s="7">
        <v>0</v>
      </c>
      <c r="AC182" s="7">
        <v>0</v>
      </c>
      <c r="AD182" s="7">
        <v>0</v>
      </c>
      <c r="AE182" s="7">
        <v>0</v>
      </c>
      <c r="AF182" s="7">
        <v>0</v>
      </c>
      <c r="AG182" s="7">
        <v>0</v>
      </c>
      <c r="AH182" s="7">
        <v>0</v>
      </c>
      <c r="AI182" s="7">
        <v>0</v>
      </c>
      <c r="AJ182" s="7">
        <v>0</v>
      </c>
      <c r="AK182" s="7">
        <v>0</v>
      </c>
      <c r="AL182" s="7">
        <v>0</v>
      </c>
      <c r="AM182" s="7">
        <v>0</v>
      </c>
      <c r="AN182" s="7">
        <v>0</v>
      </c>
    </row>
    <row r="184" spans="6:40">
      <c r="H184" s="1" t="s">
        <v>267</v>
      </c>
    </row>
    <row r="185" spans="6:40">
      <c r="I185" s="1" t="s">
        <v>75</v>
      </c>
      <c r="J185" s="1"/>
      <c r="K185" s="1">
        <v>2021</v>
      </c>
      <c r="L185" s="1">
        <v>2022</v>
      </c>
      <c r="M185" s="1">
        <v>2023</v>
      </c>
      <c r="N185" s="1">
        <v>2024</v>
      </c>
      <c r="O185" s="1">
        <v>2025</v>
      </c>
      <c r="P185" s="1">
        <v>2026</v>
      </c>
      <c r="Q185" s="1">
        <v>2027</v>
      </c>
      <c r="R185" s="1">
        <v>2028</v>
      </c>
      <c r="S185" s="1">
        <v>2029</v>
      </c>
      <c r="T185" s="1">
        <v>2030</v>
      </c>
      <c r="U185" s="1">
        <v>2031</v>
      </c>
      <c r="V185" s="1">
        <v>2032</v>
      </c>
      <c r="W185" s="1">
        <v>2033</v>
      </c>
      <c r="X185" s="1">
        <v>2034</v>
      </c>
      <c r="Y185" s="1">
        <v>2035</v>
      </c>
      <c r="Z185" s="1">
        <v>2036</v>
      </c>
      <c r="AA185" s="1">
        <v>2037</v>
      </c>
      <c r="AB185" s="1">
        <v>2038</v>
      </c>
      <c r="AC185" s="1">
        <v>2039</v>
      </c>
      <c r="AD185" s="1">
        <v>2040</v>
      </c>
      <c r="AE185" s="1">
        <v>2041</v>
      </c>
      <c r="AF185" s="1">
        <v>2042</v>
      </c>
      <c r="AG185" s="1">
        <v>2043</v>
      </c>
      <c r="AH185" s="1">
        <v>2044</v>
      </c>
      <c r="AI185" s="1">
        <v>2045</v>
      </c>
      <c r="AJ185" s="1">
        <v>2046</v>
      </c>
      <c r="AK185" s="1">
        <v>2047</v>
      </c>
      <c r="AL185" s="1">
        <v>2048</v>
      </c>
      <c r="AM185" s="1">
        <v>2049</v>
      </c>
      <c r="AN185" s="1">
        <v>2050</v>
      </c>
    </row>
    <row r="186" spans="6:40">
      <c r="F186" s="8" t="s">
        <v>379</v>
      </c>
      <c r="G186" s="8" t="s">
        <v>380</v>
      </c>
      <c r="H186" s="8" t="s">
        <v>381</v>
      </c>
      <c r="I186" s="1" t="s">
        <v>76</v>
      </c>
      <c r="J186" s="13"/>
      <c r="K186" s="13">
        <f t="shared" ref="K186" si="119">SUM(INDEX(Table5,MATCH($G186,Table5_A,0),MATCH(K$185,Table5_1,0)),INDEX(Table5,MATCH($F186,Table5_A,0),MATCH(K$185,Table5_1,0)),INDEX(Table5,MATCH($H186,Table5_A,0),MATCH(K$185,Table5_1,0)))*quadrillion</f>
        <v>2177854000000000</v>
      </c>
      <c r="L186" s="13">
        <f t="shared" ref="L186:N186" si="120">SUM(INDEX(Table5_22,MATCH($G186,Table5_A_22,0),MATCH(L$185,Table5_1_22,0)),INDEX(Table5_22,MATCH($F186,Table5_A_22,0),MATCH(L$185,Table5_1_22,0)),INDEX(Table5_22,MATCH($H186,Table5_A_22,0),MATCH(L$185,Table5_1_22,0)))*quadrillion</f>
        <v>2426944000000000</v>
      </c>
      <c r="M186" s="13">
        <f t="shared" si="120"/>
        <v>2461384000000000</v>
      </c>
      <c r="N186" s="13">
        <f t="shared" si="120"/>
        <v>2448166000000000</v>
      </c>
      <c r="O186" s="13">
        <f t="shared" ref="O186:S186" si="121">($T186-$K186)/9+N186</f>
        <v>2489211000000000</v>
      </c>
      <c r="P186" s="13">
        <f t="shared" si="121"/>
        <v>2530256000000000</v>
      </c>
      <c r="Q186" s="13">
        <f t="shared" si="121"/>
        <v>2571301000000000</v>
      </c>
      <c r="R186" s="13">
        <f t="shared" si="121"/>
        <v>2612346000000000</v>
      </c>
      <c r="S186" s="13">
        <f t="shared" si="121"/>
        <v>2653391000000000</v>
      </c>
      <c r="T186" s="13">
        <f t="shared" ref="T186:AN186" si="122">SUM(INDEX(Table5_22,MATCH($G186,Table5_A_22,0),MATCH(T$185,Table5_1_22,0)),INDEX(Table5_22,MATCH($F186,Table5_A_22,0),MATCH(T$185,Table5_1_22,0)),INDEX(Table5_22,MATCH($H186,Table5_A_22,0),MATCH(T$185,Table5_1_22,0)))*quadrillion</f>
        <v>2547259000000000</v>
      </c>
      <c r="U186" s="13">
        <f t="shared" si="122"/>
        <v>2581926000000000</v>
      </c>
      <c r="V186" s="13">
        <f t="shared" si="122"/>
        <v>2617243000000000</v>
      </c>
      <c r="W186" s="13">
        <f t="shared" si="122"/>
        <v>2650753000000000</v>
      </c>
      <c r="X186" s="13">
        <f t="shared" si="122"/>
        <v>2682974000000000</v>
      </c>
      <c r="Y186" s="13">
        <f t="shared" si="122"/>
        <v>2715058000000000</v>
      </c>
      <c r="Z186" s="13">
        <f t="shared" si="122"/>
        <v>2747479000000000</v>
      </c>
      <c r="AA186" s="13">
        <f t="shared" si="122"/>
        <v>2778294000000000</v>
      </c>
      <c r="AB186" s="13">
        <f t="shared" si="122"/>
        <v>2809404000000000</v>
      </c>
      <c r="AC186" s="13">
        <f t="shared" si="122"/>
        <v>2839654000000000.5</v>
      </c>
      <c r="AD186" s="13">
        <f t="shared" si="122"/>
        <v>2869637000000000</v>
      </c>
      <c r="AE186" s="13">
        <f t="shared" si="122"/>
        <v>2900080000000000</v>
      </c>
      <c r="AF186" s="13">
        <f t="shared" si="122"/>
        <v>2931087000000000</v>
      </c>
      <c r="AG186" s="13">
        <f t="shared" si="122"/>
        <v>2963533000000000</v>
      </c>
      <c r="AH186" s="13">
        <f t="shared" si="122"/>
        <v>2996277000000000</v>
      </c>
      <c r="AI186" s="13">
        <f t="shared" si="122"/>
        <v>3030596000000000</v>
      </c>
      <c r="AJ186" s="13">
        <f t="shared" si="122"/>
        <v>3066411999999999.5</v>
      </c>
      <c r="AK186" s="13">
        <f t="shared" si="122"/>
        <v>3103138999999999.5</v>
      </c>
      <c r="AL186" s="13">
        <f t="shared" si="122"/>
        <v>3141258000000000</v>
      </c>
      <c r="AM186" s="13">
        <f t="shared" si="122"/>
        <v>3180106999999999.5</v>
      </c>
      <c r="AN186" s="13">
        <f t="shared" si="122"/>
        <v>3219882000000000</v>
      </c>
    </row>
    <row r="187" spans="6:40">
      <c r="H187" s="8" t="s">
        <v>393</v>
      </c>
      <c r="I187" s="1" t="s">
        <v>77</v>
      </c>
      <c r="J187" s="13"/>
      <c r="K187" s="13">
        <f t="shared" ref="K187" si="123">INDEX(Table5,MATCH($H187,Table5_A,0),MATCH(K$185,Table5_1,0))*quadrillion*Fraction_coal</f>
        <v>21946040000000</v>
      </c>
      <c r="L187" s="13">
        <f t="shared" ref="L187:N187" si="124">INDEX(Table5_22,MATCH($H187,Table5_A_22,0),MATCH(L$185,Table5_1_22,0))*quadrillion*Fraction_coal</f>
        <v>23969280000000</v>
      </c>
      <c r="M187" s="13">
        <f t="shared" si="124"/>
        <v>24193960000000</v>
      </c>
      <c r="N187" s="13">
        <f t="shared" si="124"/>
        <v>24165240000000</v>
      </c>
      <c r="O187" s="13">
        <f t="shared" ref="O187:S187" si="125">($T187-$K187)/9+N187</f>
        <v>24451240000000</v>
      </c>
      <c r="P187" s="13">
        <f t="shared" si="125"/>
        <v>24737240000000</v>
      </c>
      <c r="Q187" s="13">
        <f t="shared" si="125"/>
        <v>25023240000000</v>
      </c>
      <c r="R187" s="13">
        <f t="shared" si="125"/>
        <v>25309240000000</v>
      </c>
      <c r="S187" s="13">
        <f t="shared" si="125"/>
        <v>25595240000000</v>
      </c>
      <c r="T187" s="13">
        <f t="shared" ref="T187:AN187" si="126">INDEX(Table5_22,MATCH($H187,Table5_A_22,0),MATCH(T$185,Table5_1_22,0))*quadrillion*Fraction_coal</f>
        <v>24520040000000</v>
      </c>
      <c r="U187" s="13">
        <f t="shared" si="126"/>
        <v>24607040000000</v>
      </c>
      <c r="V187" s="13">
        <f t="shared" si="126"/>
        <v>24727480000000</v>
      </c>
      <c r="W187" s="13">
        <f t="shared" si="126"/>
        <v>24833800000000</v>
      </c>
      <c r="X187" s="13">
        <f t="shared" si="126"/>
        <v>24930760000000</v>
      </c>
      <c r="Y187" s="13">
        <f t="shared" si="126"/>
        <v>25027560000000</v>
      </c>
      <c r="Z187" s="13">
        <f t="shared" si="126"/>
        <v>25108040000000</v>
      </c>
      <c r="AA187" s="13">
        <f t="shared" si="126"/>
        <v>25177680000000</v>
      </c>
      <c r="AB187" s="13">
        <f t="shared" si="126"/>
        <v>25244680000000</v>
      </c>
      <c r="AC187" s="13">
        <f t="shared" si="126"/>
        <v>25318720000000</v>
      </c>
      <c r="AD187" s="13">
        <f t="shared" si="126"/>
        <v>25387920000000</v>
      </c>
      <c r="AE187" s="13">
        <f t="shared" si="126"/>
        <v>25456000000000</v>
      </c>
      <c r="AF187" s="13">
        <f t="shared" si="126"/>
        <v>25525400000000</v>
      </c>
      <c r="AG187" s="13">
        <f t="shared" si="126"/>
        <v>25598880000000</v>
      </c>
      <c r="AH187" s="13">
        <f t="shared" si="126"/>
        <v>25669000000000</v>
      </c>
      <c r="AI187" s="13">
        <f t="shared" si="126"/>
        <v>25739680000000</v>
      </c>
      <c r="AJ187" s="13">
        <f t="shared" si="126"/>
        <v>25788960000000</v>
      </c>
      <c r="AK187" s="13">
        <f t="shared" si="126"/>
        <v>25866040000000</v>
      </c>
      <c r="AL187" s="13">
        <f t="shared" si="126"/>
        <v>25936240000000</v>
      </c>
      <c r="AM187" s="13">
        <f t="shared" si="126"/>
        <v>26018720000000</v>
      </c>
      <c r="AN187" s="13">
        <f t="shared" si="126"/>
        <v>26100520000000</v>
      </c>
    </row>
    <row r="188" spans="6:40">
      <c r="H188" s="8" t="s">
        <v>386</v>
      </c>
      <c r="I188" s="1" t="s">
        <v>78</v>
      </c>
      <c r="J188" s="13"/>
      <c r="K188" s="13">
        <f t="shared" ref="K188:K189" si="127">INDEX(Table5,MATCH($H188,Table5_A,0),MATCH(K$185,Table5_1,0))*quadrillion</f>
        <v>696843000000000</v>
      </c>
      <c r="L188" s="13">
        <f t="shared" ref="L188:N189" si="128">INDEX(Table5_22,MATCH($H188,Table5_A_22,0),MATCH(L$185,Table5_1_22,0))*quadrillion</f>
        <v>829705000000000</v>
      </c>
      <c r="M188" s="13">
        <f t="shared" si="128"/>
        <v>877519000000000</v>
      </c>
      <c r="N188" s="13">
        <f t="shared" si="128"/>
        <v>834122000000000</v>
      </c>
      <c r="O188" s="13">
        <f t="shared" ref="O188:S188" si="129">($T188-$K188)/9+N188</f>
        <v>845700777777777.75</v>
      </c>
      <c r="P188" s="13">
        <f t="shared" si="129"/>
        <v>857279555555555.5</v>
      </c>
      <c r="Q188" s="13">
        <f t="shared" si="129"/>
        <v>868858333333333.25</v>
      </c>
      <c r="R188" s="13">
        <f t="shared" si="129"/>
        <v>880437111111111</v>
      </c>
      <c r="S188" s="13">
        <f t="shared" si="129"/>
        <v>892015888888888.75</v>
      </c>
      <c r="T188" s="13">
        <f t="shared" ref="T188:T189" si="130">INDEX(Table5_22,MATCH($H188,Table5_A_22,0),MATCH(T$185,Table5_1_22,0))*quadrillion</f>
        <v>801052000000000</v>
      </c>
      <c r="U188" s="13">
        <f t="shared" ref="U188:AD189" si="131">INDEX(Table5_22,MATCH($H188,Table5_A_22,0),MATCH(U$185,Table5_1_22,0))*quadrillion</f>
        <v>802318000000000</v>
      </c>
      <c r="V188" s="13">
        <f t="shared" si="131"/>
        <v>803479000000000</v>
      </c>
      <c r="W188" s="13">
        <f t="shared" si="131"/>
        <v>803824000000000</v>
      </c>
      <c r="X188" s="13">
        <f t="shared" si="131"/>
        <v>803934000000000</v>
      </c>
      <c r="Y188" s="13">
        <f t="shared" si="131"/>
        <v>804007000000000</v>
      </c>
      <c r="Z188" s="13">
        <f t="shared" si="131"/>
        <v>804495000000000</v>
      </c>
      <c r="AA188" s="13">
        <f t="shared" si="131"/>
        <v>804872000000000</v>
      </c>
      <c r="AB188" s="13">
        <f t="shared" si="131"/>
        <v>804778000000000</v>
      </c>
      <c r="AC188" s="13">
        <f t="shared" si="131"/>
        <v>805447000000000</v>
      </c>
      <c r="AD188" s="13">
        <f t="shared" si="131"/>
        <v>805684000000000</v>
      </c>
      <c r="AE188" s="13">
        <f t="shared" ref="AE188:AN189" si="132">INDEX(Table5_22,MATCH($H188,Table5_A_22,0),MATCH(AE$185,Table5_1_22,0))*quadrillion</f>
        <v>805640000000000</v>
      </c>
      <c r="AF188" s="13">
        <f t="shared" si="132"/>
        <v>805986000000000</v>
      </c>
      <c r="AG188" s="13">
        <f t="shared" si="132"/>
        <v>807134000000000</v>
      </c>
      <c r="AH188" s="13">
        <f t="shared" si="132"/>
        <v>808823000000000</v>
      </c>
      <c r="AI188" s="13">
        <f t="shared" si="132"/>
        <v>809986000000000</v>
      </c>
      <c r="AJ188" s="13">
        <f t="shared" si="132"/>
        <v>810499000000000</v>
      </c>
      <c r="AK188" s="13">
        <f t="shared" si="132"/>
        <v>811488000000000</v>
      </c>
      <c r="AL188" s="13">
        <f t="shared" si="132"/>
        <v>813177000000000</v>
      </c>
      <c r="AM188" s="13">
        <f t="shared" si="132"/>
        <v>814774000000000</v>
      </c>
      <c r="AN188" s="13">
        <f t="shared" si="132"/>
        <v>815962000000000</v>
      </c>
    </row>
    <row r="189" spans="6:40">
      <c r="H189" s="8" t="s">
        <v>390</v>
      </c>
      <c r="I189" s="1" t="s">
        <v>79</v>
      </c>
      <c r="J189" s="13"/>
      <c r="K189" s="13">
        <f t="shared" si="127"/>
        <v>93407000000000</v>
      </c>
      <c r="L189" s="13">
        <f t="shared" si="128"/>
        <v>79483000000000</v>
      </c>
      <c r="M189" s="13">
        <f t="shared" si="128"/>
        <v>80017000000000</v>
      </c>
      <c r="N189" s="13">
        <f t="shared" si="128"/>
        <v>81899000000000</v>
      </c>
      <c r="O189" s="13">
        <f t="shared" ref="O189:S189" si="133">($T189-$K189)/9+N189</f>
        <v>81288000000000</v>
      </c>
      <c r="P189" s="13">
        <f t="shared" si="133"/>
        <v>80677000000000</v>
      </c>
      <c r="Q189" s="13">
        <f t="shared" si="133"/>
        <v>80066000000000</v>
      </c>
      <c r="R189" s="13">
        <f t="shared" si="133"/>
        <v>79455000000000</v>
      </c>
      <c r="S189" s="13">
        <f t="shared" si="133"/>
        <v>78844000000000</v>
      </c>
      <c r="T189" s="13">
        <f t="shared" si="130"/>
        <v>87908000000000</v>
      </c>
      <c r="U189" s="13">
        <f t="shared" si="131"/>
        <v>88286000000000</v>
      </c>
      <c r="V189" s="13">
        <f t="shared" si="131"/>
        <v>88642000000000</v>
      </c>
      <c r="W189" s="13">
        <f t="shared" si="131"/>
        <v>88950000000000</v>
      </c>
      <c r="X189" s="13">
        <f t="shared" si="131"/>
        <v>89274000000000</v>
      </c>
      <c r="Y189" s="13">
        <f t="shared" si="131"/>
        <v>89540000000000</v>
      </c>
      <c r="Z189" s="13">
        <f t="shared" si="131"/>
        <v>89810000000000</v>
      </c>
      <c r="AA189" s="13">
        <f t="shared" si="131"/>
        <v>90052000000000</v>
      </c>
      <c r="AB189" s="13">
        <f t="shared" si="131"/>
        <v>90278000000000</v>
      </c>
      <c r="AC189" s="13">
        <f t="shared" si="131"/>
        <v>90496000000000</v>
      </c>
      <c r="AD189" s="13">
        <f t="shared" si="131"/>
        <v>90717000000000</v>
      </c>
      <c r="AE189" s="13">
        <f t="shared" si="132"/>
        <v>90886000000000</v>
      </c>
      <c r="AF189" s="13">
        <f t="shared" si="132"/>
        <v>91096000000000</v>
      </c>
      <c r="AG189" s="13">
        <f t="shared" si="132"/>
        <v>91274000000000</v>
      </c>
      <c r="AH189" s="13">
        <f t="shared" si="132"/>
        <v>91533000000000</v>
      </c>
      <c r="AI189" s="13">
        <f t="shared" si="132"/>
        <v>91761000000000</v>
      </c>
      <c r="AJ189" s="13">
        <f t="shared" si="132"/>
        <v>91552000000000</v>
      </c>
      <c r="AK189" s="13">
        <f t="shared" si="132"/>
        <v>91488000000000</v>
      </c>
      <c r="AL189" s="13">
        <f t="shared" si="132"/>
        <v>91623000000000</v>
      </c>
      <c r="AM189" s="13">
        <f t="shared" si="132"/>
        <v>91867000000000</v>
      </c>
      <c r="AN189" s="13">
        <f t="shared" si="132"/>
        <v>92141000000000</v>
      </c>
    </row>
    <row r="190" spans="6:40">
      <c r="I190" s="1" t="s">
        <v>81</v>
      </c>
      <c r="J190" s="7"/>
      <c r="K190" s="7">
        <v>0</v>
      </c>
      <c r="L190" s="7">
        <v>0</v>
      </c>
      <c r="M190" s="7">
        <v>0</v>
      </c>
      <c r="N190" s="7">
        <v>0</v>
      </c>
      <c r="O190" s="13">
        <f t="shared" ref="O190:S190" si="134">($T190-$K190)/9+N190</f>
        <v>0</v>
      </c>
      <c r="P190" s="13">
        <f t="shared" si="134"/>
        <v>0</v>
      </c>
      <c r="Q190" s="13">
        <f t="shared" si="134"/>
        <v>0</v>
      </c>
      <c r="R190" s="13">
        <f t="shared" si="134"/>
        <v>0</v>
      </c>
      <c r="S190" s="13">
        <f t="shared" si="134"/>
        <v>0</v>
      </c>
      <c r="T190" s="7">
        <v>0</v>
      </c>
      <c r="U190" s="7">
        <v>0</v>
      </c>
      <c r="V190" s="7">
        <v>0</v>
      </c>
      <c r="W190" s="7">
        <v>0</v>
      </c>
      <c r="X190" s="7">
        <v>0</v>
      </c>
      <c r="Y190" s="7">
        <v>0</v>
      </c>
      <c r="Z190" s="7">
        <v>0</v>
      </c>
      <c r="AA190" s="7">
        <v>0</v>
      </c>
      <c r="AB190" s="7">
        <v>0</v>
      </c>
      <c r="AC190" s="7">
        <v>0</v>
      </c>
      <c r="AD190" s="7">
        <v>0</v>
      </c>
      <c r="AE190" s="7">
        <v>0</v>
      </c>
      <c r="AF190" s="7">
        <v>0</v>
      </c>
      <c r="AG190" s="7">
        <v>0</v>
      </c>
      <c r="AH190" s="7">
        <v>0</v>
      </c>
      <c r="AI190" s="7">
        <v>0</v>
      </c>
      <c r="AJ190" s="7">
        <v>0</v>
      </c>
      <c r="AK190" s="7">
        <v>0</v>
      </c>
      <c r="AL190" s="7">
        <v>0</v>
      </c>
      <c r="AM190" s="7">
        <v>0</v>
      </c>
      <c r="AN190" s="7">
        <v>0</v>
      </c>
    </row>
    <row r="191" spans="6:40">
      <c r="I191" s="1" t="s">
        <v>139</v>
      </c>
      <c r="J191" s="7"/>
      <c r="K191" s="7">
        <v>0</v>
      </c>
      <c r="L191" s="7">
        <v>0</v>
      </c>
      <c r="M191" s="7">
        <v>0</v>
      </c>
      <c r="N191" s="7">
        <v>0</v>
      </c>
      <c r="O191" s="13">
        <f t="shared" ref="O191:S191" si="135">($T191-$K191)/9+N191</f>
        <v>0</v>
      </c>
      <c r="P191" s="13">
        <f t="shared" si="135"/>
        <v>0</v>
      </c>
      <c r="Q191" s="13">
        <f t="shared" si="135"/>
        <v>0</v>
      </c>
      <c r="R191" s="13">
        <f t="shared" si="135"/>
        <v>0</v>
      </c>
      <c r="S191" s="13">
        <f t="shared" si="135"/>
        <v>0</v>
      </c>
      <c r="T191" s="7">
        <v>0</v>
      </c>
      <c r="U191" s="7">
        <v>0</v>
      </c>
      <c r="V191" s="7">
        <v>0</v>
      </c>
      <c r="W191" s="7">
        <v>0</v>
      </c>
      <c r="X191" s="7">
        <v>0</v>
      </c>
      <c r="Y191" s="7">
        <v>0</v>
      </c>
      <c r="Z191" s="7">
        <v>0</v>
      </c>
      <c r="AA191" s="7">
        <v>0</v>
      </c>
      <c r="AB191" s="7">
        <v>0</v>
      </c>
      <c r="AC191" s="7">
        <v>0</v>
      </c>
      <c r="AD191" s="7">
        <v>0</v>
      </c>
      <c r="AE191" s="7">
        <v>0</v>
      </c>
      <c r="AF191" s="7">
        <v>0</v>
      </c>
      <c r="AG191" s="7">
        <v>0</v>
      </c>
      <c r="AH191" s="7">
        <v>0</v>
      </c>
      <c r="AI191" s="7">
        <v>0</v>
      </c>
      <c r="AJ191" s="7">
        <v>0</v>
      </c>
      <c r="AK191" s="7">
        <v>0</v>
      </c>
      <c r="AL191" s="7">
        <v>0</v>
      </c>
      <c r="AM191" s="7">
        <v>0</v>
      </c>
      <c r="AN191" s="7">
        <v>0</v>
      </c>
    </row>
    <row r="192" spans="6:40">
      <c r="I192" s="1" t="s">
        <v>243</v>
      </c>
      <c r="J192" s="7"/>
      <c r="K192" s="7">
        <v>0</v>
      </c>
      <c r="L192" s="7">
        <v>0</v>
      </c>
      <c r="M192" s="7">
        <v>0</v>
      </c>
      <c r="N192" s="7">
        <v>0</v>
      </c>
      <c r="O192" s="13">
        <f t="shared" ref="O192:S192" si="136">($T192-$K192)/9+N192</f>
        <v>0</v>
      </c>
      <c r="P192" s="13">
        <f t="shared" si="136"/>
        <v>0</v>
      </c>
      <c r="Q192" s="13">
        <f t="shared" si="136"/>
        <v>0</v>
      </c>
      <c r="R192" s="13">
        <f t="shared" si="136"/>
        <v>0</v>
      </c>
      <c r="S192" s="13">
        <f t="shared" si="136"/>
        <v>0</v>
      </c>
      <c r="T192" s="7">
        <v>0</v>
      </c>
      <c r="U192" s="7">
        <v>0</v>
      </c>
      <c r="V192" s="7">
        <v>0</v>
      </c>
      <c r="W192" s="7">
        <v>0</v>
      </c>
      <c r="X192" s="7">
        <v>0</v>
      </c>
      <c r="Y192" s="7">
        <v>0</v>
      </c>
      <c r="Z192" s="7">
        <v>0</v>
      </c>
      <c r="AA192" s="7">
        <v>0</v>
      </c>
      <c r="AB192" s="7">
        <v>0</v>
      </c>
      <c r="AC192" s="7">
        <v>0</v>
      </c>
      <c r="AD192" s="7">
        <v>0</v>
      </c>
      <c r="AE192" s="7">
        <v>0</v>
      </c>
      <c r="AF192" s="7">
        <v>0</v>
      </c>
      <c r="AG192" s="7">
        <v>0</v>
      </c>
      <c r="AH192" s="7">
        <v>0</v>
      </c>
      <c r="AI192" s="7">
        <v>0</v>
      </c>
      <c r="AJ192" s="7">
        <v>0</v>
      </c>
      <c r="AK192" s="7">
        <v>0</v>
      </c>
      <c r="AL192" s="7">
        <v>0</v>
      </c>
      <c r="AM192" s="7">
        <v>0</v>
      </c>
      <c r="AN192" s="7">
        <v>0</v>
      </c>
    </row>
    <row r="193" spans="8:40">
      <c r="I193" s="1" t="s">
        <v>244</v>
      </c>
      <c r="J193" s="7"/>
      <c r="K193" s="7">
        <v>0</v>
      </c>
      <c r="L193" s="7">
        <v>0</v>
      </c>
      <c r="M193" s="7">
        <v>0</v>
      </c>
      <c r="N193" s="7">
        <v>0</v>
      </c>
      <c r="O193" s="13">
        <f t="shared" ref="O193:S193" si="137">($T193-$K193)/9+N193</f>
        <v>0</v>
      </c>
      <c r="P193" s="13">
        <f t="shared" si="137"/>
        <v>0</v>
      </c>
      <c r="Q193" s="13">
        <f t="shared" si="137"/>
        <v>0</v>
      </c>
      <c r="R193" s="13">
        <f t="shared" si="137"/>
        <v>0</v>
      </c>
      <c r="S193" s="13">
        <f t="shared" si="137"/>
        <v>0</v>
      </c>
      <c r="T193" s="7">
        <v>0</v>
      </c>
      <c r="U193" s="7">
        <v>0</v>
      </c>
      <c r="V193" s="7">
        <v>0</v>
      </c>
      <c r="W193" s="7">
        <v>0</v>
      </c>
      <c r="X193" s="7">
        <v>0</v>
      </c>
      <c r="Y193" s="7">
        <v>0</v>
      </c>
      <c r="Z193" s="7">
        <v>0</v>
      </c>
      <c r="AA193" s="7">
        <v>0</v>
      </c>
      <c r="AB193" s="7">
        <v>0</v>
      </c>
      <c r="AC193" s="7">
        <v>0</v>
      </c>
      <c r="AD193" s="7">
        <v>0</v>
      </c>
      <c r="AE193" s="7">
        <v>0</v>
      </c>
      <c r="AF193" s="7">
        <v>0</v>
      </c>
      <c r="AG193" s="7">
        <v>0</v>
      </c>
      <c r="AH193" s="7">
        <v>0</v>
      </c>
      <c r="AI193" s="7">
        <v>0</v>
      </c>
      <c r="AJ193" s="7">
        <v>0</v>
      </c>
      <c r="AK193" s="7">
        <v>0</v>
      </c>
      <c r="AL193" s="7">
        <v>0</v>
      </c>
      <c r="AM193" s="7">
        <v>0</v>
      </c>
      <c r="AN193" s="7">
        <v>0</v>
      </c>
    </row>
    <row r="194" spans="8:40">
      <c r="H194" s="8" t="s">
        <v>393</v>
      </c>
      <c r="I194" s="1" t="s">
        <v>245</v>
      </c>
      <c r="J194" s="13"/>
      <c r="K194" s="13">
        <v>156488618924520.5</v>
      </c>
      <c r="L194" s="13">
        <v>153594570385966.81</v>
      </c>
      <c r="M194" s="13">
        <v>159075974526082.19</v>
      </c>
      <c r="N194" s="13">
        <v>171033054552996.63</v>
      </c>
      <c r="O194" s="13">
        <f t="shared" ref="O194:S194" si="138">($T194-$K194)/9+N194</f>
        <v>173700418906814.19</v>
      </c>
      <c r="P194" s="13">
        <f t="shared" si="138"/>
        <v>176367783260631.75</v>
      </c>
      <c r="Q194" s="13">
        <f t="shared" si="138"/>
        <v>179035147614449.31</v>
      </c>
      <c r="R194" s="13">
        <f t="shared" si="138"/>
        <v>181702511968266.88</v>
      </c>
      <c r="S194" s="13">
        <f t="shared" si="138"/>
        <v>184369876322084.44</v>
      </c>
      <c r="T194" s="13">
        <f>(1-Fraction_coal)*INDEX(Table5_22,MATCH(Calculations!$H194,Table5_A_22,0),MATCH(Calculations!T$185,Table5_1_22,0))*quadrillion-SUM(Calculations!T$142,Calculations!T$181)</f>
        <v>180494898108878.63</v>
      </c>
      <c r="U194" s="13">
        <f>(1-Fraction_coal)*INDEX(Table5_22,MATCH(Calculations!$H194,Table5_A_22,0),MATCH(Calculations!U$185,Table5_1_22,0))*quadrillion-SUM(Calculations!U$142,Calculations!U$181)</f>
        <v>182986134341847.56</v>
      </c>
      <c r="V194" s="13">
        <f>(1-Fraction_coal)*INDEX(Table5_22,MATCH(Calculations!$H194,Table5_A_22,0),MATCH(Calculations!V$185,Table5_1_22,0))*quadrillion-SUM(Calculations!V$142,Calculations!V$181)</f>
        <v>185760227309721.38</v>
      </c>
      <c r="W194" s="13">
        <f>(1-Fraction_coal)*INDEX(Table5_22,MATCH(Calculations!$H194,Table5_A_22,0),MATCH(Calculations!W$185,Table5_1_22,0))*quadrillion-SUM(Calculations!W$142,Calculations!W$181)</f>
        <v>188471670660172.75</v>
      </c>
      <c r="X194" s="13">
        <f>(1-Fraction_coal)*INDEX(Table5_22,MATCH(Calculations!$H194,Table5_A_22,0),MATCH(Calculations!X$185,Table5_1_22,0))*quadrillion-SUM(Calculations!X$142,Calculations!X$181)</f>
        <v>191192818739780.88</v>
      </c>
      <c r="Y194" s="13">
        <f>(1-Fraction_coal)*INDEX(Table5_22,MATCH(Calculations!$H194,Table5_A_22,0),MATCH(Calculations!Y$185,Table5_1_22,0))*quadrillion-SUM(Calculations!Y$142,Calculations!Y$181)</f>
        <v>193987489089669.69</v>
      </c>
      <c r="Z194" s="13">
        <f>(1-Fraction_coal)*INDEX(Table5_22,MATCH(Calculations!$H194,Table5_A_22,0),MATCH(Calculations!Z$185,Table5_1_22,0))*quadrillion-SUM(Calculations!Z$142,Calculations!Z$181)</f>
        <v>196716502566600.44</v>
      </c>
      <c r="AA194" s="13">
        <f>(1-Fraction_coal)*INDEX(Table5_22,MATCH(Calculations!$H194,Table5_A_22,0),MATCH(Calculations!AA$185,Table5_1_22,0))*quadrillion-SUM(Calculations!AA$142,Calculations!AA$181)</f>
        <v>199419538181978.19</v>
      </c>
      <c r="AB194" s="13">
        <f>(1-Fraction_coal)*INDEX(Table5_22,MATCH(Calculations!$H194,Table5_A_22,0),MATCH(Calculations!AB$185,Table5_1_22,0))*quadrillion-SUM(Calculations!AB$142,Calculations!AB$181)</f>
        <v>202158227053014.38</v>
      </c>
      <c r="AC194" s="13">
        <f>(1-Fraction_coal)*INDEX(Table5_22,MATCH(Calculations!$H194,Table5_A_22,0),MATCH(Calculations!AC$185,Table5_1_22,0))*quadrillion-SUM(Calculations!AC$142,Calculations!AC$181)</f>
        <v>205017604352199.5</v>
      </c>
      <c r="AD194" s="13">
        <f>(1-Fraction_coal)*INDEX(Table5_22,MATCH(Calculations!$H194,Table5_A_22,0),MATCH(Calculations!AD$185,Table5_1_22,0))*quadrillion-SUM(Calculations!AD$142,Calculations!AD$181)</f>
        <v>207909414524650.56</v>
      </c>
      <c r="AE194" s="13">
        <f>(1-Fraction_coal)*INDEX(Table5_22,MATCH(Calculations!$H194,Table5_A_22,0),MATCH(Calculations!AE$185,Table5_1_22,0))*quadrillion-SUM(Calculations!AE$142,Calculations!AE$181)</f>
        <v>210768224287997.06</v>
      </c>
      <c r="AF194" s="13">
        <f>(1-Fraction_coal)*INDEX(Table5_22,MATCH(Calculations!$H194,Table5_A_22,0),MATCH(Calculations!AF$185,Table5_1_22,0))*quadrillion-SUM(Calculations!AF$142,Calculations!AF$181)</f>
        <v>213692021872487.06</v>
      </c>
      <c r="AG194" s="13">
        <f>(1-Fraction_coal)*INDEX(Table5_22,MATCH(Calculations!$H194,Table5_A_22,0),MATCH(Calculations!AG$185,Table5_1_22,0))*quadrillion-SUM(Calculations!AG$142,Calculations!AG$181)</f>
        <v>216695683014773.19</v>
      </c>
      <c r="AH194" s="13">
        <f>(1-Fraction_coal)*INDEX(Table5_22,MATCH(Calculations!$H194,Table5_A_22,0),MATCH(Calculations!AH$185,Table5_1_22,0))*quadrillion-SUM(Calculations!AH$142,Calculations!AH$181)</f>
        <v>219706757288967.63</v>
      </c>
      <c r="AI194" s="13">
        <f>(1-Fraction_coal)*INDEX(Table5_22,MATCH(Calculations!$H194,Table5_A_22,0),MATCH(Calculations!AI$185,Table5_1_22,0))*quadrillion-SUM(Calculations!AI$142,Calculations!AI$181)</f>
        <v>222741839111635</v>
      </c>
      <c r="AJ194" s="13">
        <f>(1-Fraction_coal)*INDEX(Table5_22,MATCH(Calculations!$H194,Table5_A_22,0),MATCH(Calculations!AJ$185,Table5_1_22,0))*quadrillion-SUM(Calculations!AJ$142,Calculations!AJ$181)</f>
        <v>225072874642177.69</v>
      </c>
      <c r="AK194" s="13">
        <f>(1-Fraction_coal)*INDEX(Table5_22,MATCH(Calculations!$H194,Table5_A_22,0),MATCH(Calculations!AK$185,Table5_1_22,0))*quadrillion-SUM(Calculations!AK$142,Calculations!AK$181)</f>
        <v>227880280466879.88</v>
      </c>
      <c r="AL194" s="13">
        <f>(1-Fraction_coal)*INDEX(Table5_22,MATCH(Calculations!$H194,Table5_A_22,0),MATCH(Calculations!AL$185,Table5_1_22,0))*quadrillion-SUM(Calculations!AL$142,Calculations!AL$181)</f>
        <v>230907543211670</v>
      </c>
      <c r="AM194" s="13">
        <f>(1-Fraction_coal)*INDEX(Table5_22,MATCH(Calculations!$H194,Table5_A_22,0),MATCH(Calculations!AM$185,Table5_1_22,0))*quadrillion-SUM(Calculations!AM$142,Calculations!AM$181)</f>
        <v>234266657433803.25</v>
      </c>
      <c r="AN194" s="13">
        <f>(1-Fraction_coal)*INDEX(Table5_22,MATCH(Calculations!$H194,Table5_A_22,0),MATCH(Calculations!AN$185,Table5_1_22,0))*quadrillion-SUM(Calculations!AN$142,Calculations!AN$181)</f>
        <v>237664592679118.5</v>
      </c>
    </row>
    <row r="195" spans="8:40">
      <c r="I195" s="1" t="s">
        <v>246</v>
      </c>
      <c r="J195" s="7"/>
      <c r="K195" s="7">
        <v>0</v>
      </c>
      <c r="L195" s="7">
        <v>0</v>
      </c>
      <c r="M195" s="7">
        <v>0</v>
      </c>
      <c r="N195" s="7">
        <v>0</v>
      </c>
      <c r="O195" s="13">
        <f t="shared" ref="O195:S195" si="139">($T195-$K195)/9+N195</f>
        <v>0</v>
      </c>
      <c r="P195" s="13">
        <f t="shared" si="139"/>
        <v>0</v>
      </c>
      <c r="Q195" s="13">
        <f t="shared" si="139"/>
        <v>0</v>
      </c>
      <c r="R195" s="13">
        <f t="shared" si="139"/>
        <v>0</v>
      </c>
      <c r="S195" s="13">
        <f t="shared" si="139"/>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v>0</v>
      </c>
      <c r="AM195" s="7">
        <v>0</v>
      </c>
      <c r="AN195" s="7">
        <v>0</v>
      </c>
    </row>
    <row r="197" spans="8:40" s="18" customFormat="1">
      <c r="H197" s="18" t="s">
        <v>524</v>
      </c>
      <c r="K197" s="18">
        <f t="shared" ref="K197:N197" si="140">K185</f>
        <v>2021</v>
      </c>
      <c r="L197" s="18">
        <f t="shared" si="140"/>
        <v>2022</v>
      </c>
      <c r="M197" s="18">
        <f t="shared" si="140"/>
        <v>2023</v>
      </c>
      <c r="N197" s="18">
        <f t="shared" si="140"/>
        <v>2024</v>
      </c>
      <c r="O197" s="18">
        <f t="shared" ref="O197:AN197" si="141">O185</f>
        <v>2025</v>
      </c>
      <c r="P197" s="18">
        <f t="shared" si="141"/>
        <v>2026</v>
      </c>
      <c r="Q197" s="18">
        <f t="shared" si="141"/>
        <v>2027</v>
      </c>
      <c r="R197" s="18">
        <f t="shared" si="141"/>
        <v>2028</v>
      </c>
      <c r="S197" s="18">
        <f t="shared" si="141"/>
        <v>2029</v>
      </c>
      <c r="T197" s="18">
        <f t="shared" si="141"/>
        <v>2030</v>
      </c>
      <c r="U197" s="18">
        <f t="shared" si="141"/>
        <v>2031</v>
      </c>
      <c r="V197" s="18">
        <f t="shared" si="141"/>
        <v>2032</v>
      </c>
      <c r="W197" s="18">
        <f t="shared" si="141"/>
        <v>2033</v>
      </c>
      <c r="X197" s="18">
        <f t="shared" si="141"/>
        <v>2034</v>
      </c>
      <c r="Y197" s="18">
        <f t="shared" si="141"/>
        <v>2035</v>
      </c>
      <c r="Z197" s="18">
        <f t="shared" si="141"/>
        <v>2036</v>
      </c>
      <c r="AA197" s="18">
        <f t="shared" si="141"/>
        <v>2037</v>
      </c>
      <c r="AB197" s="18">
        <f t="shared" si="141"/>
        <v>2038</v>
      </c>
      <c r="AC197" s="18">
        <f t="shared" si="141"/>
        <v>2039</v>
      </c>
      <c r="AD197" s="18">
        <f t="shared" si="141"/>
        <v>2040</v>
      </c>
      <c r="AE197" s="18">
        <f t="shared" si="141"/>
        <v>2041</v>
      </c>
      <c r="AF197" s="18">
        <f t="shared" si="141"/>
        <v>2042</v>
      </c>
      <c r="AG197" s="18">
        <f t="shared" si="141"/>
        <v>2043</v>
      </c>
      <c r="AH197" s="18">
        <f t="shared" si="141"/>
        <v>2044</v>
      </c>
      <c r="AI197" s="18">
        <f t="shared" si="141"/>
        <v>2045</v>
      </c>
      <c r="AJ197" s="18">
        <f t="shared" si="141"/>
        <v>2046</v>
      </c>
      <c r="AK197" s="18">
        <f t="shared" si="141"/>
        <v>2047</v>
      </c>
      <c r="AL197" s="18">
        <f t="shared" si="141"/>
        <v>2048</v>
      </c>
      <c r="AM197" s="18">
        <f t="shared" si="141"/>
        <v>2049</v>
      </c>
      <c r="AN197" s="18">
        <f t="shared" si="141"/>
        <v>2050</v>
      </c>
    </row>
    <row r="198" spans="8:40">
      <c r="I198" s="1" t="s">
        <v>520</v>
      </c>
      <c r="J198" t="s">
        <v>523</v>
      </c>
      <c r="K198" s="7">
        <v>5181982000000000</v>
      </c>
      <c r="L198" s="7">
        <v>5259642000000000</v>
      </c>
      <c r="M198" s="7">
        <v>5170129000000000</v>
      </c>
      <c r="N198" s="7">
        <v>5250440000000000</v>
      </c>
      <c r="O198" s="7">
        <f>'AEO23 Table 4'!F48*10^15</f>
        <v>5307276000000000</v>
      </c>
      <c r="P198" s="7">
        <f>'AEO23 Table 4'!G48*10^15</f>
        <v>5362642000000000</v>
      </c>
      <c r="Q198" s="7">
        <f>'AEO23 Table 4'!H48*10^15</f>
        <v>5422232000000000</v>
      </c>
      <c r="R198" s="7">
        <f>'AEO23 Table 4'!I48*10^15</f>
        <v>5474320000000000</v>
      </c>
      <c r="S198" s="7">
        <f>'AEO23 Table 4'!J48*10^15</f>
        <v>5518295000000000</v>
      </c>
      <c r="T198" s="7">
        <f>'AEO23 Table 4'!K48*10^15</f>
        <v>5554088000000000</v>
      </c>
      <c r="U198" s="7">
        <f>'AEO23 Table 4'!L48*10^15</f>
        <v>5587194000000000</v>
      </c>
      <c r="V198" s="7">
        <f>'AEO23 Table 4'!M48*10^15</f>
        <v>5622504000000000</v>
      </c>
      <c r="W198" s="7">
        <f>'AEO23 Table 4'!N48*10^15</f>
        <v>5659284000000000</v>
      </c>
      <c r="X198" s="7">
        <f>'AEO23 Table 4'!O48*10^15</f>
        <v>5694947000000000</v>
      </c>
      <c r="Y198" s="7">
        <f>'AEO23 Table 4'!P48*10^15</f>
        <v>5742076000000000</v>
      </c>
      <c r="Z198" s="7">
        <f>'AEO23 Table 4'!Q48*10^15</f>
        <v>5795343000000000</v>
      </c>
      <c r="AA198" s="7">
        <f>'AEO23 Table 4'!R48*10^15</f>
        <v>5852389000000000</v>
      </c>
      <c r="AB198" s="7">
        <f>'AEO23 Table 4'!S48*10^15</f>
        <v>5907059000000000</v>
      </c>
      <c r="AC198" s="7">
        <f>'AEO23 Table 4'!T48*10^15</f>
        <v>5963454000000000</v>
      </c>
      <c r="AD198" s="7">
        <f>'AEO23 Table 4'!U48*10^15</f>
        <v>6020300000000000</v>
      </c>
      <c r="AE198" s="7">
        <f>'AEO23 Table 4'!V48*10^15</f>
        <v>6080250000000000</v>
      </c>
      <c r="AF198" s="7">
        <f>'AEO23 Table 4'!W48*10^15</f>
        <v>6145656000000000</v>
      </c>
      <c r="AG198" s="7">
        <f>'AEO23 Table 4'!X48*10^15</f>
        <v>6215189000000000</v>
      </c>
      <c r="AH198" s="7">
        <f>'AEO23 Table 4'!Y48*10^15</f>
        <v>6288645000000000</v>
      </c>
      <c r="AI198" s="7">
        <f>'AEO23 Table 4'!Z48*10^15</f>
        <v>6365698000000000</v>
      </c>
      <c r="AJ198" s="7">
        <f>'AEO23 Table 4'!AA48*10^15</f>
        <v>6448222000000000</v>
      </c>
      <c r="AK198" s="7">
        <f>'AEO23 Table 4'!AB48*10^15</f>
        <v>6535610000000000</v>
      </c>
      <c r="AL198" s="7">
        <f>'AEO23 Table 4'!AC48*10^15</f>
        <v>6625218000000000</v>
      </c>
      <c r="AM198" s="7">
        <f>'AEO23 Table 4'!AD48*10^15</f>
        <v>6717607000000000</v>
      </c>
      <c r="AN198" s="7">
        <f>'AEO23 Table 4'!AE48*10^15</f>
        <v>6816999000000000</v>
      </c>
    </row>
    <row r="199" spans="8:40">
      <c r="I199" s="1" t="s">
        <v>521</v>
      </c>
      <c r="J199" t="s">
        <v>522</v>
      </c>
      <c r="K199" s="7">
        <f>SUM(K4,K17,K30,K43,K56,K69,K82,K95,K108,K121)</f>
        <v>5181980000000000</v>
      </c>
      <c r="L199" s="7">
        <f t="shared" ref="L199:N199" si="142">SUM(L4,L17,L30,L43,L56,L69,L82,L95,L108,L121)</f>
        <v>5259641000000000</v>
      </c>
      <c r="M199" s="7">
        <f t="shared" si="142"/>
        <v>5170127000000000</v>
      </c>
      <c r="N199" s="7">
        <f t="shared" si="142"/>
        <v>5250442999999999</v>
      </c>
      <c r="O199" s="7">
        <f t="shared" ref="O199:AN199" si="143">SUM(O4,O17,O30,O43,O56,O69,O82,O95,O108,O121)</f>
        <v>5307274000000000</v>
      </c>
      <c r="P199" s="7">
        <f t="shared" si="143"/>
        <v>5362642000000000</v>
      </c>
      <c r="Q199" s="7">
        <f t="shared" si="143"/>
        <v>5422232000000000</v>
      </c>
      <c r="R199" s="7">
        <f t="shared" si="143"/>
        <v>5474321000000001</v>
      </c>
      <c r="S199" s="7">
        <f t="shared" si="143"/>
        <v>5502052361822767</v>
      </c>
      <c r="T199" s="7">
        <f t="shared" si="143"/>
        <v>5524494723645533</v>
      </c>
      <c r="U199" s="7">
        <f t="shared" si="143"/>
        <v>5544673085468299</v>
      </c>
      <c r="V199" s="7">
        <f t="shared" si="143"/>
        <v>5566804447291067</v>
      </c>
      <c r="W199" s="7">
        <f t="shared" si="143"/>
        <v>5588065809113834</v>
      </c>
      <c r="X199" s="7">
        <f t="shared" si="143"/>
        <v>5607468396007766</v>
      </c>
      <c r="Y199" s="7">
        <f t="shared" si="143"/>
        <v>5636516965542253</v>
      </c>
      <c r="Z199" s="7">
        <f t="shared" si="143"/>
        <v>5670751504001819</v>
      </c>
      <c r="AA199" s="7">
        <f t="shared" si="143"/>
        <v>5708653253289003</v>
      </c>
      <c r="AB199" s="7">
        <f t="shared" si="143"/>
        <v>5744433051528118</v>
      </c>
      <c r="AC199" s="7">
        <f t="shared" si="143"/>
        <v>5782156612781563</v>
      </c>
      <c r="AD199" s="7">
        <f t="shared" si="143"/>
        <v>5820306924876050</v>
      </c>
      <c r="AE199" s="7">
        <f t="shared" si="143"/>
        <v>5861392599829600</v>
      </c>
      <c r="AF199" s="7">
        <f t="shared" si="143"/>
        <v>5923921963206226</v>
      </c>
      <c r="AG199" s="7">
        <f t="shared" si="143"/>
        <v>5990330963982574</v>
      </c>
      <c r="AH199" s="7">
        <f t="shared" si="143"/>
        <v>6060625788898468</v>
      </c>
      <c r="AI199" s="7">
        <f t="shared" si="143"/>
        <v>6134571251214087</v>
      </c>
      <c r="AJ199" s="7">
        <f t="shared" si="143"/>
        <v>6213757014745981</v>
      </c>
      <c r="AK199" s="7">
        <f t="shared" si="143"/>
        <v>6297530340567617</v>
      </c>
      <c r="AL199" s="7">
        <f t="shared" si="143"/>
        <v>6383413390813459</v>
      </c>
      <c r="AM199" s="7">
        <f t="shared" si="143"/>
        <v>6471898078976591</v>
      </c>
      <c r="AN199" s="7">
        <f t="shared" si="143"/>
        <v>6566948443129565</v>
      </c>
    </row>
    <row r="201" spans="8:40">
      <c r="I201" t="s">
        <v>525</v>
      </c>
      <c r="J201" t="s">
        <v>523</v>
      </c>
      <c r="K201" s="6">
        <v>4595164000000000</v>
      </c>
      <c r="L201" s="6">
        <v>4715115000000000</v>
      </c>
      <c r="M201" s="6">
        <v>4660196000000000</v>
      </c>
      <c r="N201" s="6">
        <v>4703229000000000</v>
      </c>
      <c r="O201" s="6">
        <f>'AEO23 Table 5'!F39*10^15</f>
        <v>4706833000000000</v>
      </c>
      <c r="P201" s="6">
        <f>'AEO23 Table 5'!G39*10^15</f>
        <v>4719758000000000</v>
      </c>
      <c r="Q201" s="6">
        <f>'AEO23 Table 5'!H39*10^15</f>
        <v>4728219000000000</v>
      </c>
      <c r="R201" s="6">
        <f>'AEO23 Table 5'!I39*10^15</f>
        <v>4761503000000000</v>
      </c>
      <c r="S201" s="6">
        <f>'AEO23 Table 5'!J39*10^15</f>
        <v>4796856000000000</v>
      </c>
      <c r="T201" s="6">
        <f>'AEO23 Table 5'!K39*10^15</f>
        <v>4826465000000000</v>
      </c>
      <c r="U201" s="6">
        <f>'AEO23 Table 5'!L39*10^15</f>
        <v>4859533000000000</v>
      </c>
      <c r="V201" s="6">
        <f>'AEO23 Table 5'!M39*10^15</f>
        <v>4893326000000000</v>
      </c>
      <c r="W201" s="6">
        <f>'AEO23 Table 5'!N39*10^15</f>
        <v>4921360000000000</v>
      </c>
      <c r="X201" s="6">
        <f>'AEO23 Table 5'!O39*10^15</f>
        <v>4946467000000000</v>
      </c>
      <c r="Y201" s="6">
        <f>'AEO23 Table 5'!P39*10^15</f>
        <v>4972676000000000</v>
      </c>
      <c r="Z201" s="6">
        <f>'AEO23 Table 5'!Q39*10^15</f>
        <v>4999220000000000</v>
      </c>
      <c r="AA201" s="6">
        <f>'AEO23 Table 5'!R39*10^15</f>
        <v>5022711000000000</v>
      </c>
      <c r="AB201" s="6">
        <f>'AEO23 Table 5'!S39*10^15</f>
        <v>5044183000000000</v>
      </c>
      <c r="AC201" s="6">
        <f>'AEO23 Table 5'!T39*10^15</f>
        <v>5063434000000000</v>
      </c>
      <c r="AD201" s="6">
        <f>'AEO23 Table 5'!U39*10^15</f>
        <v>5086228000000000</v>
      </c>
      <c r="AE201" s="6">
        <f>'AEO23 Table 5'!V39*10^15</f>
        <v>5112185000000000</v>
      </c>
      <c r="AF201" s="6">
        <f>'AEO23 Table 5'!W39*10^15</f>
        <v>5139875000000000</v>
      </c>
      <c r="AG201" s="6">
        <f>'AEO23 Table 5'!X39*10^15</f>
        <v>5170059000000000</v>
      </c>
      <c r="AH201" s="6">
        <f>'AEO23 Table 5'!Y39*10^15</f>
        <v>5201613000000000</v>
      </c>
      <c r="AI201" s="6">
        <f>'AEO23 Table 5'!Z39*10^15</f>
        <v>5235871000000000</v>
      </c>
      <c r="AJ201" s="6">
        <f>'AEO23 Table 5'!AA39*10^15</f>
        <v>5273718000000000</v>
      </c>
      <c r="AK201" s="6">
        <f>'AEO23 Table 5'!AB39*10^15</f>
        <v>5314649000000000</v>
      </c>
      <c r="AL201" s="6">
        <f>'AEO23 Table 5'!AC39*10^15</f>
        <v>5357429000000000</v>
      </c>
      <c r="AM201" s="6">
        <f>'AEO23 Table 5'!AD39*10^15</f>
        <v>5401831000000000</v>
      </c>
      <c r="AN201" s="6">
        <f>'AEO23 Table 5'!AE39*10^15</f>
        <v>5448982000000000</v>
      </c>
    </row>
    <row r="202" spans="8:40">
      <c r="I202" t="s">
        <v>521</v>
      </c>
      <c r="J202" t="s">
        <v>522</v>
      </c>
      <c r="K202" s="7">
        <f>SUM(K134,K147,K160,K173,K186)</f>
        <v>4595165000000000</v>
      </c>
      <c r="L202" s="7">
        <f t="shared" ref="L202:N202" si="144">SUM(L134,L147,L160,L173,L186)</f>
        <v>4715115000000000</v>
      </c>
      <c r="M202" s="7">
        <f t="shared" si="144"/>
        <v>4660196000000000</v>
      </c>
      <c r="N202" s="7">
        <f t="shared" si="144"/>
        <v>4703230000000000</v>
      </c>
      <c r="O202" s="7">
        <f t="shared" ref="O202:AN202" si="145">SUM(O134,O147,O160,O173,O186)</f>
        <v>4753829000000000</v>
      </c>
      <c r="P202" s="7">
        <f t="shared" si="145"/>
        <v>4801607000000000</v>
      </c>
      <c r="Q202" s="7">
        <f t="shared" si="145"/>
        <v>4846558000000000</v>
      </c>
      <c r="R202" s="7">
        <f t="shared" si="145"/>
        <v>4891556000000000</v>
      </c>
      <c r="S202" s="7">
        <f t="shared" si="145"/>
        <v>4936389000000000</v>
      </c>
      <c r="T202" s="7">
        <f t="shared" si="145"/>
        <v>4826464000000000</v>
      </c>
      <c r="U202" s="7">
        <f t="shared" si="145"/>
        <v>4859532000000000</v>
      </c>
      <c r="V202" s="7">
        <f t="shared" si="145"/>
        <v>4893326000000000</v>
      </c>
      <c r="W202" s="7">
        <f t="shared" si="145"/>
        <v>4921359000000000</v>
      </c>
      <c r="X202" s="7">
        <f t="shared" si="145"/>
        <v>4946468000000000</v>
      </c>
      <c r="Y202" s="7">
        <f t="shared" si="145"/>
        <v>4972677000000000</v>
      </c>
      <c r="Z202" s="7">
        <f t="shared" si="145"/>
        <v>4999221000000000</v>
      </c>
      <c r="AA202" s="7">
        <f t="shared" si="145"/>
        <v>5022710000000000</v>
      </c>
      <c r="AB202" s="7">
        <f t="shared" si="145"/>
        <v>5044183000000000</v>
      </c>
      <c r="AC202" s="7">
        <f t="shared" si="145"/>
        <v>5063434000000000</v>
      </c>
      <c r="AD202" s="7">
        <f t="shared" si="145"/>
        <v>5086228000000000</v>
      </c>
      <c r="AE202" s="7">
        <f t="shared" si="145"/>
        <v>5112184000000000</v>
      </c>
      <c r="AF202" s="7">
        <f t="shared" si="145"/>
        <v>5139875000000000</v>
      </c>
      <c r="AG202" s="7">
        <f t="shared" si="145"/>
        <v>5170060000000000</v>
      </c>
      <c r="AH202" s="7">
        <f t="shared" si="145"/>
        <v>5201614000000000</v>
      </c>
      <c r="AI202" s="7">
        <f t="shared" si="145"/>
        <v>5235870000000000</v>
      </c>
      <c r="AJ202" s="7">
        <f t="shared" si="145"/>
        <v>5273717000000000</v>
      </c>
      <c r="AK202" s="7">
        <f t="shared" si="145"/>
        <v>5314650000000000</v>
      </c>
      <c r="AL202" s="7">
        <f t="shared" si="145"/>
        <v>5357428000000000</v>
      </c>
      <c r="AM202" s="7">
        <f t="shared" si="145"/>
        <v>5401830000000000</v>
      </c>
      <c r="AN202" s="7">
        <f t="shared" si="145"/>
        <v>5448984000000000</v>
      </c>
    </row>
  </sheetData>
  <conditionalFormatting sqref="F56">
    <cfRule type="duplicateValues" dxfId="27" priority="29"/>
  </conditionalFormatting>
  <conditionalFormatting sqref="F121">
    <cfRule type="duplicateValues" dxfId="26" priority="6"/>
  </conditionalFormatting>
  <conditionalFormatting sqref="F45:H45">
    <cfRule type="duplicateValues" dxfId="25" priority="16"/>
  </conditionalFormatting>
  <conditionalFormatting sqref="F110:H110">
    <cfRule type="duplicateValues" dxfId="24" priority="10"/>
  </conditionalFormatting>
  <conditionalFormatting sqref="G17">
    <cfRule type="duplicateValues" dxfId="23" priority="1"/>
  </conditionalFormatting>
  <conditionalFormatting sqref="G82">
    <cfRule type="duplicateValues" dxfId="22" priority="2"/>
  </conditionalFormatting>
  <conditionalFormatting sqref="G51:H51">
    <cfRule type="duplicateValues" dxfId="21" priority="14"/>
  </conditionalFormatting>
  <conditionalFormatting sqref="G56:H56">
    <cfRule type="duplicateValues" dxfId="20" priority="30"/>
  </conditionalFormatting>
  <conditionalFormatting sqref="G116:H116">
    <cfRule type="duplicateValues" dxfId="19" priority="8"/>
  </conditionalFormatting>
  <conditionalFormatting sqref="G121:H121">
    <cfRule type="duplicateValues" dxfId="18" priority="7"/>
  </conditionalFormatting>
  <conditionalFormatting sqref="H6">
    <cfRule type="duplicateValues" dxfId="17" priority="26"/>
  </conditionalFormatting>
  <conditionalFormatting sqref="H7">
    <cfRule type="duplicateValues" dxfId="16" priority="24"/>
  </conditionalFormatting>
  <conditionalFormatting sqref="H9">
    <cfRule type="duplicateValues" dxfId="15" priority="22"/>
  </conditionalFormatting>
  <conditionalFormatting sqref="H12">
    <cfRule type="duplicateValues" dxfId="14" priority="19"/>
  </conditionalFormatting>
  <conditionalFormatting sqref="H19">
    <cfRule type="duplicateValues" dxfId="13" priority="18"/>
  </conditionalFormatting>
  <conditionalFormatting sqref="H46">
    <cfRule type="duplicateValues" dxfId="12" priority="15"/>
  </conditionalFormatting>
  <conditionalFormatting sqref="H58">
    <cfRule type="duplicateValues" dxfId="11" priority="13"/>
  </conditionalFormatting>
  <conditionalFormatting sqref="H59">
    <cfRule type="duplicateValues" dxfId="10" priority="12"/>
  </conditionalFormatting>
  <conditionalFormatting sqref="H64">
    <cfRule type="duplicateValues" dxfId="9" priority="11"/>
  </conditionalFormatting>
  <conditionalFormatting sqref="H71">
    <cfRule type="duplicateValues" dxfId="8" priority="25"/>
  </conditionalFormatting>
  <conditionalFormatting sqref="H72">
    <cfRule type="duplicateValues" dxfId="7" priority="23"/>
  </conditionalFormatting>
  <conditionalFormatting sqref="H74">
    <cfRule type="duplicateValues" dxfId="6" priority="21"/>
  </conditionalFormatting>
  <conditionalFormatting sqref="H77">
    <cfRule type="duplicateValues" dxfId="5" priority="20"/>
  </conditionalFormatting>
  <conditionalFormatting sqref="H84">
    <cfRule type="duplicateValues" dxfId="4" priority="17"/>
  </conditionalFormatting>
  <conditionalFormatting sqref="H111">
    <cfRule type="duplicateValues" dxfId="3" priority="9"/>
  </conditionalFormatting>
  <conditionalFormatting sqref="H123">
    <cfRule type="duplicateValues" dxfId="2" priority="5"/>
  </conditionalFormatting>
  <conditionalFormatting sqref="H124">
    <cfRule type="duplicateValues" dxfId="1" priority="4"/>
  </conditionalFormatting>
  <conditionalFormatting sqref="H129">
    <cfRule type="duplicateValues" dxfId="0" priority="3"/>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16</vt:i4>
      </vt:variant>
    </vt:vector>
  </HeadingPairs>
  <TitlesOfParts>
    <vt:vector size="41" baseType="lpstr">
      <vt:lpstr>About</vt:lpstr>
      <vt:lpstr>AEO22 Table 4</vt:lpstr>
      <vt:lpstr>AEO23 Table 4</vt:lpstr>
      <vt:lpstr>AEO22 Table 5</vt:lpstr>
      <vt:lpstr>AEO23 Table 5</vt:lpstr>
      <vt:lpstr>RECS HC2.1</vt:lpstr>
      <vt:lpstr>Water and Waste</vt:lpstr>
      <vt:lpstr>Heat Pump DOE Rule Adjustment</vt:lpstr>
      <vt:lpstr>Calculations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lpstr>Fraction_coal</vt:lpstr>
      <vt:lpstr>Percent_rural</vt:lpstr>
      <vt:lpstr>Percent_urban</vt:lpstr>
      <vt:lpstr>quadrillion</vt:lpstr>
      <vt:lpstr>Table4</vt:lpstr>
      <vt:lpstr>Table4_1</vt:lpstr>
      <vt:lpstr>Table4_1_22</vt:lpstr>
      <vt:lpstr>Table4_22</vt:lpstr>
      <vt:lpstr>Table4_A</vt:lpstr>
      <vt:lpstr>Table4_A_22</vt:lpstr>
      <vt:lpstr>Table5</vt:lpstr>
      <vt:lpstr>Table5_1</vt:lpstr>
      <vt:lpstr>Table5_1_22</vt:lpstr>
      <vt:lpstr>Table5_22</vt:lpstr>
      <vt:lpstr>Table5_A</vt:lpstr>
      <vt:lpstr>Table5_A_22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2014-04-18T00:48:59Z</dcterms:created>
  <dcterms:modified xsi:type="dcterms:W3CDTF">2024-11-14T02:33:47Z</dcterms:modified>
</cp:coreProperties>
</file>