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ing\EPS\US\eps-us\InputData\indst\BCoISC\"/>
    </mc:Choice>
  </mc:AlternateContent>
  <xr:revisionPtr revIDLastSave="0" documentId="13_ncr:1_{41863536-2C69-4524-8252-E8C88DBF4DB5}" xr6:coauthVersionLast="47" xr6:coauthVersionMax="47" xr10:uidLastSave="{00000000-0000-0000-0000-000000000000}"/>
  <bookViews>
    <workbookView xWindow="28680" yWindow="-120" windowWidth="29040" windowHeight="17520" xr2:uid="{C8F9D547-902B-4E49-8BA2-E23B0A2DC1A9}"/>
  </bookViews>
  <sheets>
    <sheet name="About" sheetId="1" r:id="rId1"/>
    <sheet name="NYU Data" sheetId="7" r:id="rId2"/>
    <sheet name="EPS &lt;&gt; NYU Industry Mapping" sheetId="8" r:id="rId3"/>
    <sheet name="BCoISC-WACCbI" sheetId="3" r:id="rId4"/>
    <sheet name="BCoISC-RPf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6" i="3" l="1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K20" i="7" l="1"/>
  <c r="B2" i="4" l="1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I27" i="8"/>
  <c r="H27" i="8"/>
  <c r="G27" i="8"/>
  <c r="I26" i="8"/>
  <c r="H26" i="8"/>
  <c r="G26" i="8"/>
  <c r="I25" i="8"/>
  <c r="H25" i="8"/>
  <c r="G25" i="8"/>
  <c r="I24" i="8"/>
  <c r="H24" i="8"/>
  <c r="G24" i="8"/>
  <c r="I23" i="8"/>
  <c r="H23" i="8"/>
  <c r="G23" i="8"/>
  <c r="I22" i="8"/>
  <c r="H22" i="8"/>
  <c r="G22" i="8"/>
  <c r="I21" i="8"/>
  <c r="H21" i="8"/>
  <c r="G21" i="8"/>
  <c r="I20" i="8"/>
  <c r="H20" i="8"/>
  <c r="G20" i="8"/>
  <c r="I19" i="8"/>
  <c r="H19" i="8"/>
  <c r="G19" i="8"/>
  <c r="I18" i="8"/>
  <c r="H18" i="8"/>
  <c r="G18" i="8"/>
  <c r="I17" i="8"/>
  <c r="H17" i="8"/>
  <c r="G17" i="8"/>
  <c r="I16" i="8"/>
  <c r="H16" i="8"/>
  <c r="G16" i="8"/>
  <c r="I15" i="8"/>
  <c r="H15" i="8"/>
  <c r="G15" i="8"/>
  <c r="I14" i="8"/>
  <c r="H14" i="8"/>
  <c r="G14" i="8"/>
  <c r="I13" i="8"/>
  <c r="H13" i="8"/>
  <c r="G13" i="8"/>
  <c r="I12" i="8"/>
  <c r="H12" i="8"/>
  <c r="G12" i="8"/>
  <c r="I11" i="8"/>
  <c r="H11" i="8"/>
  <c r="G11" i="8"/>
  <c r="I10" i="8"/>
  <c r="H10" i="8"/>
  <c r="G10" i="8"/>
  <c r="I9" i="8"/>
  <c r="H9" i="8"/>
  <c r="G9" i="8"/>
  <c r="I8" i="8"/>
  <c r="H8" i="8"/>
  <c r="G8" i="8"/>
  <c r="I7" i="8"/>
  <c r="H7" i="8"/>
  <c r="G7" i="8"/>
  <c r="I6" i="8"/>
  <c r="H6" i="8"/>
  <c r="G6" i="8"/>
  <c r="I5" i="8"/>
  <c r="H5" i="8"/>
  <c r="G5" i="8"/>
  <c r="I4" i="8"/>
  <c r="H4" i="8"/>
  <c r="G4" i="8"/>
  <c r="I3" i="8"/>
  <c r="H3" i="8"/>
  <c r="G3" i="8"/>
  <c r="J115" i="7" l="1"/>
  <c r="G115" i="7"/>
  <c r="I115" i="7" s="1"/>
  <c r="D115" i="7"/>
  <c r="K115" i="7" s="1"/>
  <c r="L115" i="7" s="1"/>
  <c r="J114" i="7"/>
  <c r="G114" i="7"/>
  <c r="I114" i="7" s="1"/>
  <c r="D114" i="7"/>
  <c r="J113" i="7"/>
  <c r="G113" i="7"/>
  <c r="I113" i="7" s="1"/>
  <c r="K113" i="7" s="1"/>
  <c r="L113" i="7" s="1"/>
  <c r="D113" i="7"/>
  <c r="J112" i="7"/>
  <c r="G112" i="7"/>
  <c r="I112" i="7" s="1"/>
  <c r="D112" i="7"/>
  <c r="J111" i="7"/>
  <c r="G111" i="7"/>
  <c r="I111" i="7" s="1"/>
  <c r="D111" i="7"/>
  <c r="J110" i="7"/>
  <c r="K110" i="7" s="1"/>
  <c r="L110" i="7" s="1"/>
  <c r="G110" i="7"/>
  <c r="I110" i="7" s="1"/>
  <c r="D110" i="7"/>
  <c r="J109" i="7"/>
  <c r="K109" i="7" s="1"/>
  <c r="L109" i="7" s="1"/>
  <c r="G109" i="7"/>
  <c r="I109" i="7" s="1"/>
  <c r="D109" i="7"/>
  <c r="J108" i="7"/>
  <c r="G108" i="7"/>
  <c r="I108" i="7" s="1"/>
  <c r="D108" i="7"/>
  <c r="K108" i="7" s="1"/>
  <c r="L108" i="7" s="1"/>
  <c r="J107" i="7"/>
  <c r="G107" i="7"/>
  <c r="I107" i="7" s="1"/>
  <c r="D107" i="7"/>
  <c r="K107" i="7" s="1"/>
  <c r="L107" i="7" s="1"/>
  <c r="J106" i="7"/>
  <c r="G106" i="7"/>
  <c r="I106" i="7" s="1"/>
  <c r="D106" i="7"/>
  <c r="J105" i="7"/>
  <c r="G105" i="7"/>
  <c r="I105" i="7" s="1"/>
  <c r="D105" i="7"/>
  <c r="J104" i="7"/>
  <c r="G104" i="7"/>
  <c r="I104" i="7" s="1"/>
  <c r="D104" i="7"/>
  <c r="J103" i="7"/>
  <c r="G103" i="7"/>
  <c r="I103" i="7" s="1"/>
  <c r="D103" i="7"/>
  <c r="J102" i="7"/>
  <c r="K102" i="7" s="1"/>
  <c r="L102" i="7" s="1"/>
  <c r="G102" i="7"/>
  <c r="I102" i="7" s="1"/>
  <c r="D102" i="7"/>
  <c r="J101" i="7"/>
  <c r="K101" i="7" s="1"/>
  <c r="L101" i="7" s="1"/>
  <c r="G101" i="7"/>
  <c r="I101" i="7" s="1"/>
  <c r="D101" i="7"/>
  <c r="J100" i="7"/>
  <c r="G100" i="7"/>
  <c r="I100" i="7" s="1"/>
  <c r="D100" i="7"/>
  <c r="K100" i="7" s="1"/>
  <c r="L100" i="7" s="1"/>
  <c r="J99" i="7"/>
  <c r="G99" i="7"/>
  <c r="I99" i="7" s="1"/>
  <c r="D99" i="7"/>
  <c r="K99" i="7" s="1"/>
  <c r="L99" i="7" s="1"/>
  <c r="J98" i="7"/>
  <c r="G98" i="7"/>
  <c r="I98" i="7" s="1"/>
  <c r="D98" i="7"/>
  <c r="J97" i="7"/>
  <c r="G97" i="7"/>
  <c r="I97" i="7" s="1"/>
  <c r="D97" i="7"/>
  <c r="J96" i="7"/>
  <c r="G96" i="7"/>
  <c r="I96" i="7" s="1"/>
  <c r="D96" i="7"/>
  <c r="J95" i="7"/>
  <c r="G95" i="7"/>
  <c r="I95" i="7" s="1"/>
  <c r="D95" i="7"/>
  <c r="J94" i="7"/>
  <c r="K94" i="7" s="1"/>
  <c r="L94" i="7" s="1"/>
  <c r="G94" i="7"/>
  <c r="I94" i="7" s="1"/>
  <c r="D94" i="7"/>
  <c r="J93" i="7"/>
  <c r="K93" i="7" s="1"/>
  <c r="L93" i="7" s="1"/>
  <c r="G93" i="7"/>
  <c r="I93" i="7" s="1"/>
  <c r="D93" i="7"/>
  <c r="J92" i="7"/>
  <c r="G92" i="7"/>
  <c r="I92" i="7" s="1"/>
  <c r="D92" i="7"/>
  <c r="K92" i="7" s="1"/>
  <c r="L92" i="7" s="1"/>
  <c r="J91" i="7"/>
  <c r="G91" i="7"/>
  <c r="I91" i="7" s="1"/>
  <c r="D91" i="7"/>
  <c r="K91" i="7" s="1"/>
  <c r="L91" i="7" s="1"/>
  <c r="J90" i="7"/>
  <c r="G90" i="7"/>
  <c r="I90" i="7" s="1"/>
  <c r="D90" i="7"/>
  <c r="J89" i="7"/>
  <c r="G89" i="7"/>
  <c r="I89" i="7" s="1"/>
  <c r="D89" i="7"/>
  <c r="J88" i="7"/>
  <c r="G88" i="7"/>
  <c r="I88" i="7" s="1"/>
  <c r="D88" i="7"/>
  <c r="J87" i="7"/>
  <c r="G87" i="7"/>
  <c r="I87" i="7" s="1"/>
  <c r="D87" i="7"/>
  <c r="J86" i="7"/>
  <c r="K86" i="7" s="1"/>
  <c r="L86" i="7" s="1"/>
  <c r="G86" i="7"/>
  <c r="I86" i="7" s="1"/>
  <c r="D86" i="7"/>
  <c r="J85" i="7"/>
  <c r="K85" i="7" s="1"/>
  <c r="L85" i="7" s="1"/>
  <c r="G85" i="7"/>
  <c r="I85" i="7" s="1"/>
  <c r="D85" i="7"/>
  <c r="J84" i="7"/>
  <c r="G84" i="7"/>
  <c r="I84" i="7" s="1"/>
  <c r="D84" i="7"/>
  <c r="K84" i="7" s="1"/>
  <c r="L84" i="7" s="1"/>
  <c r="J83" i="7"/>
  <c r="G83" i="7"/>
  <c r="I83" i="7" s="1"/>
  <c r="D83" i="7"/>
  <c r="K83" i="7" s="1"/>
  <c r="L83" i="7" s="1"/>
  <c r="J82" i="7"/>
  <c r="G82" i="7"/>
  <c r="I82" i="7" s="1"/>
  <c r="D82" i="7"/>
  <c r="J81" i="7"/>
  <c r="G81" i="7"/>
  <c r="I81" i="7" s="1"/>
  <c r="D81" i="7"/>
  <c r="J80" i="7"/>
  <c r="G80" i="7"/>
  <c r="I80" i="7" s="1"/>
  <c r="D80" i="7"/>
  <c r="J79" i="7"/>
  <c r="G79" i="7"/>
  <c r="I79" i="7" s="1"/>
  <c r="D79" i="7"/>
  <c r="J78" i="7"/>
  <c r="K78" i="7" s="1"/>
  <c r="L78" i="7" s="1"/>
  <c r="G78" i="7"/>
  <c r="I78" i="7" s="1"/>
  <c r="D78" i="7"/>
  <c r="J77" i="7"/>
  <c r="K77" i="7" s="1"/>
  <c r="L77" i="7" s="1"/>
  <c r="G77" i="7"/>
  <c r="I77" i="7" s="1"/>
  <c r="D77" i="7"/>
  <c r="J76" i="7"/>
  <c r="G76" i="7"/>
  <c r="I76" i="7" s="1"/>
  <c r="D76" i="7"/>
  <c r="K76" i="7" s="1"/>
  <c r="L76" i="7" s="1"/>
  <c r="J75" i="7"/>
  <c r="G75" i="7"/>
  <c r="I75" i="7" s="1"/>
  <c r="D75" i="7"/>
  <c r="K75" i="7" s="1"/>
  <c r="L75" i="7" s="1"/>
  <c r="J74" i="7"/>
  <c r="G74" i="7"/>
  <c r="I74" i="7" s="1"/>
  <c r="D74" i="7"/>
  <c r="J73" i="7"/>
  <c r="G73" i="7"/>
  <c r="I73" i="7" s="1"/>
  <c r="D73" i="7"/>
  <c r="J72" i="7"/>
  <c r="G72" i="7"/>
  <c r="I72" i="7" s="1"/>
  <c r="D72" i="7"/>
  <c r="J71" i="7"/>
  <c r="G71" i="7"/>
  <c r="I71" i="7" s="1"/>
  <c r="D71" i="7"/>
  <c r="J70" i="7"/>
  <c r="K70" i="7" s="1"/>
  <c r="L70" i="7" s="1"/>
  <c r="G70" i="7"/>
  <c r="I70" i="7" s="1"/>
  <c r="D70" i="7"/>
  <c r="J69" i="7"/>
  <c r="K69" i="7" s="1"/>
  <c r="L69" i="7" s="1"/>
  <c r="G69" i="7"/>
  <c r="I69" i="7" s="1"/>
  <c r="D69" i="7"/>
  <c r="J68" i="7"/>
  <c r="G68" i="7"/>
  <c r="I68" i="7" s="1"/>
  <c r="D68" i="7"/>
  <c r="K68" i="7" s="1"/>
  <c r="L68" i="7" s="1"/>
  <c r="J67" i="7"/>
  <c r="G67" i="7"/>
  <c r="I67" i="7" s="1"/>
  <c r="D67" i="7"/>
  <c r="K67" i="7" s="1"/>
  <c r="L67" i="7" s="1"/>
  <c r="J66" i="7"/>
  <c r="G66" i="7"/>
  <c r="I66" i="7" s="1"/>
  <c r="D66" i="7"/>
  <c r="J65" i="7"/>
  <c r="G65" i="7"/>
  <c r="I65" i="7" s="1"/>
  <c r="D65" i="7"/>
  <c r="J64" i="7"/>
  <c r="G64" i="7"/>
  <c r="I64" i="7" s="1"/>
  <c r="D64" i="7"/>
  <c r="J63" i="7"/>
  <c r="G63" i="7"/>
  <c r="I63" i="7" s="1"/>
  <c r="D63" i="7"/>
  <c r="J62" i="7"/>
  <c r="K62" i="7" s="1"/>
  <c r="L62" i="7" s="1"/>
  <c r="G62" i="7"/>
  <c r="I62" i="7" s="1"/>
  <c r="D62" i="7"/>
  <c r="J61" i="7"/>
  <c r="K61" i="7" s="1"/>
  <c r="L61" i="7" s="1"/>
  <c r="G61" i="7"/>
  <c r="I61" i="7" s="1"/>
  <c r="D61" i="7"/>
  <c r="J60" i="7"/>
  <c r="G60" i="7"/>
  <c r="I60" i="7" s="1"/>
  <c r="D60" i="7"/>
  <c r="K60" i="7" s="1"/>
  <c r="L60" i="7" s="1"/>
  <c r="J59" i="7"/>
  <c r="G59" i="7"/>
  <c r="I59" i="7" s="1"/>
  <c r="D59" i="7"/>
  <c r="K59" i="7" s="1"/>
  <c r="L59" i="7" s="1"/>
  <c r="J58" i="7"/>
  <c r="G58" i="7"/>
  <c r="I58" i="7" s="1"/>
  <c r="D58" i="7"/>
  <c r="J57" i="7"/>
  <c r="G57" i="7"/>
  <c r="I57" i="7" s="1"/>
  <c r="D57" i="7"/>
  <c r="J56" i="7"/>
  <c r="G56" i="7"/>
  <c r="I56" i="7" s="1"/>
  <c r="D56" i="7"/>
  <c r="J55" i="7"/>
  <c r="G55" i="7"/>
  <c r="I55" i="7" s="1"/>
  <c r="D55" i="7"/>
  <c r="J54" i="7"/>
  <c r="K54" i="7" s="1"/>
  <c r="L54" i="7" s="1"/>
  <c r="G54" i="7"/>
  <c r="I54" i="7" s="1"/>
  <c r="D54" i="7"/>
  <c r="J53" i="7"/>
  <c r="K53" i="7" s="1"/>
  <c r="L53" i="7" s="1"/>
  <c r="G53" i="7"/>
  <c r="I53" i="7" s="1"/>
  <c r="D53" i="7"/>
  <c r="J52" i="7"/>
  <c r="G52" i="7"/>
  <c r="I52" i="7" s="1"/>
  <c r="D52" i="7"/>
  <c r="K52" i="7" s="1"/>
  <c r="L52" i="7" s="1"/>
  <c r="J51" i="7"/>
  <c r="G51" i="7"/>
  <c r="I51" i="7" s="1"/>
  <c r="D51" i="7"/>
  <c r="K51" i="7" s="1"/>
  <c r="L51" i="7" s="1"/>
  <c r="J50" i="7"/>
  <c r="G50" i="7"/>
  <c r="I50" i="7" s="1"/>
  <c r="D50" i="7"/>
  <c r="J49" i="7"/>
  <c r="G49" i="7"/>
  <c r="I49" i="7" s="1"/>
  <c r="D49" i="7"/>
  <c r="J48" i="7"/>
  <c r="G48" i="7"/>
  <c r="I48" i="7" s="1"/>
  <c r="D48" i="7"/>
  <c r="J47" i="7"/>
  <c r="G47" i="7"/>
  <c r="I47" i="7" s="1"/>
  <c r="D47" i="7"/>
  <c r="J46" i="7"/>
  <c r="K46" i="7" s="1"/>
  <c r="L46" i="7" s="1"/>
  <c r="G46" i="7"/>
  <c r="I46" i="7" s="1"/>
  <c r="D46" i="7"/>
  <c r="J45" i="7"/>
  <c r="K45" i="7" s="1"/>
  <c r="L45" i="7" s="1"/>
  <c r="G45" i="7"/>
  <c r="I45" i="7" s="1"/>
  <c r="D45" i="7"/>
  <c r="J44" i="7"/>
  <c r="G44" i="7"/>
  <c r="I44" i="7" s="1"/>
  <c r="D44" i="7"/>
  <c r="K44" i="7" s="1"/>
  <c r="L44" i="7" s="1"/>
  <c r="J43" i="7"/>
  <c r="G43" i="7"/>
  <c r="I43" i="7" s="1"/>
  <c r="D43" i="7"/>
  <c r="K43" i="7" s="1"/>
  <c r="L43" i="7" s="1"/>
  <c r="J42" i="7"/>
  <c r="G42" i="7"/>
  <c r="I42" i="7" s="1"/>
  <c r="D42" i="7"/>
  <c r="J41" i="7"/>
  <c r="G41" i="7"/>
  <c r="I41" i="7" s="1"/>
  <c r="D41" i="7"/>
  <c r="J40" i="7"/>
  <c r="G40" i="7"/>
  <c r="I40" i="7" s="1"/>
  <c r="D40" i="7"/>
  <c r="J39" i="7"/>
  <c r="G39" i="7"/>
  <c r="I39" i="7" s="1"/>
  <c r="D39" i="7"/>
  <c r="J38" i="7"/>
  <c r="K38" i="7" s="1"/>
  <c r="L38" i="7" s="1"/>
  <c r="G38" i="7"/>
  <c r="I38" i="7" s="1"/>
  <c r="D38" i="7"/>
  <c r="J37" i="7"/>
  <c r="K37" i="7" s="1"/>
  <c r="L37" i="7" s="1"/>
  <c r="G37" i="7"/>
  <c r="I37" i="7" s="1"/>
  <c r="D37" i="7"/>
  <c r="J36" i="7"/>
  <c r="G36" i="7"/>
  <c r="I36" i="7" s="1"/>
  <c r="D36" i="7"/>
  <c r="K36" i="7" s="1"/>
  <c r="L36" i="7" s="1"/>
  <c r="J35" i="7"/>
  <c r="G35" i="7"/>
  <c r="I35" i="7" s="1"/>
  <c r="D35" i="7"/>
  <c r="K35" i="7" s="1"/>
  <c r="L35" i="7" s="1"/>
  <c r="J34" i="7"/>
  <c r="G34" i="7"/>
  <c r="I34" i="7" s="1"/>
  <c r="D34" i="7"/>
  <c r="J33" i="7"/>
  <c r="G33" i="7"/>
  <c r="I33" i="7" s="1"/>
  <c r="D33" i="7"/>
  <c r="J32" i="7"/>
  <c r="G32" i="7"/>
  <c r="I32" i="7" s="1"/>
  <c r="D32" i="7"/>
  <c r="J31" i="7"/>
  <c r="G31" i="7"/>
  <c r="I31" i="7" s="1"/>
  <c r="D31" i="7"/>
  <c r="J30" i="7"/>
  <c r="K30" i="7" s="1"/>
  <c r="L30" i="7" s="1"/>
  <c r="G30" i="7"/>
  <c r="I30" i="7" s="1"/>
  <c r="D30" i="7"/>
  <c r="J29" i="7"/>
  <c r="K29" i="7" s="1"/>
  <c r="L29" i="7" s="1"/>
  <c r="G29" i="7"/>
  <c r="I29" i="7" s="1"/>
  <c r="D29" i="7"/>
  <c r="J28" i="7"/>
  <c r="G28" i="7"/>
  <c r="I28" i="7" s="1"/>
  <c r="D28" i="7"/>
  <c r="K28" i="7" s="1"/>
  <c r="L28" i="7" s="1"/>
  <c r="J27" i="7"/>
  <c r="G27" i="7"/>
  <c r="I27" i="7" s="1"/>
  <c r="D27" i="7"/>
  <c r="K27" i="7" s="1"/>
  <c r="L27" i="7" s="1"/>
  <c r="J26" i="7"/>
  <c r="G26" i="7"/>
  <c r="I26" i="7" s="1"/>
  <c r="D26" i="7"/>
  <c r="J25" i="7"/>
  <c r="G25" i="7"/>
  <c r="I25" i="7" s="1"/>
  <c r="D25" i="7"/>
  <c r="J24" i="7"/>
  <c r="G24" i="7"/>
  <c r="I24" i="7" s="1"/>
  <c r="D24" i="7"/>
  <c r="J23" i="7"/>
  <c r="G23" i="7"/>
  <c r="I23" i="7" s="1"/>
  <c r="D23" i="7"/>
  <c r="J22" i="7"/>
  <c r="K22" i="7" s="1"/>
  <c r="L22" i="7" s="1"/>
  <c r="G22" i="7"/>
  <c r="I22" i="7" s="1"/>
  <c r="D22" i="7"/>
  <c r="J21" i="7"/>
  <c r="K21" i="7" s="1"/>
  <c r="L21" i="7" s="1"/>
  <c r="G21" i="7"/>
  <c r="I21" i="7" s="1"/>
  <c r="D21" i="7"/>
  <c r="J20" i="7"/>
  <c r="G20" i="7"/>
  <c r="I20" i="7" s="1"/>
  <c r="D20" i="7"/>
  <c r="L20" i="7" s="1"/>
  <c r="K23" i="7" l="1"/>
  <c r="L23" i="7" s="1"/>
  <c r="K25" i="7"/>
  <c r="L25" i="7" s="1"/>
  <c r="K31" i="7"/>
  <c r="L31" i="7" s="1"/>
  <c r="K33" i="7"/>
  <c r="L33" i="7" s="1"/>
  <c r="K39" i="7"/>
  <c r="L39" i="7" s="1"/>
  <c r="K41" i="7"/>
  <c r="L41" i="7" s="1"/>
  <c r="K47" i="7"/>
  <c r="L47" i="7" s="1"/>
  <c r="K49" i="7"/>
  <c r="L49" i="7" s="1"/>
  <c r="K55" i="7"/>
  <c r="L55" i="7" s="1"/>
  <c r="K57" i="7"/>
  <c r="L57" i="7" s="1"/>
  <c r="K63" i="7"/>
  <c r="L63" i="7" s="1"/>
  <c r="K65" i="7"/>
  <c r="L65" i="7" s="1"/>
  <c r="K71" i="7"/>
  <c r="L71" i="7" s="1"/>
  <c r="K73" i="7"/>
  <c r="L73" i="7" s="1"/>
  <c r="K79" i="7"/>
  <c r="L79" i="7" s="1"/>
  <c r="K81" i="7"/>
  <c r="L81" i="7" s="1"/>
  <c r="K87" i="7"/>
  <c r="L87" i="7" s="1"/>
  <c r="K89" i="7"/>
  <c r="L89" i="7" s="1"/>
  <c r="K95" i="7"/>
  <c r="L95" i="7" s="1"/>
  <c r="K97" i="7"/>
  <c r="L97" i="7" s="1"/>
  <c r="K103" i="7"/>
  <c r="L103" i="7" s="1"/>
  <c r="K105" i="7"/>
  <c r="L105" i="7" s="1"/>
  <c r="K111" i="7"/>
  <c r="L111" i="7" s="1"/>
  <c r="K24" i="7"/>
  <c r="L24" i="7" s="1"/>
  <c r="K26" i="7"/>
  <c r="L26" i="7" s="1"/>
  <c r="K32" i="7"/>
  <c r="L32" i="7" s="1"/>
  <c r="K34" i="7"/>
  <c r="L34" i="7" s="1"/>
  <c r="K40" i="7"/>
  <c r="L40" i="7" s="1"/>
  <c r="K42" i="7"/>
  <c r="L42" i="7" s="1"/>
  <c r="K48" i="7"/>
  <c r="L48" i="7" s="1"/>
  <c r="K50" i="7"/>
  <c r="L50" i="7" s="1"/>
  <c r="K56" i="7"/>
  <c r="L56" i="7" s="1"/>
  <c r="K58" i="7"/>
  <c r="L58" i="7" s="1"/>
  <c r="K64" i="7"/>
  <c r="L64" i="7" s="1"/>
  <c r="K66" i="7"/>
  <c r="L66" i="7" s="1"/>
  <c r="K72" i="7"/>
  <c r="L72" i="7" s="1"/>
  <c r="K74" i="7"/>
  <c r="L74" i="7" s="1"/>
  <c r="K80" i="7"/>
  <c r="L80" i="7" s="1"/>
  <c r="K82" i="7"/>
  <c r="L82" i="7" s="1"/>
  <c r="K88" i="7"/>
  <c r="L88" i="7" s="1"/>
  <c r="K90" i="7"/>
  <c r="L90" i="7" s="1"/>
  <c r="K96" i="7"/>
  <c r="L96" i="7" s="1"/>
  <c r="K98" i="7"/>
  <c r="L98" i="7" s="1"/>
  <c r="K104" i="7"/>
  <c r="L104" i="7" s="1"/>
  <c r="K106" i="7"/>
  <c r="L106" i="7" s="1"/>
  <c r="K112" i="7"/>
  <c r="L112" i="7" s="1"/>
  <c r="K114" i="7"/>
  <c r="L114" i="7" s="1"/>
</calcChain>
</file>

<file path=xl/sharedStrings.xml><?xml version="1.0" encoding="utf-8"?>
<sst xmlns="http://schemas.openxmlformats.org/spreadsheetml/2006/main" count="255" uniqueCount="194">
  <si>
    <t>Source:</t>
  </si>
  <si>
    <t>Notes</t>
  </si>
  <si>
    <t>For debt-based financing, it should be the interest rate on the debt.</t>
  </si>
  <si>
    <t>For equity-based financing, it should be the share of equity in the project given to the financier.</t>
  </si>
  <si>
    <t>Unit: dimensionless (% of project cost)</t>
  </si>
  <si>
    <t>Since the EPS works in real (inflation-adjusted) currency units, and interest rates are set by</t>
  </si>
  <si>
    <t>banks and financial firms in nominal terms (factoring in their expectations of future inflation),</t>
  </si>
  <si>
    <t>we need to adjust published interest rates by subtracting out the share that represents</t>
  </si>
  <si>
    <t>inflation (i.e., the payment they demand just to keep up with inflation).</t>
  </si>
  <si>
    <t>Inflation Adjustment</t>
  </si>
  <si>
    <t>Date updated:</t>
  </si>
  <si>
    <t>YouTube Video explaining estimation choices and process.</t>
  </si>
  <si>
    <t>Created by:</t>
  </si>
  <si>
    <t>Aswath Damodaran, adamodar@stern.nyu.edu</t>
  </si>
  <si>
    <t>Notes on how cost of capital is estimated for firms in US dollars and how to convert that into a cost of capital in a different currency</t>
  </si>
  <si>
    <t>What is this data?</t>
  </si>
  <si>
    <t>Cost of equity and capital (updateable)</t>
  </si>
  <si>
    <t>US companies</t>
  </si>
  <si>
    <t>Home Page:</t>
  </si>
  <si>
    <t>http://www.damodaran.com</t>
  </si>
  <si>
    <t>Data website:</t>
  </si>
  <si>
    <t>https://pages.stern.nyu.edu/~adamodar/New_Home_Page/data.html</t>
  </si>
  <si>
    <t>Companies in each industry:</t>
  </si>
  <si>
    <t>https://pages.stern.nyu.edu/~adamodar/pc/datasets/indname.xls</t>
  </si>
  <si>
    <t>Variable definitions:</t>
  </si>
  <si>
    <t>https://pages.stern.nyu.edu/~adamodar/New_Home_Page/datafile/variable.htm</t>
  </si>
  <si>
    <t>To update this spreadsheet, enter the following</t>
  </si>
  <si>
    <t>Cost of Debt Lookup Table (based on std dev in stock prices)</t>
  </si>
  <si>
    <t>Long Term Treasury bond rate =</t>
  </si>
  <si>
    <t>Standard Deviation</t>
  </si>
  <si>
    <t>Basis Spread</t>
  </si>
  <si>
    <t>Risk Premium to Use for Equity =</t>
  </si>
  <si>
    <t>Global Default Spread to add to cost of debt =</t>
  </si>
  <si>
    <t>Do you want to use the marginal tax rate for cost of debt?</t>
  </si>
  <si>
    <t>Yes</t>
  </si>
  <si>
    <t>If yes, enter the marginal tax rate to use</t>
  </si>
  <si>
    <t>These costs of capital are in US$. To convert to a different currency, please enter</t>
  </si>
  <si>
    <t>Expected inflation rate in local currency =</t>
  </si>
  <si>
    <t>Expected inflation rate in US $ =</t>
  </si>
  <si>
    <t>Industry Name</t>
  </si>
  <si>
    <t>Number of Firms</t>
  </si>
  <si>
    <t>Beta</t>
  </si>
  <si>
    <t>Cost of Equity</t>
  </si>
  <si>
    <t>E/(D+E)</t>
  </si>
  <si>
    <t>Std Dev in Stock</t>
  </si>
  <si>
    <t>Cost of Debt</t>
  </si>
  <si>
    <t>Tax Rate</t>
  </si>
  <si>
    <t>After-tax Cost of Debt</t>
  </si>
  <si>
    <t>D/(D+E)</t>
  </si>
  <si>
    <t>Cost of Capital</t>
  </si>
  <si>
    <t>Cost of Capital (Local Currency)</t>
  </si>
  <si>
    <t>Advertising</t>
  </si>
  <si>
    <t>Aerospace/Defense</t>
  </si>
  <si>
    <t>Air Transport</t>
  </si>
  <si>
    <t>Apparel</t>
  </si>
  <si>
    <t>Auto &amp; Truck</t>
  </si>
  <si>
    <t>Auto Parts</t>
  </si>
  <si>
    <t>Bank (Money Center)</t>
  </si>
  <si>
    <t>Banks (Regional)</t>
  </si>
  <si>
    <t>Beverage (Alcoholic)</t>
  </si>
  <si>
    <t>Beverage (Soft)</t>
  </si>
  <si>
    <t>Broadcasting</t>
  </si>
  <si>
    <t>Brokerage &amp; Investment Banking</t>
  </si>
  <si>
    <t>Building Materials</t>
  </si>
  <si>
    <t>Business &amp; Consumer Services</t>
  </si>
  <si>
    <t>Cable TV</t>
  </si>
  <si>
    <t>Chemical (Basic)</t>
  </si>
  <si>
    <t>Chemical (Diversified)</t>
  </si>
  <si>
    <t>Chemical (Specialty)</t>
  </si>
  <si>
    <t>Coal &amp; Related Energy</t>
  </si>
  <si>
    <t>Computer Services</t>
  </si>
  <si>
    <t>Computers/Peripherals</t>
  </si>
  <si>
    <t>Construction Supplies</t>
  </si>
  <si>
    <t>Diversified</t>
  </si>
  <si>
    <t>Drugs (Biotechnology)</t>
  </si>
  <si>
    <t>Drugs (Pharmaceutical)</t>
  </si>
  <si>
    <t>Education</t>
  </si>
  <si>
    <t>Electrical Equipment</t>
  </si>
  <si>
    <t>Electronics (Consumer &amp; Office)</t>
  </si>
  <si>
    <t>Electronics (General)</t>
  </si>
  <si>
    <t>Engineering/Construction</t>
  </si>
  <si>
    <t>Entertainment</t>
  </si>
  <si>
    <t>Environmental &amp; Waste Services</t>
  </si>
  <si>
    <t>Farming/Agriculture</t>
  </si>
  <si>
    <t>Financial Svcs. (Non-bank &amp; Insurance)</t>
  </si>
  <si>
    <t>Food Processing</t>
  </si>
  <si>
    <t>Food Wholesalers</t>
  </si>
  <si>
    <t>Furn/Home Furnishings</t>
  </si>
  <si>
    <t>Green &amp; Renewable Energy</t>
  </si>
  <si>
    <t>Healthcare Products</t>
  </si>
  <si>
    <t>Healthcare Support Services</t>
  </si>
  <si>
    <t>Heathcare Information and Technology</t>
  </si>
  <si>
    <t>Homebuilding</t>
  </si>
  <si>
    <t>Hospitals/Healthcare Facilities</t>
  </si>
  <si>
    <t>Hotel/Gaming</t>
  </si>
  <si>
    <t>Household Products</t>
  </si>
  <si>
    <t>Information Services</t>
  </si>
  <si>
    <t>Insurance (General)</t>
  </si>
  <si>
    <t>Insurance (Life)</t>
  </si>
  <si>
    <t>Insurance (Prop/Cas.)</t>
  </si>
  <si>
    <t>Investments &amp; Asset Management</t>
  </si>
  <si>
    <t>Machinery</t>
  </si>
  <si>
    <t>Metals &amp; Mining</t>
  </si>
  <si>
    <t>Office Equipment &amp; Services</t>
  </si>
  <si>
    <t>Oil/Gas (Integrated)</t>
  </si>
  <si>
    <t>Oil/Gas (Production and Exploration)</t>
  </si>
  <si>
    <t>Oil/Gas Distribution</t>
  </si>
  <si>
    <t>Oilfield Svcs/Equip.</t>
  </si>
  <si>
    <t>Packaging &amp; Container</t>
  </si>
  <si>
    <t>Paper/Forest Products</t>
  </si>
  <si>
    <t>Power</t>
  </si>
  <si>
    <t>Precious Metals</t>
  </si>
  <si>
    <t>Publishing &amp; Newspapers</t>
  </si>
  <si>
    <t>R.E.I.T.</t>
  </si>
  <si>
    <t>Real Estate (Development)</t>
  </si>
  <si>
    <t>Real Estate (General/Diversified)</t>
  </si>
  <si>
    <t>Real Estate (Operations &amp; Services)</t>
  </si>
  <si>
    <t>Recreation</t>
  </si>
  <si>
    <t>Reinsurance</t>
  </si>
  <si>
    <t>Restaurant/Dining</t>
  </si>
  <si>
    <t>Retail (Automotive)</t>
  </si>
  <si>
    <t>Retail (Building Supply)</t>
  </si>
  <si>
    <t>Retail (Distributors)</t>
  </si>
  <si>
    <t>Retail (General)</t>
  </si>
  <si>
    <t>Retail (Grocery and Food)</t>
  </si>
  <si>
    <t>Retail (REITs)</t>
  </si>
  <si>
    <t>Retail (Special Lines)</t>
  </si>
  <si>
    <t>Rubber&amp; Tires</t>
  </si>
  <si>
    <t>Semiconductor</t>
  </si>
  <si>
    <t>Semiconductor Equip</t>
  </si>
  <si>
    <t>Shipbuilding &amp; Marine</t>
  </si>
  <si>
    <t>Shoe</t>
  </si>
  <si>
    <t>Software (Entertainment)</t>
  </si>
  <si>
    <t>Software (Internet)</t>
  </si>
  <si>
    <t>Software (System &amp; Application)</t>
  </si>
  <si>
    <t>Steel</t>
  </si>
  <si>
    <t>Telecom (Wireless)</t>
  </si>
  <si>
    <t>Telecom. Equipment</t>
  </si>
  <si>
    <t>Telecom. Services</t>
  </si>
  <si>
    <t>Tobacco</t>
  </si>
  <si>
    <t>Transportation</t>
  </si>
  <si>
    <t>Transportation (Railroads)</t>
  </si>
  <si>
    <t>Trucking</t>
  </si>
  <si>
    <t>Utility (General)</t>
  </si>
  <si>
    <t>Utility (Water)</t>
  </si>
  <si>
    <t>Total Market</t>
  </si>
  <si>
    <t>Total Market (without financials)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</si>
  <si>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</si>
  <si>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</si>
  <si>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</si>
  <si>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</si>
  <si>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</si>
  <si>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</si>
  <si>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</si>
  <si>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</si>
  <si>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</si>
  <si>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</si>
  <si>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</si>
  <si>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</si>
  <si>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</si>
  <si>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</si>
  <si>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</si>
  <si>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</si>
  <si>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</si>
  <si>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</si>
  <si>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</si>
  <si>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</si>
  <si>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</si>
  <si>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</si>
  <si>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</si>
  <si>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</si>
  <si>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</si>
  <si>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EPS Industry Category</t>
  </si>
  <si>
    <t>NYU Industry 1</t>
  </si>
  <si>
    <t>NYU Industry 2</t>
  </si>
  <si>
    <t>NYU Industry 3</t>
  </si>
  <si>
    <t>WACC 1</t>
  </si>
  <si>
    <t>WACC 2</t>
  </si>
  <si>
    <t>WACC 3</t>
  </si>
  <si>
    <t>Average WACC</t>
  </si>
  <si>
    <t>industry-wide</t>
  </si>
  <si>
    <t>Risk Premium for Equity</t>
  </si>
  <si>
    <t>Weighted Average Cost of Capital</t>
  </si>
  <si>
    <t>Cost of Capital for Industry Sector Projects</t>
  </si>
  <si>
    <t>NYU</t>
  </si>
  <si>
    <t>https://people.stern.nyu.edu/adamodar/New_Home_Page/datafile/wacc.html</t>
  </si>
  <si>
    <t>Aswath Damodaran</t>
  </si>
  <si>
    <t>This variable expresses the financing cost of capital by industry.</t>
  </si>
  <si>
    <t>Projects are often a mixture of debt-based and equity-based financing.  For that reason, we use a</t>
  </si>
  <si>
    <t>weighted average cost of capital.</t>
  </si>
  <si>
    <t>We use the nominal WACC from NYU then adjust it by inflation.</t>
  </si>
  <si>
    <r>
      <t>r</t>
    </r>
    <r>
      <rPr>
        <vertAlign val="subscript"/>
        <sz val="11"/>
        <color theme="1"/>
        <rFont val="Calibri"/>
        <family val="2"/>
        <scheme val="minor"/>
      </rPr>
      <t>real</t>
    </r>
    <r>
      <rPr>
        <sz val="11"/>
        <color theme="1"/>
        <rFont val="Calibri"/>
        <family val="2"/>
        <scheme val="minor"/>
      </rPr>
      <t xml:space="preserve"> = (1 + r</t>
    </r>
    <r>
      <rPr>
        <vertAlign val="subscript"/>
        <sz val="11"/>
        <color theme="1"/>
        <rFont val="Calibri"/>
        <family val="2"/>
        <scheme val="minor"/>
      </rPr>
      <t>nom</t>
    </r>
    <r>
      <rPr>
        <sz val="11"/>
        <color theme="1"/>
        <rFont val="Calibri"/>
        <family val="2"/>
        <scheme val="minor"/>
      </rPr>
      <t>)/(1 + i) - 1</t>
    </r>
  </si>
  <si>
    <t>BCoISC-WACCbI  Weighted Average Cost of Capital by Industry</t>
  </si>
  <si>
    <t>BCoISC-RPfE  Risk Premium for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</si>
</sst>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i/>
      <sz val="9"/>
      <name val="Geneva"/>
      <family val="2"/>
      <charset val="1"/>
    </font>
    <font>
      <sz val="9"/>
      <name val="Geneva"/>
      <family val="2"/>
      <charset val="1"/>
    </font>
    <font>
      <sz val="12"/>
      <color rgb="FF000000"/>
      <name val="Calibri"/>
      <family val="2"/>
    </font>
    <font>
      <i/>
      <sz val="9"/>
      <name val="Geneva"/>
      <family val="2"/>
      <charset val="1"/>
    </font>
    <font>
      <b/>
      <sz val="9"/>
      <name val="Geneva"/>
      <family val="2"/>
      <charset val="1"/>
    </font>
    <font>
      <b/>
      <sz val="10"/>
      <name val="Verdana"/>
      <family val="2"/>
    </font>
    <font>
      <sz val="8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FCF305"/>
        <bgColor rgb="FF000000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81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164" fontId="0" fillId="0" borderId="0" xfId="0" applyNumberFormat="1"/>
    <xf numFmtId="0" fontId="6" fillId="4" borderId="1" xfId="3" applyFont="1" applyFill="1" applyBorder="1"/>
    <xf numFmtId="0" fontId="5" fillId="0" borderId="0" xfId="3"/>
    <xf numFmtId="0" fontId="6" fillId="4" borderId="9" xfId="3" applyFont="1" applyFill="1" applyBorder="1"/>
    <xf numFmtId="0" fontId="9" fillId="0" borderId="0" xfId="3" applyFont="1"/>
    <xf numFmtId="0" fontId="6" fillId="4" borderId="17" xfId="3" applyFont="1" applyFill="1" applyBorder="1"/>
    <xf numFmtId="0" fontId="11" fillId="0" borderId="0" xfId="3" applyFont="1"/>
    <xf numFmtId="0" fontId="12" fillId="0" borderId="0" xfId="3" applyFont="1"/>
    <xf numFmtId="10" fontId="12" fillId="5" borderId="15" xfId="3" applyNumberFormat="1" applyFont="1" applyFill="1" applyBorder="1"/>
    <xf numFmtId="0" fontId="12" fillId="0" borderId="15" xfId="3" applyFont="1" applyBorder="1" applyAlignment="1">
      <alignment horizontal="center"/>
    </xf>
    <xf numFmtId="10" fontId="12" fillId="5" borderId="21" xfId="3" applyNumberFormat="1" applyFont="1" applyFill="1" applyBorder="1"/>
    <xf numFmtId="0" fontId="13" fillId="2" borderId="15" xfId="3" applyFont="1" applyFill="1" applyBorder="1" applyAlignment="1">
      <alignment horizontal="center"/>
    </xf>
    <xf numFmtId="0" fontId="13" fillId="2" borderId="15" xfId="3" applyFont="1" applyFill="1" applyBorder="1"/>
    <xf numFmtId="10" fontId="13" fillId="2" borderId="15" xfId="3" applyNumberFormat="1" applyFont="1" applyFill="1" applyBorder="1" applyAlignment="1">
      <alignment horizontal="center"/>
    </xf>
    <xf numFmtId="10" fontId="12" fillId="2" borderId="15" xfId="3" applyNumberFormat="1" applyFont="1" applyFill="1" applyBorder="1"/>
    <xf numFmtId="0" fontId="12" fillId="5" borderId="10" xfId="3" applyFont="1" applyFill="1" applyBorder="1" applyAlignment="1">
      <alignment horizontal="center"/>
    </xf>
    <xf numFmtId="9" fontId="12" fillId="5" borderId="25" xfId="3" applyNumberFormat="1" applyFont="1" applyFill="1" applyBorder="1" applyAlignment="1">
      <alignment horizontal="center"/>
    </xf>
    <xf numFmtId="0" fontId="14" fillId="0" borderId="0" xfId="3" applyFont="1"/>
    <xf numFmtId="0" fontId="14" fillId="0" borderId="15" xfId="3" applyFont="1" applyBorder="1"/>
    <xf numFmtId="0" fontId="14" fillId="0" borderId="26" xfId="3" applyFont="1" applyBorder="1" applyAlignment="1">
      <alignment horizontal="center"/>
    </xf>
    <xf numFmtId="0" fontId="14" fillId="0" borderId="15" xfId="3" applyFont="1" applyBorder="1" applyAlignment="1">
      <alignment horizontal="center"/>
    </xf>
    <xf numFmtId="0" fontId="14" fillId="0" borderId="27" xfId="3" applyFont="1" applyBorder="1" applyAlignment="1">
      <alignment horizontal="center"/>
    </xf>
    <xf numFmtId="0" fontId="14" fillId="0" borderId="21" xfId="3" applyFont="1" applyBorder="1" applyAlignment="1">
      <alignment horizontal="center"/>
    </xf>
    <xf numFmtId="0" fontId="12" fillId="0" borderId="15" xfId="3" applyFont="1" applyBorder="1"/>
    <xf numFmtId="2" fontId="12" fillId="0" borderId="15" xfId="3" applyNumberFormat="1" applyFont="1" applyBorder="1"/>
    <xf numFmtId="10" fontId="5" fillId="0" borderId="15" xfId="5" applyNumberFormat="1" applyFont="1" applyBorder="1" applyAlignment="1">
      <alignment horizontal="center"/>
    </xf>
    <xf numFmtId="10" fontId="5" fillId="0" borderId="15" xfId="3" applyNumberFormat="1" applyBorder="1" applyAlignment="1">
      <alignment horizontal="center"/>
    </xf>
    <xf numFmtId="10" fontId="5" fillId="0" borderId="15" xfId="3" applyNumberFormat="1" applyBorder="1"/>
    <xf numFmtId="10" fontId="5" fillId="0" borderId="10" xfId="5" applyNumberFormat="1" applyFont="1" applyBorder="1" applyAlignment="1">
      <alignment horizontal="center"/>
    </xf>
    <xf numFmtId="0" fontId="15" fillId="0" borderId="15" xfId="3" applyFont="1" applyBorder="1"/>
    <xf numFmtId="2" fontId="15" fillId="0" borderId="15" xfId="3" applyNumberFormat="1" applyFont="1" applyBorder="1"/>
    <xf numFmtId="10" fontId="9" fillId="0" borderId="15" xfId="5" applyNumberFormat="1" applyFont="1" applyBorder="1" applyAlignment="1">
      <alignment horizontal="center"/>
    </xf>
    <xf numFmtId="10" fontId="16" fillId="0" borderId="15" xfId="5" applyNumberFormat="1" applyFont="1" applyBorder="1" applyAlignment="1">
      <alignment horizontal="center"/>
    </xf>
    <xf numFmtId="10" fontId="9" fillId="0" borderId="15" xfId="3" applyNumberFormat="1" applyFont="1" applyBorder="1" applyAlignment="1">
      <alignment horizontal="center"/>
    </xf>
    <xf numFmtId="10" fontId="16" fillId="0" borderId="15" xfId="3" applyNumberFormat="1" applyFont="1" applyBorder="1"/>
    <xf numFmtId="10" fontId="9" fillId="0" borderId="10" xfId="5" applyNumberFormat="1" applyFont="1" applyBorder="1" applyAlignment="1">
      <alignment horizontal="center"/>
    </xf>
    <xf numFmtId="10" fontId="9" fillId="0" borderId="5" xfId="5" applyNumberFormat="1" applyFont="1" applyBorder="1" applyAlignment="1">
      <alignment horizontal="center"/>
    </xf>
    <xf numFmtId="10" fontId="9" fillId="0" borderId="5" xfId="3" applyNumberFormat="1" applyFont="1" applyBorder="1" applyAlignment="1">
      <alignment horizontal="center"/>
    </xf>
    <xf numFmtId="10" fontId="9" fillId="0" borderId="28" xfId="5" applyNumberFormat="1" applyFont="1" applyBorder="1" applyAlignment="1">
      <alignment horizontal="center"/>
    </xf>
    <xf numFmtId="9" fontId="0" fillId="0" borderId="0" xfId="1" applyFont="1"/>
    <xf numFmtId="9" fontId="0" fillId="0" borderId="0" xfId="0" applyNumberFormat="1"/>
    <xf numFmtId="0" fontId="8" fillId="4" borderId="18" xfId="4" applyFill="1" applyBorder="1" applyAlignment="1">
      <alignment horizontal="left"/>
    </xf>
    <xf numFmtId="0" fontId="8" fillId="4" borderId="19" xfId="4" applyFill="1" applyBorder="1" applyAlignment="1">
      <alignment horizontal="left"/>
    </xf>
    <xf numFmtId="0" fontId="8" fillId="4" borderId="20" xfId="4" applyFill="1" applyBorder="1" applyAlignment="1">
      <alignment horizontal="left"/>
    </xf>
    <xf numFmtId="15" fontId="7" fillId="4" borderId="2" xfId="3" applyNumberFormat="1" applyFont="1" applyFill="1" applyBorder="1" applyAlignment="1">
      <alignment horizontal="left"/>
    </xf>
    <xf numFmtId="15" fontId="7" fillId="4" borderId="3" xfId="3" applyNumberFormat="1" applyFont="1" applyFill="1" applyBorder="1" applyAlignment="1">
      <alignment horizontal="left"/>
    </xf>
    <xf numFmtId="15" fontId="7" fillId="4" borderId="4" xfId="3" applyNumberFormat="1" applyFont="1" applyFill="1" applyBorder="1" applyAlignment="1">
      <alignment horizontal="left"/>
    </xf>
    <xf numFmtId="0" fontId="8" fillId="3" borderId="5" xfId="4" applyFill="1" applyBorder="1" applyAlignment="1">
      <alignment horizontal="center" vertical="center" wrapText="1"/>
    </xf>
    <xf numFmtId="0" fontId="8" fillId="3" borderId="13" xfId="4" applyFill="1" applyBorder="1" applyAlignment="1">
      <alignment horizontal="center" vertical="center" wrapText="1"/>
    </xf>
    <xf numFmtId="0" fontId="8" fillId="3" borderId="21" xfId="4" applyFill="1" applyBorder="1" applyAlignment="1">
      <alignment horizontal="center" vertical="center" wrapText="1"/>
    </xf>
    <xf numFmtId="0" fontId="9" fillId="0" borderId="6" xfId="3" applyFont="1" applyBorder="1" applyAlignment="1">
      <alignment horizontal="center"/>
    </xf>
    <xf numFmtId="0" fontId="9" fillId="0" borderId="7" xfId="3" applyFont="1" applyBorder="1" applyAlignment="1">
      <alignment horizontal="center"/>
    </xf>
    <xf numFmtId="0" fontId="9" fillId="0" borderId="8" xfId="3" applyFont="1" applyBorder="1" applyAlignment="1">
      <alignment horizontal="center"/>
    </xf>
    <xf numFmtId="0" fontId="8" fillId="4" borderId="10" xfId="4" applyFill="1" applyBorder="1" applyAlignment="1">
      <alignment horizontal="left"/>
    </xf>
    <xf numFmtId="0" fontId="8" fillId="4" borderId="11" xfId="4" applyFill="1" applyBorder="1" applyAlignment="1">
      <alignment horizontal="left"/>
    </xf>
    <xf numFmtId="0" fontId="8" fillId="4" borderId="12" xfId="4" applyFill="1" applyBorder="1" applyAlignment="1">
      <alignment horizontal="left"/>
    </xf>
    <xf numFmtId="0" fontId="5" fillId="0" borderId="14" xfId="3" applyBorder="1" applyAlignment="1">
      <alignment horizontal="left" vertical="top" wrapText="1"/>
    </xf>
    <xf numFmtId="0" fontId="5" fillId="0" borderId="15" xfId="3" applyBorder="1" applyAlignment="1">
      <alignment horizontal="left" vertical="top" wrapText="1"/>
    </xf>
    <xf numFmtId="0" fontId="5" fillId="0" borderId="16" xfId="3" applyBorder="1" applyAlignment="1">
      <alignment horizontal="left" vertical="top" wrapText="1"/>
    </xf>
    <xf numFmtId="0" fontId="5" fillId="0" borderId="22" xfId="3" applyBorder="1" applyAlignment="1">
      <alignment horizontal="left" vertical="top" wrapText="1"/>
    </xf>
    <xf numFmtId="0" fontId="5" fillId="0" borderId="23" xfId="3" applyBorder="1" applyAlignment="1">
      <alignment horizontal="left" vertical="top" wrapText="1"/>
    </xf>
    <xf numFmtId="0" fontId="5" fillId="0" borderId="24" xfId="3" applyBorder="1" applyAlignment="1">
      <alignment horizontal="left" vertical="top" wrapText="1"/>
    </xf>
    <xf numFmtId="0" fontId="10" fillId="4" borderId="10" xfId="3" applyFont="1" applyFill="1" applyBorder="1" applyAlignment="1">
      <alignment horizontal="left"/>
    </xf>
    <xf numFmtId="0" fontId="10" fillId="4" borderId="11" xfId="3" applyFont="1" applyFill="1" applyBorder="1" applyAlignment="1">
      <alignment horizontal="left"/>
    </xf>
    <xf numFmtId="0" fontId="10" fillId="4" borderId="14" xfId="3" applyFont="1" applyFill="1" applyBorder="1" applyAlignment="1">
      <alignment horizontal="left"/>
    </xf>
    <xf numFmtId="0" fontId="10" fillId="4" borderId="12" xfId="3" applyFont="1" applyFill="1" applyBorder="1" applyAlignment="1">
      <alignment horizontal="left"/>
    </xf>
    <xf numFmtId="15" fontId="8" fillId="4" borderId="10" xfId="4" applyNumberFormat="1" applyFill="1" applyBorder="1" applyAlignment="1">
      <alignment horizontal="left"/>
    </xf>
    <xf numFmtId="15" fontId="8" fillId="4" borderId="11" xfId="4" applyNumberFormat="1" applyFill="1" applyBorder="1" applyAlignment="1">
      <alignment horizontal="left"/>
    </xf>
    <xf numFmtId="15" fontId="8" fillId="4" borderId="12" xfId="4" applyNumberFormat="1" applyFill="1" applyBorder="1" applyAlignment="1">
      <alignment horizontal="left"/>
    </xf>
    <xf numFmtId="0" fontId="8" fillId="4" borderId="10" xfId="4" applyFill="1" applyBorder="1"/>
    <xf numFmtId="0" fontId="8" fillId="4" borderId="11" xfId="4" applyFill="1" applyBorder="1"/>
    <xf numFmtId="0" fontId="8" fillId="4" borderId="12" xfId="4" applyFill="1" applyBorder="1"/>
  </cellXfs>
  <cellStyles count="6">
    <cellStyle name="Hyperlink" xfId="2" builtinId="8"/>
    <cellStyle name="Hyperlink 2" xfId="4" xr:uid="{84D97916-2CFC-44D4-BBA9-5F32B30F7C9D}"/>
    <cellStyle name="Normal" xfId="0" builtinId="0"/>
    <cellStyle name="Normal 2" xfId="3" xr:uid="{BDD11194-84F5-4472-8BF1-1CB91A74FE82}"/>
    <cellStyle name="Percent" xfId="1" builtinId="5"/>
    <cellStyle name="Percent 2" xfId="5" xr:uid="{6CFD2FC3-B786-4691-878C-3844B5B19D43}"/>
  </cellStyles>
  <dxfs count="16">
    <dxf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Geneva"/>
        <family val="2"/>
        <charset val="1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Geneva"/>
        <family val="2"/>
        <charset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Geneva"/>
        <family val="2"/>
        <charset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auto="1"/>
        <name val="Geneva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84D327-1D37-4E5C-A37C-4384FC41A2E0}" name="Table1" displayName="Table1" ref="A19:L115" totalsRowShown="0" headerRowDxfId="15" dataDxfId="13" headerRowBorderDxfId="14" tableBorderDxfId="12">
  <autoFilter ref="A19:L115" xr:uid="{8F2BC717-EF4E-4898-8D58-81DB27633A7C}"/>
  <tableColumns count="12">
    <tableColumn id="1" xr3:uid="{340A9DA4-E70D-4FE9-8D4B-EF797D824699}" name="Industry Name" dataDxfId="11"/>
    <tableColumn id="2" xr3:uid="{822962DC-50D7-4011-BE69-6FB8ACAFDBC7}" name="Number of Firms" dataDxfId="10"/>
    <tableColumn id="3" xr3:uid="{EC25F588-D29E-439D-82B9-0A798BF166A3}" name="Beta" dataDxfId="9"/>
    <tableColumn id="4" xr3:uid="{AECD7C33-60F8-48D3-9109-214B8671A6AC}" name="Cost of Equity" dataDxfId="8" dataCellStyle="Percent">
      <calculatedColumnFormula>$D$9+C20*$D$10</calculatedColumnFormula>
    </tableColumn>
    <tableColumn id="5" xr3:uid="{BA5A2C9D-F266-48DF-BD70-584CF9F95ABB}" name="E/(D+E)" dataDxfId="7" dataCellStyle="Percent"/>
    <tableColumn id="6" xr3:uid="{A5CF058F-B998-4093-A7BE-9B4E5D97138A}" name="Std Dev in Stock" dataDxfId="6" dataCellStyle="Percent"/>
    <tableColumn id="7" xr3:uid="{06E01EFD-1AB6-4D6E-B29A-D4A6669CF1B6}" name="Cost of Debt" dataDxfId="5">
      <calculatedColumnFormula>$D$9+VLOOKUP(F20,$G$10:$I$16,3)+$D$11</calculatedColumnFormula>
    </tableColumn>
    <tableColumn id="8" xr3:uid="{33E6645D-8ACC-474C-B1D2-ECA865533A2A}" name="Tax Rate" dataDxfId="4"/>
    <tableColumn id="9" xr3:uid="{19BC9B11-2AB9-4AF8-8B5B-0B09BB4C120A}" name="After-tax Cost of Debt" dataDxfId="3" dataCellStyle="Percent">
      <calculatedColumnFormula>IF($F$12="Yes",G20*(1-$F$13),G20*(1-H20))</calculatedColumnFormula>
    </tableColumn>
    <tableColumn id="10" xr3:uid="{4EA82BEF-E8F0-49AE-9FE9-755697DF7073}" name="D/(D+E)" dataDxfId="2">
      <calculatedColumnFormula>1-E20</calculatedColumnFormula>
    </tableColumn>
    <tableColumn id="11" xr3:uid="{FE4F5FB5-C7F8-4FC7-8D42-F6539BC8E25A}" name="Cost of Capital" dataDxfId="1" dataCellStyle="Percent">
      <calculatedColumnFormula>D20*(1-J20)+I20*J20</calculatedColumnFormula>
    </tableColumn>
    <tableColumn id="12" xr3:uid="{E4612B2E-799D-426D-9A5C-8B4CF1BBBC1E}" name="Cost of Capital (Local Currency)" dataDxfId="0">
      <calculatedColumnFormula>(1+K20)*((1+$C$16)/(1+$C$17))-1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people.stern.nyu.edu/adamodar/New_Home_Page/datafile/wacc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tern.nyu.edu/~adamodar/New_Home_Page/data.html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://www.damodaran.com/" TargetMode="External"/><Relationship Id="rId1" Type="http://schemas.openxmlformats.org/officeDocument/2006/relationships/hyperlink" Target="mailto:adamodar@stern.nyu.edu?subject=Data%20on%20website" TargetMode="External"/><Relationship Id="rId6" Type="http://schemas.openxmlformats.org/officeDocument/2006/relationships/hyperlink" Target="https://youtu.be/ypvQuufNUrY?si=SV7z5u6uctKF7Uj3" TargetMode="External"/><Relationship Id="rId5" Type="http://schemas.openxmlformats.org/officeDocument/2006/relationships/hyperlink" Target="http://www.stern.nyu.edu/~adamodar/New_Home_Page/datafile/variable.htm" TargetMode="External"/><Relationship Id="rId4" Type="http://schemas.openxmlformats.org/officeDocument/2006/relationships/hyperlink" Target="http://www.stern.nyu.edu/~adamodar/pc/datasets/indname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629E-7DF7-4E6A-B1DA-78D3050B5FAD}">
  <dimension ref="A1:C25"/>
  <sheetViews>
    <sheetView tabSelected="1" workbookViewId="0">
      <selection activeCell="B21" sqref="B21"/>
    </sheetView>
  </sheetViews>
  <sheetFormatPr defaultRowHeight="14.5"/>
  <cols>
    <col min="2" max="2" width="87.1796875" customWidth="1"/>
  </cols>
  <sheetData>
    <row r="1" spans="1:2">
      <c r="A1" s="1" t="s">
        <v>192</v>
      </c>
    </row>
    <row r="2" spans="1:2">
      <c r="A2" s="1" t="s">
        <v>193</v>
      </c>
    </row>
    <row r="3" spans="1:2">
      <c r="A3" s="1"/>
    </row>
    <row r="4" spans="1:2">
      <c r="A4" s="1" t="s">
        <v>0</v>
      </c>
      <c r="B4" s="8" t="s">
        <v>183</v>
      </c>
    </row>
    <row r="5" spans="1:2">
      <c r="B5" t="s">
        <v>184</v>
      </c>
    </row>
    <row r="6" spans="1:2">
      <c r="B6" s="3">
        <v>2025</v>
      </c>
    </row>
    <row r="7" spans="1:2">
      <c r="B7" t="s">
        <v>16</v>
      </c>
    </row>
    <row r="8" spans="1:2">
      <c r="B8" s="2" t="s">
        <v>185</v>
      </c>
    </row>
    <row r="9" spans="1:2">
      <c r="B9" t="s">
        <v>186</v>
      </c>
    </row>
    <row r="11" spans="1:2">
      <c r="A11" s="1" t="s">
        <v>1</v>
      </c>
    </row>
    <row r="12" spans="1:2">
      <c r="A12" t="s">
        <v>187</v>
      </c>
    </row>
    <row r="13" spans="1:2">
      <c r="A13" t="s">
        <v>2</v>
      </c>
    </row>
    <row r="14" spans="1:2">
      <c r="A14" t="s">
        <v>3</v>
      </c>
    </row>
    <row r="15" spans="1:2">
      <c r="A15" t="s">
        <v>188</v>
      </c>
    </row>
    <row r="16" spans="1:2">
      <c r="A16" t="s">
        <v>189</v>
      </c>
    </row>
    <row r="18" spans="1:3">
      <c r="A18" s="6" t="s">
        <v>9</v>
      </c>
      <c r="B18" s="7"/>
      <c r="C18" s="7"/>
    </row>
    <row r="19" spans="1:3">
      <c r="A19" t="s">
        <v>5</v>
      </c>
    </row>
    <row r="20" spans="1:3">
      <c r="A20" t="s">
        <v>6</v>
      </c>
    </row>
    <row r="21" spans="1:3">
      <c r="A21" t="s">
        <v>7</v>
      </c>
    </row>
    <row r="22" spans="1:3">
      <c r="A22" t="s">
        <v>8</v>
      </c>
    </row>
    <row r="24" spans="1:3">
      <c r="A24" t="s">
        <v>190</v>
      </c>
    </row>
    <row r="25" spans="1:3" ht="16.5">
      <c r="A25" t="s">
        <v>191</v>
      </c>
    </row>
  </sheetData>
  <hyperlinks>
    <hyperlink ref="B8" r:id="rId1" xr:uid="{F0479BA3-4FA4-43D6-83F1-9F80A1CC530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84DD3-FFB6-4135-BDD7-213755A1697E}">
  <dimension ref="A1:L115"/>
  <sheetViews>
    <sheetView topLeftCell="A7" zoomScale="85" zoomScaleNormal="85" workbookViewId="0">
      <selection activeCell="C16" sqref="C16"/>
    </sheetView>
  </sheetViews>
  <sheetFormatPr defaultRowHeight="15.5"/>
  <cols>
    <col min="1" max="1" width="36.1796875" style="11" bestFit="1" customWidth="1"/>
    <col min="2" max="2" width="17.26953125" style="11" customWidth="1"/>
    <col min="3" max="3" width="20.54296875" style="11" bestFit="1" customWidth="1"/>
    <col min="4" max="4" width="37.81640625" style="11" bestFit="1" customWidth="1"/>
    <col min="5" max="5" width="26.90625" style="11" bestFit="1" customWidth="1"/>
    <col min="6" max="6" width="17.26953125" style="11" customWidth="1"/>
    <col min="7" max="7" width="14.1796875" style="11" customWidth="1"/>
    <col min="8" max="8" width="11.6328125" style="11" customWidth="1"/>
    <col min="9" max="9" width="22.1796875" style="11" customWidth="1"/>
    <col min="10" max="10" width="11.6328125" style="11" customWidth="1"/>
    <col min="11" max="11" width="22.1796875" style="11" bestFit="1" customWidth="1"/>
    <col min="12" max="256" width="11.6328125" style="11" customWidth="1"/>
    <col min="257" max="257" width="36.1796875" style="11" bestFit="1" customWidth="1"/>
    <col min="258" max="258" width="17.26953125" style="11" customWidth="1"/>
    <col min="259" max="259" width="20.54296875" style="11" bestFit="1" customWidth="1"/>
    <col min="260" max="260" width="37.81640625" style="11" bestFit="1" customWidth="1"/>
    <col min="261" max="261" width="26.90625" style="11" bestFit="1" customWidth="1"/>
    <col min="262" max="262" width="17.26953125" style="11" customWidth="1"/>
    <col min="263" max="263" width="14.1796875" style="11" customWidth="1"/>
    <col min="264" max="264" width="11.6328125" style="11" customWidth="1"/>
    <col min="265" max="265" width="22.1796875" style="11" customWidth="1"/>
    <col min="266" max="266" width="11.6328125" style="11" customWidth="1"/>
    <col min="267" max="267" width="22.1796875" style="11" bestFit="1" customWidth="1"/>
    <col min="268" max="512" width="11.6328125" style="11" customWidth="1"/>
    <col min="513" max="513" width="36.1796875" style="11" bestFit="1" customWidth="1"/>
    <col min="514" max="514" width="17.26953125" style="11" customWidth="1"/>
    <col min="515" max="515" width="20.54296875" style="11" bestFit="1" customWidth="1"/>
    <col min="516" max="516" width="37.81640625" style="11" bestFit="1" customWidth="1"/>
    <col min="517" max="517" width="26.90625" style="11" bestFit="1" customWidth="1"/>
    <col min="518" max="518" width="17.26953125" style="11" customWidth="1"/>
    <col min="519" max="519" width="14.1796875" style="11" customWidth="1"/>
    <col min="520" max="520" width="11.6328125" style="11" customWidth="1"/>
    <col min="521" max="521" width="22.1796875" style="11" customWidth="1"/>
    <col min="522" max="522" width="11.6328125" style="11" customWidth="1"/>
    <col min="523" max="523" width="22.1796875" style="11" bestFit="1" customWidth="1"/>
    <col min="524" max="768" width="11.6328125" style="11" customWidth="1"/>
    <col min="769" max="769" width="36.1796875" style="11" bestFit="1" customWidth="1"/>
    <col min="770" max="770" width="17.26953125" style="11" customWidth="1"/>
    <col min="771" max="771" width="20.54296875" style="11" bestFit="1" customWidth="1"/>
    <col min="772" max="772" width="37.81640625" style="11" bestFit="1" customWidth="1"/>
    <col min="773" max="773" width="26.90625" style="11" bestFit="1" customWidth="1"/>
    <col min="774" max="774" width="17.26953125" style="11" customWidth="1"/>
    <col min="775" max="775" width="14.1796875" style="11" customWidth="1"/>
    <col min="776" max="776" width="11.6328125" style="11" customWidth="1"/>
    <col min="777" max="777" width="22.1796875" style="11" customWidth="1"/>
    <col min="778" max="778" width="11.6328125" style="11" customWidth="1"/>
    <col min="779" max="779" width="22.1796875" style="11" bestFit="1" customWidth="1"/>
    <col min="780" max="1024" width="11.6328125" style="11" customWidth="1"/>
    <col min="1025" max="1025" width="36.1796875" style="11" bestFit="1" customWidth="1"/>
    <col min="1026" max="1026" width="17.26953125" style="11" customWidth="1"/>
    <col min="1027" max="1027" width="20.54296875" style="11" bestFit="1" customWidth="1"/>
    <col min="1028" max="1028" width="37.81640625" style="11" bestFit="1" customWidth="1"/>
    <col min="1029" max="1029" width="26.90625" style="11" bestFit="1" customWidth="1"/>
    <col min="1030" max="1030" width="17.26953125" style="11" customWidth="1"/>
    <col min="1031" max="1031" width="14.1796875" style="11" customWidth="1"/>
    <col min="1032" max="1032" width="11.6328125" style="11" customWidth="1"/>
    <col min="1033" max="1033" width="22.1796875" style="11" customWidth="1"/>
    <col min="1034" max="1034" width="11.6328125" style="11" customWidth="1"/>
    <col min="1035" max="1035" width="22.1796875" style="11" bestFit="1" customWidth="1"/>
    <col min="1036" max="1280" width="11.6328125" style="11" customWidth="1"/>
    <col min="1281" max="1281" width="36.1796875" style="11" bestFit="1" customWidth="1"/>
    <col min="1282" max="1282" width="17.26953125" style="11" customWidth="1"/>
    <col min="1283" max="1283" width="20.54296875" style="11" bestFit="1" customWidth="1"/>
    <col min="1284" max="1284" width="37.81640625" style="11" bestFit="1" customWidth="1"/>
    <col min="1285" max="1285" width="26.90625" style="11" bestFit="1" customWidth="1"/>
    <col min="1286" max="1286" width="17.26953125" style="11" customWidth="1"/>
    <col min="1287" max="1287" width="14.1796875" style="11" customWidth="1"/>
    <col min="1288" max="1288" width="11.6328125" style="11" customWidth="1"/>
    <col min="1289" max="1289" width="22.1796875" style="11" customWidth="1"/>
    <col min="1290" max="1290" width="11.6328125" style="11" customWidth="1"/>
    <col min="1291" max="1291" width="22.1796875" style="11" bestFit="1" customWidth="1"/>
    <col min="1292" max="1536" width="11.6328125" style="11" customWidth="1"/>
    <col min="1537" max="1537" width="36.1796875" style="11" bestFit="1" customWidth="1"/>
    <col min="1538" max="1538" width="17.26953125" style="11" customWidth="1"/>
    <col min="1539" max="1539" width="20.54296875" style="11" bestFit="1" customWidth="1"/>
    <col min="1540" max="1540" width="37.81640625" style="11" bestFit="1" customWidth="1"/>
    <col min="1541" max="1541" width="26.90625" style="11" bestFit="1" customWidth="1"/>
    <col min="1542" max="1542" width="17.26953125" style="11" customWidth="1"/>
    <col min="1543" max="1543" width="14.1796875" style="11" customWidth="1"/>
    <col min="1544" max="1544" width="11.6328125" style="11" customWidth="1"/>
    <col min="1545" max="1545" width="22.1796875" style="11" customWidth="1"/>
    <col min="1546" max="1546" width="11.6328125" style="11" customWidth="1"/>
    <col min="1547" max="1547" width="22.1796875" style="11" bestFit="1" customWidth="1"/>
    <col min="1548" max="1792" width="11.6328125" style="11" customWidth="1"/>
    <col min="1793" max="1793" width="36.1796875" style="11" bestFit="1" customWidth="1"/>
    <col min="1794" max="1794" width="17.26953125" style="11" customWidth="1"/>
    <col min="1795" max="1795" width="20.54296875" style="11" bestFit="1" customWidth="1"/>
    <col min="1796" max="1796" width="37.81640625" style="11" bestFit="1" customWidth="1"/>
    <col min="1797" max="1797" width="26.90625" style="11" bestFit="1" customWidth="1"/>
    <col min="1798" max="1798" width="17.26953125" style="11" customWidth="1"/>
    <col min="1799" max="1799" width="14.1796875" style="11" customWidth="1"/>
    <col min="1800" max="1800" width="11.6328125" style="11" customWidth="1"/>
    <col min="1801" max="1801" width="22.1796875" style="11" customWidth="1"/>
    <col min="1802" max="1802" width="11.6328125" style="11" customWidth="1"/>
    <col min="1803" max="1803" width="22.1796875" style="11" bestFit="1" customWidth="1"/>
    <col min="1804" max="2048" width="11.6328125" style="11" customWidth="1"/>
    <col min="2049" max="2049" width="36.1796875" style="11" bestFit="1" customWidth="1"/>
    <col min="2050" max="2050" width="17.26953125" style="11" customWidth="1"/>
    <col min="2051" max="2051" width="20.54296875" style="11" bestFit="1" customWidth="1"/>
    <col min="2052" max="2052" width="37.81640625" style="11" bestFit="1" customWidth="1"/>
    <col min="2053" max="2053" width="26.90625" style="11" bestFit="1" customWidth="1"/>
    <col min="2054" max="2054" width="17.26953125" style="11" customWidth="1"/>
    <col min="2055" max="2055" width="14.1796875" style="11" customWidth="1"/>
    <col min="2056" max="2056" width="11.6328125" style="11" customWidth="1"/>
    <col min="2057" max="2057" width="22.1796875" style="11" customWidth="1"/>
    <col min="2058" max="2058" width="11.6328125" style="11" customWidth="1"/>
    <col min="2059" max="2059" width="22.1796875" style="11" bestFit="1" customWidth="1"/>
    <col min="2060" max="2304" width="11.6328125" style="11" customWidth="1"/>
    <col min="2305" max="2305" width="36.1796875" style="11" bestFit="1" customWidth="1"/>
    <col min="2306" max="2306" width="17.26953125" style="11" customWidth="1"/>
    <col min="2307" max="2307" width="20.54296875" style="11" bestFit="1" customWidth="1"/>
    <col min="2308" max="2308" width="37.81640625" style="11" bestFit="1" customWidth="1"/>
    <col min="2309" max="2309" width="26.90625" style="11" bestFit="1" customWidth="1"/>
    <col min="2310" max="2310" width="17.26953125" style="11" customWidth="1"/>
    <col min="2311" max="2311" width="14.1796875" style="11" customWidth="1"/>
    <col min="2312" max="2312" width="11.6328125" style="11" customWidth="1"/>
    <col min="2313" max="2313" width="22.1796875" style="11" customWidth="1"/>
    <col min="2314" max="2314" width="11.6328125" style="11" customWidth="1"/>
    <col min="2315" max="2315" width="22.1796875" style="11" bestFit="1" customWidth="1"/>
    <col min="2316" max="2560" width="11.6328125" style="11" customWidth="1"/>
    <col min="2561" max="2561" width="36.1796875" style="11" bestFit="1" customWidth="1"/>
    <col min="2562" max="2562" width="17.26953125" style="11" customWidth="1"/>
    <col min="2563" max="2563" width="20.54296875" style="11" bestFit="1" customWidth="1"/>
    <col min="2564" max="2564" width="37.81640625" style="11" bestFit="1" customWidth="1"/>
    <col min="2565" max="2565" width="26.90625" style="11" bestFit="1" customWidth="1"/>
    <col min="2566" max="2566" width="17.26953125" style="11" customWidth="1"/>
    <col min="2567" max="2567" width="14.1796875" style="11" customWidth="1"/>
    <col min="2568" max="2568" width="11.6328125" style="11" customWidth="1"/>
    <col min="2569" max="2569" width="22.1796875" style="11" customWidth="1"/>
    <col min="2570" max="2570" width="11.6328125" style="11" customWidth="1"/>
    <col min="2571" max="2571" width="22.1796875" style="11" bestFit="1" customWidth="1"/>
    <col min="2572" max="2816" width="11.6328125" style="11" customWidth="1"/>
    <col min="2817" max="2817" width="36.1796875" style="11" bestFit="1" customWidth="1"/>
    <col min="2818" max="2818" width="17.26953125" style="11" customWidth="1"/>
    <col min="2819" max="2819" width="20.54296875" style="11" bestFit="1" customWidth="1"/>
    <col min="2820" max="2820" width="37.81640625" style="11" bestFit="1" customWidth="1"/>
    <col min="2821" max="2821" width="26.90625" style="11" bestFit="1" customWidth="1"/>
    <col min="2822" max="2822" width="17.26953125" style="11" customWidth="1"/>
    <col min="2823" max="2823" width="14.1796875" style="11" customWidth="1"/>
    <col min="2824" max="2824" width="11.6328125" style="11" customWidth="1"/>
    <col min="2825" max="2825" width="22.1796875" style="11" customWidth="1"/>
    <col min="2826" max="2826" width="11.6328125" style="11" customWidth="1"/>
    <col min="2827" max="2827" width="22.1796875" style="11" bestFit="1" customWidth="1"/>
    <col min="2828" max="3072" width="11.6328125" style="11" customWidth="1"/>
    <col min="3073" max="3073" width="36.1796875" style="11" bestFit="1" customWidth="1"/>
    <col min="3074" max="3074" width="17.26953125" style="11" customWidth="1"/>
    <col min="3075" max="3075" width="20.54296875" style="11" bestFit="1" customWidth="1"/>
    <col min="3076" max="3076" width="37.81640625" style="11" bestFit="1" customWidth="1"/>
    <col min="3077" max="3077" width="26.90625" style="11" bestFit="1" customWidth="1"/>
    <col min="3078" max="3078" width="17.26953125" style="11" customWidth="1"/>
    <col min="3079" max="3079" width="14.1796875" style="11" customWidth="1"/>
    <col min="3080" max="3080" width="11.6328125" style="11" customWidth="1"/>
    <col min="3081" max="3081" width="22.1796875" style="11" customWidth="1"/>
    <col min="3082" max="3082" width="11.6328125" style="11" customWidth="1"/>
    <col min="3083" max="3083" width="22.1796875" style="11" bestFit="1" customWidth="1"/>
    <col min="3084" max="3328" width="11.6328125" style="11" customWidth="1"/>
    <col min="3329" max="3329" width="36.1796875" style="11" bestFit="1" customWidth="1"/>
    <col min="3330" max="3330" width="17.26953125" style="11" customWidth="1"/>
    <col min="3331" max="3331" width="20.54296875" style="11" bestFit="1" customWidth="1"/>
    <col min="3332" max="3332" width="37.81640625" style="11" bestFit="1" customWidth="1"/>
    <col min="3333" max="3333" width="26.90625" style="11" bestFit="1" customWidth="1"/>
    <col min="3334" max="3334" width="17.26953125" style="11" customWidth="1"/>
    <col min="3335" max="3335" width="14.1796875" style="11" customWidth="1"/>
    <col min="3336" max="3336" width="11.6328125" style="11" customWidth="1"/>
    <col min="3337" max="3337" width="22.1796875" style="11" customWidth="1"/>
    <col min="3338" max="3338" width="11.6328125" style="11" customWidth="1"/>
    <col min="3339" max="3339" width="22.1796875" style="11" bestFit="1" customWidth="1"/>
    <col min="3340" max="3584" width="11.6328125" style="11" customWidth="1"/>
    <col min="3585" max="3585" width="36.1796875" style="11" bestFit="1" customWidth="1"/>
    <col min="3586" max="3586" width="17.26953125" style="11" customWidth="1"/>
    <col min="3587" max="3587" width="20.54296875" style="11" bestFit="1" customWidth="1"/>
    <col min="3588" max="3588" width="37.81640625" style="11" bestFit="1" customWidth="1"/>
    <col min="3589" max="3589" width="26.90625" style="11" bestFit="1" customWidth="1"/>
    <col min="3590" max="3590" width="17.26953125" style="11" customWidth="1"/>
    <col min="3591" max="3591" width="14.1796875" style="11" customWidth="1"/>
    <col min="3592" max="3592" width="11.6328125" style="11" customWidth="1"/>
    <col min="3593" max="3593" width="22.1796875" style="11" customWidth="1"/>
    <col min="3594" max="3594" width="11.6328125" style="11" customWidth="1"/>
    <col min="3595" max="3595" width="22.1796875" style="11" bestFit="1" customWidth="1"/>
    <col min="3596" max="3840" width="11.6328125" style="11" customWidth="1"/>
    <col min="3841" max="3841" width="36.1796875" style="11" bestFit="1" customWidth="1"/>
    <col min="3842" max="3842" width="17.26953125" style="11" customWidth="1"/>
    <col min="3843" max="3843" width="20.54296875" style="11" bestFit="1" customWidth="1"/>
    <col min="3844" max="3844" width="37.81640625" style="11" bestFit="1" customWidth="1"/>
    <col min="3845" max="3845" width="26.90625" style="11" bestFit="1" customWidth="1"/>
    <col min="3846" max="3846" width="17.26953125" style="11" customWidth="1"/>
    <col min="3847" max="3847" width="14.1796875" style="11" customWidth="1"/>
    <col min="3848" max="3848" width="11.6328125" style="11" customWidth="1"/>
    <col min="3849" max="3849" width="22.1796875" style="11" customWidth="1"/>
    <col min="3850" max="3850" width="11.6328125" style="11" customWidth="1"/>
    <col min="3851" max="3851" width="22.1796875" style="11" bestFit="1" customWidth="1"/>
    <col min="3852" max="4096" width="11.6328125" style="11" customWidth="1"/>
    <col min="4097" max="4097" width="36.1796875" style="11" bestFit="1" customWidth="1"/>
    <col min="4098" max="4098" width="17.26953125" style="11" customWidth="1"/>
    <col min="4099" max="4099" width="20.54296875" style="11" bestFit="1" customWidth="1"/>
    <col min="4100" max="4100" width="37.81640625" style="11" bestFit="1" customWidth="1"/>
    <col min="4101" max="4101" width="26.90625" style="11" bestFit="1" customWidth="1"/>
    <col min="4102" max="4102" width="17.26953125" style="11" customWidth="1"/>
    <col min="4103" max="4103" width="14.1796875" style="11" customWidth="1"/>
    <col min="4104" max="4104" width="11.6328125" style="11" customWidth="1"/>
    <col min="4105" max="4105" width="22.1796875" style="11" customWidth="1"/>
    <col min="4106" max="4106" width="11.6328125" style="11" customWidth="1"/>
    <col min="4107" max="4107" width="22.1796875" style="11" bestFit="1" customWidth="1"/>
    <col min="4108" max="4352" width="11.6328125" style="11" customWidth="1"/>
    <col min="4353" max="4353" width="36.1796875" style="11" bestFit="1" customWidth="1"/>
    <col min="4354" max="4354" width="17.26953125" style="11" customWidth="1"/>
    <col min="4355" max="4355" width="20.54296875" style="11" bestFit="1" customWidth="1"/>
    <col min="4356" max="4356" width="37.81640625" style="11" bestFit="1" customWidth="1"/>
    <col min="4357" max="4357" width="26.90625" style="11" bestFit="1" customWidth="1"/>
    <col min="4358" max="4358" width="17.26953125" style="11" customWidth="1"/>
    <col min="4359" max="4359" width="14.1796875" style="11" customWidth="1"/>
    <col min="4360" max="4360" width="11.6328125" style="11" customWidth="1"/>
    <col min="4361" max="4361" width="22.1796875" style="11" customWidth="1"/>
    <col min="4362" max="4362" width="11.6328125" style="11" customWidth="1"/>
    <col min="4363" max="4363" width="22.1796875" style="11" bestFit="1" customWidth="1"/>
    <col min="4364" max="4608" width="11.6328125" style="11" customWidth="1"/>
    <col min="4609" max="4609" width="36.1796875" style="11" bestFit="1" customWidth="1"/>
    <col min="4610" max="4610" width="17.26953125" style="11" customWidth="1"/>
    <col min="4611" max="4611" width="20.54296875" style="11" bestFit="1" customWidth="1"/>
    <col min="4612" max="4612" width="37.81640625" style="11" bestFit="1" customWidth="1"/>
    <col min="4613" max="4613" width="26.90625" style="11" bestFit="1" customWidth="1"/>
    <col min="4614" max="4614" width="17.26953125" style="11" customWidth="1"/>
    <col min="4615" max="4615" width="14.1796875" style="11" customWidth="1"/>
    <col min="4616" max="4616" width="11.6328125" style="11" customWidth="1"/>
    <col min="4617" max="4617" width="22.1796875" style="11" customWidth="1"/>
    <col min="4618" max="4618" width="11.6328125" style="11" customWidth="1"/>
    <col min="4619" max="4619" width="22.1796875" style="11" bestFit="1" customWidth="1"/>
    <col min="4620" max="4864" width="11.6328125" style="11" customWidth="1"/>
    <col min="4865" max="4865" width="36.1796875" style="11" bestFit="1" customWidth="1"/>
    <col min="4866" max="4866" width="17.26953125" style="11" customWidth="1"/>
    <col min="4867" max="4867" width="20.54296875" style="11" bestFit="1" customWidth="1"/>
    <col min="4868" max="4868" width="37.81640625" style="11" bestFit="1" customWidth="1"/>
    <col min="4869" max="4869" width="26.90625" style="11" bestFit="1" customWidth="1"/>
    <col min="4870" max="4870" width="17.26953125" style="11" customWidth="1"/>
    <col min="4871" max="4871" width="14.1796875" style="11" customWidth="1"/>
    <col min="4872" max="4872" width="11.6328125" style="11" customWidth="1"/>
    <col min="4873" max="4873" width="22.1796875" style="11" customWidth="1"/>
    <col min="4874" max="4874" width="11.6328125" style="11" customWidth="1"/>
    <col min="4875" max="4875" width="22.1796875" style="11" bestFit="1" customWidth="1"/>
    <col min="4876" max="5120" width="11.6328125" style="11" customWidth="1"/>
    <col min="5121" max="5121" width="36.1796875" style="11" bestFit="1" customWidth="1"/>
    <col min="5122" max="5122" width="17.26953125" style="11" customWidth="1"/>
    <col min="5123" max="5123" width="20.54296875" style="11" bestFit="1" customWidth="1"/>
    <col min="5124" max="5124" width="37.81640625" style="11" bestFit="1" customWidth="1"/>
    <col min="5125" max="5125" width="26.90625" style="11" bestFit="1" customWidth="1"/>
    <col min="5126" max="5126" width="17.26953125" style="11" customWidth="1"/>
    <col min="5127" max="5127" width="14.1796875" style="11" customWidth="1"/>
    <col min="5128" max="5128" width="11.6328125" style="11" customWidth="1"/>
    <col min="5129" max="5129" width="22.1796875" style="11" customWidth="1"/>
    <col min="5130" max="5130" width="11.6328125" style="11" customWidth="1"/>
    <col min="5131" max="5131" width="22.1796875" style="11" bestFit="1" customWidth="1"/>
    <col min="5132" max="5376" width="11.6328125" style="11" customWidth="1"/>
    <col min="5377" max="5377" width="36.1796875" style="11" bestFit="1" customWidth="1"/>
    <col min="5378" max="5378" width="17.26953125" style="11" customWidth="1"/>
    <col min="5379" max="5379" width="20.54296875" style="11" bestFit="1" customWidth="1"/>
    <col min="5380" max="5380" width="37.81640625" style="11" bestFit="1" customWidth="1"/>
    <col min="5381" max="5381" width="26.90625" style="11" bestFit="1" customWidth="1"/>
    <col min="5382" max="5382" width="17.26953125" style="11" customWidth="1"/>
    <col min="5383" max="5383" width="14.1796875" style="11" customWidth="1"/>
    <col min="5384" max="5384" width="11.6328125" style="11" customWidth="1"/>
    <col min="5385" max="5385" width="22.1796875" style="11" customWidth="1"/>
    <col min="5386" max="5386" width="11.6328125" style="11" customWidth="1"/>
    <col min="5387" max="5387" width="22.1796875" style="11" bestFit="1" customWidth="1"/>
    <col min="5388" max="5632" width="11.6328125" style="11" customWidth="1"/>
    <col min="5633" max="5633" width="36.1796875" style="11" bestFit="1" customWidth="1"/>
    <col min="5634" max="5634" width="17.26953125" style="11" customWidth="1"/>
    <col min="5635" max="5635" width="20.54296875" style="11" bestFit="1" customWidth="1"/>
    <col min="5636" max="5636" width="37.81640625" style="11" bestFit="1" customWidth="1"/>
    <col min="5637" max="5637" width="26.90625" style="11" bestFit="1" customWidth="1"/>
    <col min="5638" max="5638" width="17.26953125" style="11" customWidth="1"/>
    <col min="5639" max="5639" width="14.1796875" style="11" customWidth="1"/>
    <col min="5640" max="5640" width="11.6328125" style="11" customWidth="1"/>
    <col min="5641" max="5641" width="22.1796875" style="11" customWidth="1"/>
    <col min="5642" max="5642" width="11.6328125" style="11" customWidth="1"/>
    <col min="5643" max="5643" width="22.1796875" style="11" bestFit="1" customWidth="1"/>
    <col min="5644" max="5888" width="11.6328125" style="11" customWidth="1"/>
    <col min="5889" max="5889" width="36.1796875" style="11" bestFit="1" customWidth="1"/>
    <col min="5890" max="5890" width="17.26953125" style="11" customWidth="1"/>
    <col min="5891" max="5891" width="20.54296875" style="11" bestFit="1" customWidth="1"/>
    <col min="5892" max="5892" width="37.81640625" style="11" bestFit="1" customWidth="1"/>
    <col min="5893" max="5893" width="26.90625" style="11" bestFit="1" customWidth="1"/>
    <col min="5894" max="5894" width="17.26953125" style="11" customWidth="1"/>
    <col min="5895" max="5895" width="14.1796875" style="11" customWidth="1"/>
    <col min="5896" max="5896" width="11.6328125" style="11" customWidth="1"/>
    <col min="5897" max="5897" width="22.1796875" style="11" customWidth="1"/>
    <col min="5898" max="5898" width="11.6328125" style="11" customWidth="1"/>
    <col min="5899" max="5899" width="22.1796875" style="11" bestFit="1" customWidth="1"/>
    <col min="5900" max="6144" width="11.6328125" style="11" customWidth="1"/>
    <col min="6145" max="6145" width="36.1796875" style="11" bestFit="1" customWidth="1"/>
    <col min="6146" max="6146" width="17.26953125" style="11" customWidth="1"/>
    <col min="6147" max="6147" width="20.54296875" style="11" bestFit="1" customWidth="1"/>
    <col min="6148" max="6148" width="37.81640625" style="11" bestFit="1" customWidth="1"/>
    <col min="6149" max="6149" width="26.90625" style="11" bestFit="1" customWidth="1"/>
    <col min="6150" max="6150" width="17.26953125" style="11" customWidth="1"/>
    <col min="6151" max="6151" width="14.1796875" style="11" customWidth="1"/>
    <col min="6152" max="6152" width="11.6328125" style="11" customWidth="1"/>
    <col min="6153" max="6153" width="22.1796875" style="11" customWidth="1"/>
    <col min="6154" max="6154" width="11.6328125" style="11" customWidth="1"/>
    <col min="6155" max="6155" width="22.1796875" style="11" bestFit="1" customWidth="1"/>
    <col min="6156" max="6400" width="11.6328125" style="11" customWidth="1"/>
    <col min="6401" max="6401" width="36.1796875" style="11" bestFit="1" customWidth="1"/>
    <col min="6402" max="6402" width="17.26953125" style="11" customWidth="1"/>
    <col min="6403" max="6403" width="20.54296875" style="11" bestFit="1" customWidth="1"/>
    <col min="6404" max="6404" width="37.81640625" style="11" bestFit="1" customWidth="1"/>
    <col min="6405" max="6405" width="26.90625" style="11" bestFit="1" customWidth="1"/>
    <col min="6406" max="6406" width="17.26953125" style="11" customWidth="1"/>
    <col min="6407" max="6407" width="14.1796875" style="11" customWidth="1"/>
    <col min="6408" max="6408" width="11.6328125" style="11" customWidth="1"/>
    <col min="6409" max="6409" width="22.1796875" style="11" customWidth="1"/>
    <col min="6410" max="6410" width="11.6328125" style="11" customWidth="1"/>
    <col min="6411" max="6411" width="22.1796875" style="11" bestFit="1" customWidth="1"/>
    <col min="6412" max="6656" width="11.6328125" style="11" customWidth="1"/>
    <col min="6657" max="6657" width="36.1796875" style="11" bestFit="1" customWidth="1"/>
    <col min="6658" max="6658" width="17.26953125" style="11" customWidth="1"/>
    <col min="6659" max="6659" width="20.54296875" style="11" bestFit="1" customWidth="1"/>
    <col min="6660" max="6660" width="37.81640625" style="11" bestFit="1" customWidth="1"/>
    <col min="6661" max="6661" width="26.90625" style="11" bestFit="1" customWidth="1"/>
    <col min="6662" max="6662" width="17.26953125" style="11" customWidth="1"/>
    <col min="6663" max="6663" width="14.1796875" style="11" customWidth="1"/>
    <col min="6664" max="6664" width="11.6328125" style="11" customWidth="1"/>
    <col min="6665" max="6665" width="22.1796875" style="11" customWidth="1"/>
    <col min="6666" max="6666" width="11.6328125" style="11" customWidth="1"/>
    <col min="6667" max="6667" width="22.1796875" style="11" bestFit="1" customWidth="1"/>
    <col min="6668" max="6912" width="11.6328125" style="11" customWidth="1"/>
    <col min="6913" max="6913" width="36.1796875" style="11" bestFit="1" customWidth="1"/>
    <col min="6914" max="6914" width="17.26953125" style="11" customWidth="1"/>
    <col min="6915" max="6915" width="20.54296875" style="11" bestFit="1" customWidth="1"/>
    <col min="6916" max="6916" width="37.81640625" style="11" bestFit="1" customWidth="1"/>
    <col min="6917" max="6917" width="26.90625" style="11" bestFit="1" customWidth="1"/>
    <col min="6918" max="6918" width="17.26953125" style="11" customWidth="1"/>
    <col min="6919" max="6919" width="14.1796875" style="11" customWidth="1"/>
    <col min="6920" max="6920" width="11.6328125" style="11" customWidth="1"/>
    <col min="6921" max="6921" width="22.1796875" style="11" customWidth="1"/>
    <col min="6922" max="6922" width="11.6328125" style="11" customWidth="1"/>
    <col min="6923" max="6923" width="22.1796875" style="11" bestFit="1" customWidth="1"/>
    <col min="6924" max="7168" width="11.6328125" style="11" customWidth="1"/>
    <col min="7169" max="7169" width="36.1796875" style="11" bestFit="1" customWidth="1"/>
    <col min="7170" max="7170" width="17.26953125" style="11" customWidth="1"/>
    <col min="7171" max="7171" width="20.54296875" style="11" bestFit="1" customWidth="1"/>
    <col min="7172" max="7172" width="37.81640625" style="11" bestFit="1" customWidth="1"/>
    <col min="7173" max="7173" width="26.90625" style="11" bestFit="1" customWidth="1"/>
    <col min="7174" max="7174" width="17.26953125" style="11" customWidth="1"/>
    <col min="7175" max="7175" width="14.1796875" style="11" customWidth="1"/>
    <col min="7176" max="7176" width="11.6328125" style="11" customWidth="1"/>
    <col min="7177" max="7177" width="22.1796875" style="11" customWidth="1"/>
    <col min="7178" max="7178" width="11.6328125" style="11" customWidth="1"/>
    <col min="7179" max="7179" width="22.1796875" style="11" bestFit="1" customWidth="1"/>
    <col min="7180" max="7424" width="11.6328125" style="11" customWidth="1"/>
    <col min="7425" max="7425" width="36.1796875" style="11" bestFit="1" customWidth="1"/>
    <col min="7426" max="7426" width="17.26953125" style="11" customWidth="1"/>
    <col min="7427" max="7427" width="20.54296875" style="11" bestFit="1" customWidth="1"/>
    <col min="7428" max="7428" width="37.81640625" style="11" bestFit="1" customWidth="1"/>
    <col min="7429" max="7429" width="26.90625" style="11" bestFit="1" customWidth="1"/>
    <col min="7430" max="7430" width="17.26953125" style="11" customWidth="1"/>
    <col min="7431" max="7431" width="14.1796875" style="11" customWidth="1"/>
    <col min="7432" max="7432" width="11.6328125" style="11" customWidth="1"/>
    <col min="7433" max="7433" width="22.1796875" style="11" customWidth="1"/>
    <col min="7434" max="7434" width="11.6328125" style="11" customWidth="1"/>
    <col min="7435" max="7435" width="22.1796875" style="11" bestFit="1" customWidth="1"/>
    <col min="7436" max="7680" width="11.6328125" style="11" customWidth="1"/>
    <col min="7681" max="7681" width="36.1796875" style="11" bestFit="1" customWidth="1"/>
    <col min="7682" max="7682" width="17.26953125" style="11" customWidth="1"/>
    <col min="7683" max="7683" width="20.54296875" style="11" bestFit="1" customWidth="1"/>
    <col min="7684" max="7684" width="37.81640625" style="11" bestFit="1" customWidth="1"/>
    <col min="7685" max="7685" width="26.90625" style="11" bestFit="1" customWidth="1"/>
    <col min="7686" max="7686" width="17.26953125" style="11" customWidth="1"/>
    <col min="7687" max="7687" width="14.1796875" style="11" customWidth="1"/>
    <col min="7688" max="7688" width="11.6328125" style="11" customWidth="1"/>
    <col min="7689" max="7689" width="22.1796875" style="11" customWidth="1"/>
    <col min="7690" max="7690" width="11.6328125" style="11" customWidth="1"/>
    <col min="7691" max="7691" width="22.1796875" style="11" bestFit="1" customWidth="1"/>
    <col min="7692" max="7936" width="11.6328125" style="11" customWidth="1"/>
    <col min="7937" max="7937" width="36.1796875" style="11" bestFit="1" customWidth="1"/>
    <col min="7938" max="7938" width="17.26953125" style="11" customWidth="1"/>
    <col min="7939" max="7939" width="20.54296875" style="11" bestFit="1" customWidth="1"/>
    <col min="7940" max="7940" width="37.81640625" style="11" bestFit="1" customWidth="1"/>
    <col min="7941" max="7941" width="26.90625" style="11" bestFit="1" customWidth="1"/>
    <col min="7942" max="7942" width="17.26953125" style="11" customWidth="1"/>
    <col min="7943" max="7943" width="14.1796875" style="11" customWidth="1"/>
    <col min="7944" max="7944" width="11.6328125" style="11" customWidth="1"/>
    <col min="7945" max="7945" width="22.1796875" style="11" customWidth="1"/>
    <col min="7946" max="7946" width="11.6328125" style="11" customWidth="1"/>
    <col min="7947" max="7947" width="22.1796875" style="11" bestFit="1" customWidth="1"/>
    <col min="7948" max="8192" width="11.6328125" style="11" customWidth="1"/>
    <col min="8193" max="8193" width="36.1796875" style="11" bestFit="1" customWidth="1"/>
    <col min="8194" max="8194" width="17.26953125" style="11" customWidth="1"/>
    <col min="8195" max="8195" width="20.54296875" style="11" bestFit="1" customWidth="1"/>
    <col min="8196" max="8196" width="37.81640625" style="11" bestFit="1" customWidth="1"/>
    <col min="8197" max="8197" width="26.90625" style="11" bestFit="1" customWidth="1"/>
    <col min="8198" max="8198" width="17.26953125" style="11" customWidth="1"/>
    <col min="8199" max="8199" width="14.1796875" style="11" customWidth="1"/>
    <col min="8200" max="8200" width="11.6328125" style="11" customWidth="1"/>
    <col min="8201" max="8201" width="22.1796875" style="11" customWidth="1"/>
    <col min="8202" max="8202" width="11.6328125" style="11" customWidth="1"/>
    <col min="8203" max="8203" width="22.1796875" style="11" bestFit="1" customWidth="1"/>
    <col min="8204" max="8448" width="11.6328125" style="11" customWidth="1"/>
    <col min="8449" max="8449" width="36.1796875" style="11" bestFit="1" customWidth="1"/>
    <col min="8450" max="8450" width="17.26953125" style="11" customWidth="1"/>
    <col min="8451" max="8451" width="20.54296875" style="11" bestFit="1" customWidth="1"/>
    <col min="8452" max="8452" width="37.81640625" style="11" bestFit="1" customWidth="1"/>
    <col min="8453" max="8453" width="26.90625" style="11" bestFit="1" customWidth="1"/>
    <col min="8454" max="8454" width="17.26953125" style="11" customWidth="1"/>
    <col min="8455" max="8455" width="14.1796875" style="11" customWidth="1"/>
    <col min="8456" max="8456" width="11.6328125" style="11" customWidth="1"/>
    <col min="8457" max="8457" width="22.1796875" style="11" customWidth="1"/>
    <col min="8458" max="8458" width="11.6328125" style="11" customWidth="1"/>
    <col min="8459" max="8459" width="22.1796875" style="11" bestFit="1" customWidth="1"/>
    <col min="8460" max="8704" width="11.6328125" style="11" customWidth="1"/>
    <col min="8705" max="8705" width="36.1796875" style="11" bestFit="1" customWidth="1"/>
    <col min="8706" max="8706" width="17.26953125" style="11" customWidth="1"/>
    <col min="8707" max="8707" width="20.54296875" style="11" bestFit="1" customWidth="1"/>
    <col min="8708" max="8708" width="37.81640625" style="11" bestFit="1" customWidth="1"/>
    <col min="8709" max="8709" width="26.90625" style="11" bestFit="1" customWidth="1"/>
    <col min="8710" max="8710" width="17.26953125" style="11" customWidth="1"/>
    <col min="8711" max="8711" width="14.1796875" style="11" customWidth="1"/>
    <col min="8712" max="8712" width="11.6328125" style="11" customWidth="1"/>
    <col min="8713" max="8713" width="22.1796875" style="11" customWidth="1"/>
    <col min="8714" max="8714" width="11.6328125" style="11" customWidth="1"/>
    <col min="8715" max="8715" width="22.1796875" style="11" bestFit="1" customWidth="1"/>
    <col min="8716" max="8960" width="11.6328125" style="11" customWidth="1"/>
    <col min="8961" max="8961" width="36.1796875" style="11" bestFit="1" customWidth="1"/>
    <col min="8962" max="8962" width="17.26953125" style="11" customWidth="1"/>
    <col min="8963" max="8963" width="20.54296875" style="11" bestFit="1" customWidth="1"/>
    <col min="8964" max="8964" width="37.81640625" style="11" bestFit="1" customWidth="1"/>
    <col min="8965" max="8965" width="26.90625" style="11" bestFit="1" customWidth="1"/>
    <col min="8966" max="8966" width="17.26953125" style="11" customWidth="1"/>
    <col min="8967" max="8967" width="14.1796875" style="11" customWidth="1"/>
    <col min="8968" max="8968" width="11.6328125" style="11" customWidth="1"/>
    <col min="8969" max="8969" width="22.1796875" style="11" customWidth="1"/>
    <col min="8970" max="8970" width="11.6328125" style="11" customWidth="1"/>
    <col min="8971" max="8971" width="22.1796875" style="11" bestFit="1" customWidth="1"/>
    <col min="8972" max="9216" width="11.6328125" style="11" customWidth="1"/>
    <col min="9217" max="9217" width="36.1796875" style="11" bestFit="1" customWidth="1"/>
    <col min="9218" max="9218" width="17.26953125" style="11" customWidth="1"/>
    <col min="9219" max="9219" width="20.54296875" style="11" bestFit="1" customWidth="1"/>
    <col min="9220" max="9220" width="37.81640625" style="11" bestFit="1" customWidth="1"/>
    <col min="9221" max="9221" width="26.90625" style="11" bestFit="1" customWidth="1"/>
    <col min="9222" max="9222" width="17.26953125" style="11" customWidth="1"/>
    <col min="9223" max="9223" width="14.1796875" style="11" customWidth="1"/>
    <col min="9224" max="9224" width="11.6328125" style="11" customWidth="1"/>
    <col min="9225" max="9225" width="22.1796875" style="11" customWidth="1"/>
    <col min="9226" max="9226" width="11.6328125" style="11" customWidth="1"/>
    <col min="9227" max="9227" width="22.1796875" style="11" bestFit="1" customWidth="1"/>
    <col min="9228" max="9472" width="11.6328125" style="11" customWidth="1"/>
    <col min="9473" max="9473" width="36.1796875" style="11" bestFit="1" customWidth="1"/>
    <col min="9474" max="9474" width="17.26953125" style="11" customWidth="1"/>
    <col min="9475" max="9475" width="20.54296875" style="11" bestFit="1" customWidth="1"/>
    <col min="9476" max="9476" width="37.81640625" style="11" bestFit="1" customWidth="1"/>
    <col min="9477" max="9477" width="26.90625" style="11" bestFit="1" customWidth="1"/>
    <col min="9478" max="9478" width="17.26953125" style="11" customWidth="1"/>
    <col min="9479" max="9479" width="14.1796875" style="11" customWidth="1"/>
    <col min="9480" max="9480" width="11.6328125" style="11" customWidth="1"/>
    <col min="9481" max="9481" width="22.1796875" style="11" customWidth="1"/>
    <col min="9482" max="9482" width="11.6328125" style="11" customWidth="1"/>
    <col min="9483" max="9483" width="22.1796875" style="11" bestFit="1" customWidth="1"/>
    <col min="9484" max="9728" width="11.6328125" style="11" customWidth="1"/>
    <col min="9729" max="9729" width="36.1796875" style="11" bestFit="1" customWidth="1"/>
    <col min="9730" max="9730" width="17.26953125" style="11" customWidth="1"/>
    <col min="9731" max="9731" width="20.54296875" style="11" bestFit="1" customWidth="1"/>
    <col min="9732" max="9732" width="37.81640625" style="11" bestFit="1" customWidth="1"/>
    <col min="9733" max="9733" width="26.90625" style="11" bestFit="1" customWidth="1"/>
    <col min="9734" max="9734" width="17.26953125" style="11" customWidth="1"/>
    <col min="9735" max="9735" width="14.1796875" style="11" customWidth="1"/>
    <col min="9736" max="9736" width="11.6328125" style="11" customWidth="1"/>
    <col min="9737" max="9737" width="22.1796875" style="11" customWidth="1"/>
    <col min="9738" max="9738" width="11.6328125" style="11" customWidth="1"/>
    <col min="9739" max="9739" width="22.1796875" style="11" bestFit="1" customWidth="1"/>
    <col min="9740" max="9984" width="11.6328125" style="11" customWidth="1"/>
    <col min="9985" max="9985" width="36.1796875" style="11" bestFit="1" customWidth="1"/>
    <col min="9986" max="9986" width="17.26953125" style="11" customWidth="1"/>
    <col min="9987" max="9987" width="20.54296875" style="11" bestFit="1" customWidth="1"/>
    <col min="9988" max="9988" width="37.81640625" style="11" bestFit="1" customWidth="1"/>
    <col min="9989" max="9989" width="26.90625" style="11" bestFit="1" customWidth="1"/>
    <col min="9990" max="9990" width="17.26953125" style="11" customWidth="1"/>
    <col min="9991" max="9991" width="14.1796875" style="11" customWidth="1"/>
    <col min="9992" max="9992" width="11.6328125" style="11" customWidth="1"/>
    <col min="9993" max="9993" width="22.1796875" style="11" customWidth="1"/>
    <col min="9994" max="9994" width="11.6328125" style="11" customWidth="1"/>
    <col min="9995" max="9995" width="22.1796875" style="11" bestFit="1" customWidth="1"/>
    <col min="9996" max="10240" width="11.6328125" style="11" customWidth="1"/>
    <col min="10241" max="10241" width="36.1796875" style="11" bestFit="1" customWidth="1"/>
    <col min="10242" max="10242" width="17.26953125" style="11" customWidth="1"/>
    <col min="10243" max="10243" width="20.54296875" style="11" bestFit="1" customWidth="1"/>
    <col min="10244" max="10244" width="37.81640625" style="11" bestFit="1" customWidth="1"/>
    <col min="10245" max="10245" width="26.90625" style="11" bestFit="1" customWidth="1"/>
    <col min="10246" max="10246" width="17.26953125" style="11" customWidth="1"/>
    <col min="10247" max="10247" width="14.1796875" style="11" customWidth="1"/>
    <col min="10248" max="10248" width="11.6328125" style="11" customWidth="1"/>
    <col min="10249" max="10249" width="22.1796875" style="11" customWidth="1"/>
    <col min="10250" max="10250" width="11.6328125" style="11" customWidth="1"/>
    <col min="10251" max="10251" width="22.1796875" style="11" bestFit="1" customWidth="1"/>
    <col min="10252" max="10496" width="11.6328125" style="11" customWidth="1"/>
    <col min="10497" max="10497" width="36.1796875" style="11" bestFit="1" customWidth="1"/>
    <col min="10498" max="10498" width="17.26953125" style="11" customWidth="1"/>
    <col min="10499" max="10499" width="20.54296875" style="11" bestFit="1" customWidth="1"/>
    <col min="10500" max="10500" width="37.81640625" style="11" bestFit="1" customWidth="1"/>
    <col min="10501" max="10501" width="26.90625" style="11" bestFit="1" customWidth="1"/>
    <col min="10502" max="10502" width="17.26953125" style="11" customWidth="1"/>
    <col min="10503" max="10503" width="14.1796875" style="11" customWidth="1"/>
    <col min="10504" max="10504" width="11.6328125" style="11" customWidth="1"/>
    <col min="10505" max="10505" width="22.1796875" style="11" customWidth="1"/>
    <col min="10506" max="10506" width="11.6328125" style="11" customWidth="1"/>
    <col min="10507" max="10507" width="22.1796875" style="11" bestFit="1" customWidth="1"/>
    <col min="10508" max="10752" width="11.6328125" style="11" customWidth="1"/>
    <col min="10753" max="10753" width="36.1796875" style="11" bestFit="1" customWidth="1"/>
    <col min="10754" max="10754" width="17.26953125" style="11" customWidth="1"/>
    <col min="10755" max="10755" width="20.54296875" style="11" bestFit="1" customWidth="1"/>
    <col min="10756" max="10756" width="37.81640625" style="11" bestFit="1" customWidth="1"/>
    <col min="10757" max="10757" width="26.90625" style="11" bestFit="1" customWidth="1"/>
    <col min="10758" max="10758" width="17.26953125" style="11" customWidth="1"/>
    <col min="10759" max="10759" width="14.1796875" style="11" customWidth="1"/>
    <col min="10760" max="10760" width="11.6328125" style="11" customWidth="1"/>
    <col min="10761" max="10761" width="22.1796875" style="11" customWidth="1"/>
    <col min="10762" max="10762" width="11.6328125" style="11" customWidth="1"/>
    <col min="10763" max="10763" width="22.1796875" style="11" bestFit="1" customWidth="1"/>
    <col min="10764" max="11008" width="11.6328125" style="11" customWidth="1"/>
    <col min="11009" max="11009" width="36.1796875" style="11" bestFit="1" customWidth="1"/>
    <col min="11010" max="11010" width="17.26953125" style="11" customWidth="1"/>
    <col min="11011" max="11011" width="20.54296875" style="11" bestFit="1" customWidth="1"/>
    <col min="11012" max="11012" width="37.81640625" style="11" bestFit="1" customWidth="1"/>
    <col min="11013" max="11013" width="26.90625" style="11" bestFit="1" customWidth="1"/>
    <col min="11014" max="11014" width="17.26953125" style="11" customWidth="1"/>
    <col min="11015" max="11015" width="14.1796875" style="11" customWidth="1"/>
    <col min="11016" max="11016" width="11.6328125" style="11" customWidth="1"/>
    <col min="11017" max="11017" width="22.1796875" style="11" customWidth="1"/>
    <col min="11018" max="11018" width="11.6328125" style="11" customWidth="1"/>
    <col min="11019" max="11019" width="22.1796875" style="11" bestFit="1" customWidth="1"/>
    <col min="11020" max="11264" width="11.6328125" style="11" customWidth="1"/>
    <col min="11265" max="11265" width="36.1796875" style="11" bestFit="1" customWidth="1"/>
    <col min="11266" max="11266" width="17.26953125" style="11" customWidth="1"/>
    <col min="11267" max="11267" width="20.54296875" style="11" bestFit="1" customWidth="1"/>
    <col min="11268" max="11268" width="37.81640625" style="11" bestFit="1" customWidth="1"/>
    <col min="11269" max="11269" width="26.90625" style="11" bestFit="1" customWidth="1"/>
    <col min="11270" max="11270" width="17.26953125" style="11" customWidth="1"/>
    <col min="11271" max="11271" width="14.1796875" style="11" customWidth="1"/>
    <col min="11272" max="11272" width="11.6328125" style="11" customWidth="1"/>
    <col min="11273" max="11273" width="22.1796875" style="11" customWidth="1"/>
    <col min="11274" max="11274" width="11.6328125" style="11" customWidth="1"/>
    <col min="11275" max="11275" width="22.1796875" style="11" bestFit="1" customWidth="1"/>
    <col min="11276" max="11520" width="11.6328125" style="11" customWidth="1"/>
    <col min="11521" max="11521" width="36.1796875" style="11" bestFit="1" customWidth="1"/>
    <col min="11522" max="11522" width="17.26953125" style="11" customWidth="1"/>
    <col min="11523" max="11523" width="20.54296875" style="11" bestFit="1" customWidth="1"/>
    <col min="11524" max="11524" width="37.81640625" style="11" bestFit="1" customWidth="1"/>
    <col min="11525" max="11525" width="26.90625" style="11" bestFit="1" customWidth="1"/>
    <col min="11526" max="11526" width="17.26953125" style="11" customWidth="1"/>
    <col min="11527" max="11527" width="14.1796875" style="11" customWidth="1"/>
    <col min="11528" max="11528" width="11.6328125" style="11" customWidth="1"/>
    <col min="11529" max="11529" width="22.1796875" style="11" customWidth="1"/>
    <col min="11530" max="11530" width="11.6328125" style="11" customWidth="1"/>
    <col min="11531" max="11531" width="22.1796875" style="11" bestFit="1" customWidth="1"/>
    <col min="11532" max="11776" width="11.6328125" style="11" customWidth="1"/>
    <col min="11777" max="11777" width="36.1796875" style="11" bestFit="1" customWidth="1"/>
    <col min="11778" max="11778" width="17.26953125" style="11" customWidth="1"/>
    <col min="11779" max="11779" width="20.54296875" style="11" bestFit="1" customWidth="1"/>
    <col min="11780" max="11780" width="37.81640625" style="11" bestFit="1" customWidth="1"/>
    <col min="11781" max="11781" width="26.90625" style="11" bestFit="1" customWidth="1"/>
    <col min="11782" max="11782" width="17.26953125" style="11" customWidth="1"/>
    <col min="11783" max="11783" width="14.1796875" style="11" customWidth="1"/>
    <col min="11784" max="11784" width="11.6328125" style="11" customWidth="1"/>
    <col min="11785" max="11785" width="22.1796875" style="11" customWidth="1"/>
    <col min="11786" max="11786" width="11.6328125" style="11" customWidth="1"/>
    <col min="11787" max="11787" width="22.1796875" style="11" bestFit="1" customWidth="1"/>
    <col min="11788" max="12032" width="11.6328125" style="11" customWidth="1"/>
    <col min="12033" max="12033" width="36.1796875" style="11" bestFit="1" customWidth="1"/>
    <col min="12034" max="12034" width="17.26953125" style="11" customWidth="1"/>
    <col min="12035" max="12035" width="20.54296875" style="11" bestFit="1" customWidth="1"/>
    <col min="12036" max="12036" width="37.81640625" style="11" bestFit="1" customWidth="1"/>
    <col min="12037" max="12037" width="26.90625" style="11" bestFit="1" customWidth="1"/>
    <col min="12038" max="12038" width="17.26953125" style="11" customWidth="1"/>
    <col min="12039" max="12039" width="14.1796875" style="11" customWidth="1"/>
    <col min="12040" max="12040" width="11.6328125" style="11" customWidth="1"/>
    <col min="12041" max="12041" width="22.1796875" style="11" customWidth="1"/>
    <col min="12042" max="12042" width="11.6328125" style="11" customWidth="1"/>
    <col min="12043" max="12043" width="22.1796875" style="11" bestFit="1" customWidth="1"/>
    <col min="12044" max="12288" width="11.6328125" style="11" customWidth="1"/>
    <col min="12289" max="12289" width="36.1796875" style="11" bestFit="1" customWidth="1"/>
    <col min="12290" max="12290" width="17.26953125" style="11" customWidth="1"/>
    <col min="12291" max="12291" width="20.54296875" style="11" bestFit="1" customWidth="1"/>
    <col min="12292" max="12292" width="37.81640625" style="11" bestFit="1" customWidth="1"/>
    <col min="12293" max="12293" width="26.90625" style="11" bestFit="1" customWidth="1"/>
    <col min="12294" max="12294" width="17.26953125" style="11" customWidth="1"/>
    <col min="12295" max="12295" width="14.1796875" style="11" customWidth="1"/>
    <col min="12296" max="12296" width="11.6328125" style="11" customWidth="1"/>
    <col min="12297" max="12297" width="22.1796875" style="11" customWidth="1"/>
    <col min="12298" max="12298" width="11.6328125" style="11" customWidth="1"/>
    <col min="12299" max="12299" width="22.1796875" style="11" bestFit="1" customWidth="1"/>
    <col min="12300" max="12544" width="11.6328125" style="11" customWidth="1"/>
    <col min="12545" max="12545" width="36.1796875" style="11" bestFit="1" customWidth="1"/>
    <col min="12546" max="12546" width="17.26953125" style="11" customWidth="1"/>
    <col min="12547" max="12547" width="20.54296875" style="11" bestFit="1" customWidth="1"/>
    <col min="12548" max="12548" width="37.81640625" style="11" bestFit="1" customWidth="1"/>
    <col min="12549" max="12549" width="26.90625" style="11" bestFit="1" customWidth="1"/>
    <col min="12550" max="12550" width="17.26953125" style="11" customWidth="1"/>
    <col min="12551" max="12551" width="14.1796875" style="11" customWidth="1"/>
    <col min="12552" max="12552" width="11.6328125" style="11" customWidth="1"/>
    <col min="12553" max="12553" width="22.1796875" style="11" customWidth="1"/>
    <col min="12554" max="12554" width="11.6328125" style="11" customWidth="1"/>
    <col min="12555" max="12555" width="22.1796875" style="11" bestFit="1" customWidth="1"/>
    <col min="12556" max="12800" width="11.6328125" style="11" customWidth="1"/>
    <col min="12801" max="12801" width="36.1796875" style="11" bestFit="1" customWidth="1"/>
    <col min="12802" max="12802" width="17.26953125" style="11" customWidth="1"/>
    <col min="12803" max="12803" width="20.54296875" style="11" bestFit="1" customWidth="1"/>
    <col min="12804" max="12804" width="37.81640625" style="11" bestFit="1" customWidth="1"/>
    <col min="12805" max="12805" width="26.90625" style="11" bestFit="1" customWidth="1"/>
    <col min="12806" max="12806" width="17.26953125" style="11" customWidth="1"/>
    <col min="12807" max="12807" width="14.1796875" style="11" customWidth="1"/>
    <col min="12808" max="12808" width="11.6328125" style="11" customWidth="1"/>
    <col min="12809" max="12809" width="22.1796875" style="11" customWidth="1"/>
    <col min="12810" max="12810" width="11.6328125" style="11" customWidth="1"/>
    <col min="12811" max="12811" width="22.1796875" style="11" bestFit="1" customWidth="1"/>
    <col min="12812" max="13056" width="11.6328125" style="11" customWidth="1"/>
    <col min="13057" max="13057" width="36.1796875" style="11" bestFit="1" customWidth="1"/>
    <col min="13058" max="13058" width="17.26953125" style="11" customWidth="1"/>
    <col min="13059" max="13059" width="20.54296875" style="11" bestFit="1" customWidth="1"/>
    <col min="13060" max="13060" width="37.81640625" style="11" bestFit="1" customWidth="1"/>
    <col min="13061" max="13061" width="26.90625" style="11" bestFit="1" customWidth="1"/>
    <col min="13062" max="13062" width="17.26953125" style="11" customWidth="1"/>
    <col min="13063" max="13063" width="14.1796875" style="11" customWidth="1"/>
    <col min="13064" max="13064" width="11.6328125" style="11" customWidth="1"/>
    <col min="13065" max="13065" width="22.1796875" style="11" customWidth="1"/>
    <col min="13066" max="13066" width="11.6328125" style="11" customWidth="1"/>
    <col min="13067" max="13067" width="22.1796875" style="11" bestFit="1" customWidth="1"/>
    <col min="13068" max="13312" width="11.6328125" style="11" customWidth="1"/>
    <col min="13313" max="13313" width="36.1796875" style="11" bestFit="1" customWidth="1"/>
    <col min="13314" max="13314" width="17.26953125" style="11" customWidth="1"/>
    <col min="13315" max="13315" width="20.54296875" style="11" bestFit="1" customWidth="1"/>
    <col min="13316" max="13316" width="37.81640625" style="11" bestFit="1" customWidth="1"/>
    <col min="13317" max="13317" width="26.90625" style="11" bestFit="1" customWidth="1"/>
    <col min="13318" max="13318" width="17.26953125" style="11" customWidth="1"/>
    <col min="13319" max="13319" width="14.1796875" style="11" customWidth="1"/>
    <col min="13320" max="13320" width="11.6328125" style="11" customWidth="1"/>
    <col min="13321" max="13321" width="22.1796875" style="11" customWidth="1"/>
    <col min="13322" max="13322" width="11.6328125" style="11" customWidth="1"/>
    <col min="13323" max="13323" width="22.1796875" style="11" bestFit="1" customWidth="1"/>
    <col min="13324" max="13568" width="11.6328125" style="11" customWidth="1"/>
    <col min="13569" max="13569" width="36.1796875" style="11" bestFit="1" customWidth="1"/>
    <col min="13570" max="13570" width="17.26953125" style="11" customWidth="1"/>
    <col min="13571" max="13571" width="20.54296875" style="11" bestFit="1" customWidth="1"/>
    <col min="13572" max="13572" width="37.81640625" style="11" bestFit="1" customWidth="1"/>
    <col min="13573" max="13573" width="26.90625" style="11" bestFit="1" customWidth="1"/>
    <col min="13574" max="13574" width="17.26953125" style="11" customWidth="1"/>
    <col min="13575" max="13575" width="14.1796875" style="11" customWidth="1"/>
    <col min="13576" max="13576" width="11.6328125" style="11" customWidth="1"/>
    <col min="13577" max="13577" width="22.1796875" style="11" customWidth="1"/>
    <col min="13578" max="13578" width="11.6328125" style="11" customWidth="1"/>
    <col min="13579" max="13579" width="22.1796875" style="11" bestFit="1" customWidth="1"/>
    <col min="13580" max="13824" width="11.6328125" style="11" customWidth="1"/>
    <col min="13825" max="13825" width="36.1796875" style="11" bestFit="1" customWidth="1"/>
    <col min="13826" max="13826" width="17.26953125" style="11" customWidth="1"/>
    <col min="13827" max="13827" width="20.54296875" style="11" bestFit="1" customWidth="1"/>
    <col min="13828" max="13828" width="37.81640625" style="11" bestFit="1" customWidth="1"/>
    <col min="13829" max="13829" width="26.90625" style="11" bestFit="1" customWidth="1"/>
    <col min="13830" max="13830" width="17.26953125" style="11" customWidth="1"/>
    <col min="13831" max="13831" width="14.1796875" style="11" customWidth="1"/>
    <col min="13832" max="13832" width="11.6328125" style="11" customWidth="1"/>
    <col min="13833" max="13833" width="22.1796875" style="11" customWidth="1"/>
    <col min="13834" max="13834" width="11.6328125" style="11" customWidth="1"/>
    <col min="13835" max="13835" width="22.1796875" style="11" bestFit="1" customWidth="1"/>
    <col min="13836" max="14080" width="11.6328125" style="11" customWidth="1"/>
    <col min="14081" max="14081" width="36.1796875" style="11" bestFit="1" customWidth="1"/>
    <col min="14082" max="14082" width="17.26953125" style="11" customWidth="1"/>
    <col min="14083" max="14083" width="20.54296875" style="11" bestFit="1" customWidth="1"/>
    <col min="14084" max="14084" width="37.81640625" style="11" bestFit="1" customWidth="1"/>
    <col min="14085" max="14085" width="26.90625" style="11" bestFit="1" customWidth="1"/>
    <col min="14086" max="14086" width="17.26953125" style="11" customWidth="1"/>
    <col min="14087" max="14087" width="14.1796875" style="11" customWidth="1"/>
    <col min="14088" max="14088" width="11.6328125" style="11" customWidth="1"/>
    <col min="14089" max="14089" width="22.1796875" style="11" customWidth="1"/>
    <col min="14090" max="14090" width="11.6328125" style="11" customWidth="1"/>
    <col min="14091" max="14091" width="22.1796875" style="11" bestFit="1" customWidth="1"/>
    <col min="14092" max="14336" width="11.6328125" style="11" customWidth="1"/>
    <col min="14337" max="14337" width="36.1796875" style="11" bestFit="1" customWidth="1"/>
    <col min="14338" max="14338" width="17.26953125" style="11" customWidth="1"/>
    <col min="14339" max="14339" width="20.54296875" style="11" bestFit="1" customWidth="1"/>
    <col min="14340" max="14340" width="37.81640625" style="11" bestFit="1" customWidth="1"/>
    <col min="14341" max="14341" width="26.90625" style="11" bestFit="1" customWidth="1"/>
    <col min="14342" max="14342" width="17.26953125" style="11" customWidth="1"/>
    <col min="14343" max="14343" width="14.1796875" style="11" customWidth="1"/>
    <col min="14344" max="14344" width="11.6328125" style="11" customWidth="1"/>
    <col min="14345" max="14345" width="22.1796875" style="11" customWidth="1"/>
    <col min="14346" max="14346" width="11.6328125" style="11" customWidth="1"/>
    <col min="14347" max="14347" width="22.1796875" style="11" bestFit="1" customWidth="1"/>
    <col min="14348" max="14592" width="11.6328125" style="11" customWidth="1"/>
    <col min="14593" max="14593" width="36.1796875" style="11" bestFit="1" customWidth="1"/>
    <col min="14594" max="14594" width="17.26953125" style="11" customWidth="1"/>
    <col min="14595" max="14595" width="20.54296875" style="11" bestFit="1" customWidth="1"/>
    <col min="14596" max="14596" width="37.81640625" style="11" bestFit="1" customWidth="1"/>
    <col min="14597" max="14597" width="26.90625" style="11" bestFit="1" customWidth="1"/>
    <col min="14598" max="14598" width="17.26953125" style="11" customWidth="1"/>
    <col min="14599" max="14599" width="14.1796875" style="11" customWidth="1"/>
    <col min="14600" max="14600" width="11.6328125" style="11" customWidth="1"/>
    <col min="14601" max="14601" width="22.1796875" style="11" customWidth="1"/>
    <col min="14602" max="14602" width="11.6328125" style="11" customWidth="1"/>
    <col min="14603" max="14603" width="22.1796875" style="11" bestFit="1" customWidth="1"/>
    <col min="14604" max="14848" width="11.6328125" style="11" customWidth="1"/>
    <col min="14849" max="14849" width="36.1796875" style="11" bestFit="1" customWidth="1"/>
    <col min="14850" max="14850" width="17.26953125" style="11" customWidth="1"/>
    <col min="14851" max="14851" width="20.54296875" style="11" bestFit="1" customWidth="1"/>
    <col min="14852" max="14852" width="37.81640625" style="11" bestFit="1" customWidth="1"/>
    <col min="14853" max="14853" width="26.90625" style="11" bestFit="1" customWidth="1"/>
    <col min="14854" max="14854" width="17.26953125" style="11" customWidth="1"/>
    <col min="14855" max="14855" width="14.1796875" style="11" customWidth="1"/>
    <col min="14856" max="14856" width="11.6328125" style="11" customWidth="1"/>
    <col min="14857" max="14857" width="22.1796875" style="11" customWidth="1"/>
    <col min="14858" max="14858" width="11.6328125" style="11" customWidth="1"/>
    <col min="14859" max="14859" width="22.1796875" style="11" bestFit="1" customWidth="1"/>
    <col min="14860" max="15104" width="11.6328125" style="11" customWidth="1"/>
    <col min="15105" max="15105" width="36.1796875" style="11" bestFit="1" customWidth="1"/>
    <col min="15106" max="15106" width="17.26953125" style="11" customWidth="1"/>
    <col min="15107" max="15107" width="20.54296875" style="11" bestFit="1" customWidth="1"/>
    <col min="15108" max="15108" width="37.81640625" style="11" bestFit="1" customWidth="1"/>
    <col min="15109" max="15109" width="26.90625" style="11" bestFit="1" customWidth="1"/>
    <col min="15110" max="15110" width="17.26953125" style="11" customWidth="1"/>
    <col min="15111" max="15111" width="14.1796875" style="11" customWidth="1"/>
    <col min="15112" max="15112" width="11.6328125" style="11" customWidth="1"/>
    <col min="15113" max="15113" width="22.1796875" style="11" customWidth="1"/>
    <col min="15114" max="15114" width="11.6328125" style="11" customWidth="1"/>
    <col min="15115" max="15115" width="22.1796875" style="11" bestFit="1" customWidth="1"/>
    <col min="15116" max="15360" width="11.6328125" style="11" customWidth="1"/>
    <col min="15361" max="15361" width="36.1796875" style="11" bestFit="1" customWidth="1"/>
    <col min="15362" max="15362" width="17.26953125" style="11" customWidth="1"/>
    <col min="15363" max="15363" width="20.54296875" style="11" bestFit="1" customWidth="1"/>
    <col min="15364" max="15364" width="37.81640625" style="11" bestFit="1" customWidth="1"/>
    <col min="15365" max="15365" width="26.90625" style="11" bestFit="1" customWidth="1"/>
    <col min="15366" max="15366" width="17.26953125" style="11" customWidth="1"/>
    <col min="15367" max="15367" width="14.1796875" style="11" customWidth="1"/>
    <col min="15368" max="15368" width="11.6328125" style="11" customWidth="1"/>
    <col min="15369" max="15369" width="22.1796875" style="11" customWidth="1"/>
    <col min="15370" max="15370" width="11.6328125" style="11" customWidth="1"/>
    <col min="15371" max="15371" width="22.1796875" style="11" bestFit="1" customWidth="1"/>
    <col min="15372" max="15616" width="11.6328125" style="11" customWidth="1"/>
    <col min="15617" max="15617" width="36.1796875" style="11" bestFit="1" customWidth="1"/>
    <col min="15618" max="15618" width="17.26953125" style="11" customWidth="1"/>
    <col min="15619" max="15619" width="20.54296875" style="11" bestFit="1" customWidth="1"/>
    <col min="15620" max="15620" width="37.81640625" style="11" bestFit="1" customWidth="1"/>
    <col min="15621" max="15621" width="26.90625" style="11" bestFit="1" customWidth="1"/>
    <col min="15622" max="15622" width="17.26953125" style="11" customWidth="1"/>
    <col min="15623" max="15623" width="14.1796875" style="11" customWidth="1"/>
    <col min="15624" max="15624" width="11.6328125" style="11" customWidth="1"/>
    <col min="15625" max="15625" width="22.1796875" style="11" customWidth="1"/>
    <col min="15626" max="15626" width="11.6328125" style="11" customWidth="1"/>
    <col min="15627" max="15627" width="22.1796875" style="11" bestFit="1" customWidth="1"/>
    <col min="15628" max="15872" width="11.6328125" style="11" customWidth="1"/>
    <col min="15873" max="15873" width="36.1796875" style="11" bestFit="1" customWidth="1"/>
    <col min="15874" max="15874" width="17.26953125" style="11" customWidth="1"/>
    <col min="15875" max="15875" width="20.54296875" style="11" bestFit="1" customWidth="1"/>
    <col min="15876" max="15876" width="37.81640625" style="11" bestFit="1" customWidth="1"/>
    <col min="15877" max="15877" width="26.90625" style="11" bestFit="1" customWidth="1"/>
    <col min="15878" max="15878" width="17.26953125" style="11" customWidth="1"/>
    <col min="15879" max="15879" width="14.1796875" style="11" customWidth="1"/>
    <col min="15880" max="15880" width="11.6328125" style="11" customWidth="1"/>
    <col min="15881" max="15881" width="22.1796875" style="11" customWidth="1"/>
    <col min="15882" max="15882" width="11.6328125" style="11" customWidth="1"/>
    <col min="15883" max="15883" width="22.1796875" style="11" bestFit="1" customWidth="1"/>
    <col min="15884" max="16128" width="11.6328125" style="11" customWidth="1"/>
    <col min="16129" max="16129" width="36.1796875" style="11" bestFit="1" customWidth="1"/>
    <col min="16130" max="16130" width="17.26953125" style="11" customWidth="1"/>
    <col min="16131" max="16131" width="20.54296875" style="11" bestFit="1" customWidth="1"/>
    <col min="16132" max="16132" width="37.81640625" style="11" bestFit="1" customWidth="1"/>
    <col min="16133" max="16133" width="26.90625" style="11" bestFit="1" customWidth="1"/>
    <col min="16134" max="16134" width="17.26953125" style="11" customWidth="1"/>
    <col min="16135" max="16135" width="14.1796875" style="11" customWidth="1"/>
    <col min="16136" max="16136" width="11.6328125" style="11" customWidth="1"/>
    <col min="16137" max="16137" width="22.1796875" style="11" customWidth="1"/>
    <col min="16138" max="16138" width="11.6328125" style="11" customWidth="1"/>
    <col min="16139" max="16139" width="22.1796875" style="11" bestFit="1" customWidth="1"/>
    <col min="16140" max="16384" width="11.6328125" style="11" customWidth="1"/>
  </cols>
  <sheetData>
    <row r="1" spans="1:11">
      <c r="A1" s="10" t="s">
        <v>10</v>
      </c>
      <c r="B1" s="53">
        <v>45662</v>
      </c>
      <c r="C1" s="54"/>
      <c r="D1" s="54"/>
      <c r="E1" s="54"/>
      <c r="F1" s="54"/>
      <c r="G1" s="55"/>
      <c r="H1" s="56" t="s">
        <v>11</v>
      </c>
      <c r="I1" s="59" t="s">
        <v>1</v>
      </c>
      <c r="J1" s="60"/>
      <c r="K1" s="61"/>
    </row>
    <row r="2" spans="1:11" ht="16" customHeight="1">
      <c r="A2" s="12" t="s">
        <v>12</v>
      </c>
      <c r="B2" s="62" t="s">
        <v>13</v>
      </c>
      <c r="C2" s="63"/>
      <c r="D2" s="63"/>
      <c r="E2" s="63"/>
      <c r="F2" s="63"/>
      <c r="G2" s="64"/>
      <c r="H2" s="57"/>
      <c r="I2" s="65" t="s">
        <v>14</v>
      </c>
      <c r="J2" s="66"/>
      <c r="K2" s="67"/>
    </row>
    <row r="3" spans="1:11">
      <c r="A3" s="12" t="s">
        <v>15</v>
      </c>
      <c r="B3" s="71" t="s">
        <v>16</v>
      </c>
      <c r="C3" s="72"/>
      <c r="D3" s="72"/>
      <c r="E3" s="73"/>
      <c r="F3" s="71" t="s">
        <v>17</v>
      </c>
      <c r="G3" s="74"/>
      <c r="H3" s="57"/>
      <c r="I3" s="65"/>
      <c r="J3" s="66"/>
      <c r="K3" s="67"/>
    </row>
    <row r="4" spans="1:11">
      <c r="A4" s="12" t="s">
        <v>18</v>
      </c>
      <c r="B4" s="75" t="s">
        <v>19</v>
      </c>
      <c r="C4" s="76"/>
      <c r="D4" s="76"/>
      <c r="E4" s="76"/>
      <c r="F4" s="76"/>
      <c r="G4" s="77"/>
      <c r="H4" s="57"/>
      <c r="I4" s="65"/>
      <c r="J4" s="66"/>
      <c r="K4" s="67"/>
    </row>
    <row r="5" spans="1:11">
      <c r="A5" s="12" t="s">
        <v>20</v>
      </c>
      <c r="B5" s="78" t="s">
        <v>21</v>
      </c>
      <c r="C5" s="79"/>
      <c r="D5" s="79"/>
      <c r="E5" s="79"/>
      <c r="F5" s="79"/>
      <c r="G5" s="80"/>
      <c r="H5" s="57"/>
      <c r="I5" s="65"/>
      <c r="J5" s="66"/>
      <c r="K5" s="67"/>
    </row>
    <row r="6" spans="1:11" s="13" customFormat="1">
      <c r="A6" s="12" t="s">
        <v>22</v>
      </c>
      <c r="B6" s="62" t="s">
        <v>23</v>
      </c>
      <c r="C6" s="63"/>
      <c r="D6" s="63"/>
      <c r="E6" s="63"/>
      <c r="F6" s="63"/>
      <c r="G6" s="64"/>
      <c r="H6" s="57"/>
      <c r="I6" s="65"/>
      <c r="J6" s="66"/>
      <c r="K6" s="67"/>
    </row>
    <row r="7" spans="1:11" ht="16" thickBot="1">
      <c r="A7" s="14" t="s">
        <v>24</v>
      </c>
      <c r="B7" s="50" t="s">
        <v>25</v>
      </c>
      <c r="C7" s="51"/>
      <c r="D7" s="51"/>
      <c r="E7" s="51"/>
      <c r="F7" s="51"/>
      <c r="G7" s="52"/>
      <c r="H7" s="58"/>
      <c r="I7" s="68"/>
      <c r="J7" s="69"/>
      <c r="K7" s="70"/>
    </row>
    <row r="8" spans="1:11">
      <c r="A8" s="15" t="s">
        <v>26</v>
      </c>
      <c r="B8" s="15"/>
      <c r="C8" s="15"/>
      <c r="D8" s="15"/>
      <c r="E8" s="16"/>
      <c r="F8" s="16"/>
      <c r="G8" s="16" t="s">
        <v>27</v>
      </c>
      <c r="H8" s="16"/>
      <c r="I8" s="16"/>
      <c r="J8" s="16"/>
      <c r="K8" s="16"/>
    </row>
    <row r="9" spans="1:11">
      <c r="A9" s="16" t="s">
        <v>28</v>
      </c>
      <c r="B9" s="16"/>
      <c r="C9" s="16"/>
      <c r="D9" s="17">
        <v>4.58E-2</v>
      </c>
      <c r="E9" s="16"/>
      <c r="F9" s="16"/>
      <c r="G9" s="18" t="s">
        <v>29</v>
      </c>
      <c r="H9" s="18"/>
      <c r="I9" s="18" t="s">
        <v>30</v>
      </c>
      <c r="J9" s="16"/>
      <c r="K9" s="16"/>
    </row>
    <row r="10" spans="1:11">
      <c r="A10" s="16" t="s">
        <v>31</v>
      </c>
      <c r="B10" s="16"/>
      <c r="C10" s="16"/>
      <c r="D10" s="19">
        <v>4.3299999999999998E-2</v>
      </c>
      <c r="E10" s="16"/>
      <c r="F10" s="16"/>
      <c r="G10" s="20">
        <v>0</v>
      </c>
      <c r="H10" s="21">
        <v>0.3</v>
      </c>
      <c r="I10" s="22">
        <v>5.0000000000000001E-3</v>
      </c>
      <c r="J10" s="16"/>
      <c r="K10" s="16"/>
    </row>
    <row r="11" spans="1:11">
      <c r="A11" s="16" t="s">
        <v>32</v>
      </c>
      <c r="B11" s="16"/>
      <c r="C11" s="16"/>
      <c r="D11" s="23">
        <v>0</v>
      </c>
      <c r="E11" s="16"/>
      <c r="F11" s="16"/>
      <c r="G11" s="20">
        <v>0.30001</v>
      </c>
      <c r="H11" s="21">
        <v>0.45</v>
      </c>
      <c r="I11" s="22">
        <v>9.4999999999999998E-3</v>
      </c>
      <c r="J11" s="16"/>
      <c r="K11" s="16"/>
    </row>
    <row r="12" spans="1:11">
      <c r="A12" s="16" t="s">
        <v>33</v>
      </c>
      <c r="B12" s="16"/>
      <c r="C12" s="16"/>
      <c r="D12" s="16"/>
      <c r="E12" s="16"/>
      <c r="F12" s="24" t="s">
        <v>34</v>
      </c>
      <c r="G12" s="20">
        <v>0.45001000000000002</v>
      </c>
      <c r="H12" s="21">
        <v>0.65</v>
      </c>
      <c r="I12" s="22">
        <v>1.2E-2</v>
      </c>
      <c r="J12" s="16"/>
      <c r="K12" s="16"/>
    </row>
    <row r="13" spans="1:11">
      <c r="A13" s="16" t="s">
        <v>35</v>
      </c>
      <c r="B13" s="16"/>
      <c r="C13" s="16"/>
      <c r="D13" s="16"/>
      <c r="E13" s="16"/>
      <c r="F13" s="25">
        <v>0.25</v>
      </c>
      <c r="G13" s="20">
        <v>0.65000100000000005</v>
      </c>
      <c r="H13" s="21">
        <v>0.8</v>
      </c>
      <c r="I13" s="22">
        <v>1.83E-2</v>
      </c>
      <c r="J13" s="16"/>
      <c r="K13" s="16"/>
    </row>
    <row r="14" spans="1:11">
      <c r="A14" s="16"/>
      <c r="B14" s="16"/>
      <c r="C14" s="16"/>
      <c r="D14" s="16"/>
      <c r="E14" s="16"/>
      <c r="F14" s="16"/>
      <c r="G14" s="20">
        <v>0.80000099999999996</v>
      </c>
      <c r="H14" s="21">
        <v>0.9</v>
      </c>
      <c r="I14" s="22">
        <v>0.03</v>
      </c>
      <c r="J14" s="16"/>
      <c r="K14" s="16"/>
    </row>
    <row r="15" spans="1:11">
      <c r="A15" s="26" t="s">
        <v>36</v>
      </c>
      <c r="B15" s="16"/>
      <c r="C15" s="16"/>
      <c r="D15" s="16"/>
      <c r="E15" s="16"/>
      <c r="F15" s="16"/>
      <c r="G15" s="20">
        <v>0.90000100000000005</v>
      </c>
      <c r="H15" s="21">
        <v>1</v>
      </c>
      <c r="I15" s="22">
        <v>4.4200000000000003E-2</v>
      </c>
      <c r="J15" s="16"/>
      <c r="K15" s="16"/>
    </row>
    <row r="16" spans="1:11">
      <c r="A16" s="16" t="s">
        <v>37</v>
      </c>
      <c r="B16" s="16"/>
      <c r="C16" s="23">
        <v>2.5000000000000001E-2</v>
      </c>
      <c r="D16" s="16"/>
      <c r="E16" s="16"/>
      <c r="F16" s="16"/>
      <c r="G16" s="20">
        <v>1.0000009999999999</v>
      </c>
      <c r="H16" s="21">
        <v>10</v>
      </c>
      <c r="I16" s="22">
        <v>7.2800000000000004E-2</v>
      </c>
      <c r="J16" s="16"/>
      <c r="K16" s="16"/>
    </row>
    <row r="17" spans="1:12">
      <c r="A17" s="16" t="s">
        <v>38</v>
      </c>
      <c r="B17" s="16"/>
      <c r="C17" s="23">
        <v>2.5000000000000001E-2</v>
      </c>
      <c r="D17" s="16"/>
      <c r="E17" s="16"/>
      <c r="F17" s="16"/>
      <c r="G17" s="16"/>
      <c r="H17" s="16"/>
      <c r="I17" s="16"/>
      <c r="J17" s="16"/>
      <c r="K17" s="16"/>
    </row>
    <row r="18" spans="1:12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</row>
    <row r="19" spans="1:12">
      <c r="A19" s="27" t="s">
        <v>39</v>
      </c>
      <c r="B19" s="27" t="s">
        <v>40</v>
      </c>
      <c r="C19" s="27" t="s">
        <v>41</v>
      </c>
      <c r="D19" s="28" t="s">
        <v>42</v>
      </c>
      <c r="E19" s="29" t="s">
        <v>43</v>
      </c>
      <c r="F19" s="29" t="s">
        <v>44</v>
      </c>
      <c r="G19" s="28" t="s">
        <v>45</v>
      </c>
      <c r="H19" s="27" t="s">
        <v>46</v>
      </c>
      <c r="I19" s="28" t="s">
        <v>47</v>
      </c>
      <c r="J19" s="28" t="s">
        <v>48</v>
      </c>
      <c r="K19" s="30" t="s">
        <v>49</v>
      </c>
      <c r="L19" s="31" t="s">
        <v>50</v>
      </c>
    </row>
    <row r="20" spans="1:12">
      <c r="A20" s="32" t="s">
        <v>51</v>
      </c>
      <c r="B20" s="32">
        <v>54</v>
      </c>
      <c r="C20" s="33">
        <v>1.3372940529999999</v>
      </c>
      <c r="D20" s="34">
        <f>$D$9+C20*$D$10</f>
        <v>0.10370483249489999</v>
      </c>
      <c r="E20" s="34">
        <v>0.79241330786246456</v>
      </c>
      <c r="F20" s="34">
        <v>0.67185666700000002</v>
      </c>
      <c r="G20" s="35">
        <f>$D$9+VLOOKUP(F20,$G$10:$I$16,3)+$D$11</f>
        <v>6.4100000000000004E-2</v>
      </c>
      <c r="H20" s="36">
        <v>7.6662564000000002E-2</v>
      </c>
      <c r="I20" s="34">
        <f>IF($F$12="Yes",G20*(1-$F$13),G20*(1-H20))</f>
        <v>4.8075000000000007E-2</v>
      </c>
      <c r="J20" s="35">
        <f>1-E20</f>
        <v>0.20758669213753544</v>
      </c>
      <c r="K20" s="37">
        <f>D20*(1-J20)+I20*J20</f>
        <v>9.2156819583118513E-2</v>
      </c>
      <c r="L20" s="34">
        <f t="shared" ref="L20:L83" si="0">(1+K20)*((1+$C$16)/(1+$C$17))-1</f>
        <v>9.215681958311861E-2</v>
      </c>
    </row>
    <row r="21" spans="1:12">
      <c r="A21" s="32" t="s">
        <v>52</v>
      </c>
      <c r="B21" s="32">
        <v>67</v>
      </c>
      <c r="C21" s="33">
        <v>0.90155312799999998</v>
      </c>
      <c r="D21" s="34">
        <f t="shared" ref="D21:D84" si="1">$D$9+C21*$D$10</f>
        <v>8.4837250442399995E-2</v>
      </c>
      <c r="E21" s="34">
        <v>0.8143754481130665</v>
      </c>
      <c r="F21" s="34">
        <v>0.42742400899999999</v>
      </c>
      <c r="G21" s="35">
        <f t="shared" ref="G21:G84" si="2">$D$9+VLOOKUP(F21,$G$10:$I$16,3)+$D$11</f>
        <v>5.5300000000000002E-2</v>
      </c>
      <c r="H21" s="36">
        <v>0.11024145</v>
      </c>
      <c r="I21" s="34">
        <f t="shared" ref="I21:I84" si="3">IF($F$12="Yes",G21*(1-$F$13),G21*(1-H21))</f>
        <v>4.1474999999999998E-2</v>
      </c>
      <c r="J21" s="35">
        <f t="shared" ref="J21:J84" si="4">1-E21</f>
        <v>0.1856245518869335</v>
      </c>
      <c r="K21" s="37">
        <f t="shared" ref="K21:K84" si="5">D21*(1-J21)+I21*J21</f>
        <v>7.6788152135220514E-2</v>
      </c>
      <c r="L21" s="34">
        <f t="shared" si="0"/>
        <v>7.67881521352205E-2</v>
      </c>
    </row>
    <row r="22" spans="1:12">
      <c r="A22" s="32" t="s">
        <v>53</v>
      </c>
      <c r="B22" s="32">
        <v>24</v>
      </c>
      <c r="C22" s="33">
        <v>1.2360067379999999</v>
      </c>
      <c r="D22" s="34">
        <f t="shared" si="1"/>
        <v>9.9319091755399991E-2</v>
      </c>
      <c r="E22" s="34">
        <v>0.4834977425389988</v>
      </c>
      <c r="F22" s="34">
        <v>0.65271638600000004</v>
      </c>
      <c r="G22" s="35">
        <f t="shared" si="2"/>
        <v>6.4100000000000004E-2</v>
      </c>
      <c r="H22" s="36">
        <v>0.101477794</v>
      </c>
      <c r="I22" s="34">
        <f t="shared" si="3"/>
        <v>4.8075000000000007E-2</v>
      </c>
      <c r="J22" s="35">
        <f t="shared" si="4"/>
        <v>0.5165022574610012</v>
      </c>
      <c r="K22" s="37">
        <f t="shared" si="5"/>
        <v>7.2851402682197225E-2</v>
      </c>
      <c r="L22" s="34">
        <f t="shared" si="0"/>
        <v>7.2851402682197142E-2</v>
      </c>
    </row>
    <row r="23" spans="1:12">
      <c r="A23" s="32" t="s">
        <v>54</v>
      </c>
      <c r="B23" s="32">
        <v>37</v>
      </c>
      <c r="C23" s="33">
        <v>0.99056804600000004</v>
      </c>
      <c r="D23" s="34">
        <f t="shared" si="1"/>
        <v>8.8691596391799993E-2</v>
      </c>
      <c r="E23" s="34">
        <v>0.68545559783704046</v>
      </c>
      <c r="F23" s="34">
        <v>0.50926388199999995</v>
      </c>
      <c r="G23" s="35">
        <f t="shared" si="2"/>
        <v>5.7800000000000004E-2</v>
      </c>
      <c r="H23" s="36">
        <v>8.0761203000000004E-2</v>
      </c>
      <c r="I23" s="34">
        <f t="shared" si="3"/>
        <v>4.335E-2</v>
      </c>
      <c r="J23" s="35">
        <f t="shared" si="4"/>
        <v>0.31454440216295954</v>
      </c>
      <c r="K23" s="37">
        <f t="shared" si="5"/>
        <v>7.4429651061627064E-2</v>
      </c>
      <c r="L23" s="34">
        <f t="shared" si="0"/>
        <v>7.4429651061627133E-2</v>
      </c>
    </row>
    <row r="24" spans="1:12">
      <c r="A24" s="32" t="s">
        <v>55</v>
      </c>
      <c r="B24" s="32">
        <v>34</v>
      </c>
      <c r="C24" s="33">
        <v>1.6154126449999999</v>
      </c>
      <c r="D24" s="34">
        <f t="shared" si="1"/>
        <v>0.11574736752849998</v>
      </c>
      <c r="E24" s="34">
        <v>0.81702029444040725</v>
      </c>
      <c r="F24" s="34">
        <v>0.77591112299999998</v>
      </c>
      <c r="G24" s="35">
        <f t="shared" si="2"/>
        <v>6.4100000000000004E-2</v>
      </c>
      <c r="H24" s="36">
        <v>2.108467E-2</v>
      </c>
      <c r="I24" s="34">
        <f t="shared" si="3"/>
        <v>4.8075000000000007E-2</v>
      </c>
      <c r="J24" s="35">
        <f t="shared" si="4"/>
        <v>0.18297970555959275</v>
      </c>
      <c r="K24" s="37">
        <f t="shared" si="5"/>
        <v>0.10336469764361451</v>
      </c>
      <c r="L24" s="34">
        <f t="shared" si="0"/>
        <v>0.10336469764361444</v>
      </c>
    </row>
    <row r="25" spans="1:12">
      <c r="A25" s="32" t="s">
        <v>56</v>
      </c>
      <c r="B25" s="32">
        <v>33</v>
      </c>
      <c r="C25" s="33">
        <v>1.2251237829999999</v>
      </c>
      <c r="D25" s="34">
        <f t="shared" si="1"/>
        <v>9.8847859803899984E-2</v>
      </c>
      <c r="E25" s="34">
        <v>0.67643814505865874</v>
      </c>
      <c r="F25" s="34">
        <v>0.52623748699999995</v>
      </c>
      <c r="G25" s="35">
        <f t="shared" si="2"/>
        <v>5.7800000000000004E-2</v>
      </c>
      <c r="H25" s="36">
        <v>0.12768125699999999</v>
      </c>
      <c r="I25" s="34">
        <f t="shared" si="3"/>
        <v>4.335E-2</v>
      </c>
      <c r="J25" s="35">
        <f t="shared" si="4"/>
        <v>0.32356185494134126</v>
      </c>
      <c r="K25" s="37">
        <f t="shared" si="5"/>
        <v>8.089086934047561E-2</v>
      </c>
      <c r="L25" s="34">
        <f t="shared" si="0"/>
        <v>8.0890869340475513E-2</v>
      </c>
    </row>
    <row r="26" spans="1:12">
      <c r="A26" s="32" t="s">
        <v>57</v>
      </c>
      <c r="B26" s="32">
        <v>15</v>
      </c>
      <c r="C26" s="33">
        <v>0.87525287600000001</v>
      </c>
      <c r="D26" s="34">
        <f t="shared" si="1"/>
        <v>8.3698449530799995E-2</v>
      </c>
      <c r="E26" s="34">
        <v>0.35312281792801092</v>
      </c>
      <c r="F26" s="34">
        <v>0.30469401299999999</v>
      </c>
      <c r="G26" s="35">
        <f t="shared" si="2"/>
        <v>5.5300000000000002E-2</v>
      </c>
      <c r="H26" s="36">
        <v>0.18098022</v>
      </c>
      <c r="I26" s="34">
        <f t="shared" si="3"/>
        <v>4.1474999999999998E-2</v>
      </c>
      <c r="J26" s="35">
        <f t="shared" si="4"/>
        <v>0.64687718207198908</v>
      </c>
      <c r="K26" s="37">
        <f t="shared" si="5"/>
        <v>5.6385063480957245E-2</v>
      </c>
      <c r="L26" s="34">
        <f t="shared" si="0"/>
        <v>5.6385063480957287E-2</v>
      </c>
    </row>
    <row r="27" spans="1:12">
      <c r="A27" s="32" t="s">
        <v>58</v>
      </c>
      <c r="B27" s="32">
        <v>591</v>
      </c>
      <c r="C27" s="33">
        <v>0.51926094199999995</v>
      </c>
      <c r="D27" s="34">
        <f t="shared" si="1"/>
        <v>6.8283998788600003E-2</v>
      </c>
      <c r="E27" s="34">
        <v>0.62376381250447599</v>
      </c>
      <c r="F27" s="34">
        <v>0.29959993400000001</v>
      </c>
      <c r="G27" s="35">
        <f t="shared" si="2"/>
        <v>5.0799999999999998E-2</v>
      </c>
      <c r="H27" s="36">
        <v>0.16835624099999999</v>
      </c>
      <c r="I27" s="34">
        <f t="shared" si="3"/>
        <v>3.8099999999999995E-2</v>
      </c>
      <c r="J27" s="35">
        <f t="shared" si="4"/>
        <v>0.37623618749552401</v>
      </c>
      <c r="K27" s="37">
        <f t="shared" si="5"/>
        <v>5.6927686161007615E-2</v>
      </c>
      <c r="L27" s="34">
        <f t="shared" si="0"/>
        <v>5.6927686161007518E-2</v>
      </c>
    </row>
    <row r="28" spans="1:12">
      <c r="A28" s="32" t="s">
        <v>59</v>
      </c>
      <c r="B28" s="32">
        <v>18</v>
      </c>
      <c r="C28" s="33">
        <v>0.610297863</v>
      </c>
      <c r="D28" s="34">
        <f t="shared" si="1"/>
        <v>7.2225897467900008E-2</v>
      </c>
      <c r="E28" s="34">
        <v>0.76648902656272278</v>
      </c>
      <c r="F28" s="34">
        <v>0.63076375600000001</v>
      </c>
      <c r="G28" s="35">
        <f t="shared" si="2"/>
        <v>5.7800000000000004E-2</v>
      </c>
      <c r="H28" s="36">
        <v>8.2789738000000002E-2</v>
      </c>
      <c r="I28" s="34">
        <f t="shared" si="3"/>
        <v>4.335E-2</v>
      </c>
      <c r="J28" s="35">
        <f t="shared" si="4"/>
        <v>0.23351097343727722</v>
      </c>
      <c r="K28" s="37">
        <f t="shared" si="5"/>
        <v>6.5483058541295672E-2</v>
      </c>
      <c r="L28" s="34">
        <f t="shared" si="0"/>
        <v>6.5483058541295769E-2</v>
      </c>
    </row>
    <row r="29" spans="1:12">
      <c r="A29" s="32" t="s">
        <v>60</v>
      </c>
      <c r="B29" s="32">
        <v>29</v>
      </c>
      <c r="C29" s="33">
        <v>0.56776610100000002</v>
      </c>
      <c r="D29" s="34">
        <f t="shared" si="1"/>
        <v>7.0384272173299997E-2</v>
      </c>
      <c r="E29" s="34">
        <v>0.83520485284831436</v>
      </c>
      <c r="F29" s="34">
        <v>0.47670267799999999</v>
      </c>
      <c r="G29" s="35">
        <f t="shared" si="2"/>
        <v>5.7800000000000004E-2</v>
      </c>
      <c r="H29" s="36">
        <v>6.9403047999999995E-2</v>
      </c>
      <c r="I29" s="34">
        <f t="shared" si="3"/>
        <v>4.335E-2</v>
      </c>
      <c r="J29" s="35">
        <f t="shared" si="4"/>
        <v>0.16479514715168564</v>
      </c>
      <c r="K29" s="37">
        <f t="shared" si="5"/>
        <v>6.5929155312362306E-2</v>
      </c>
      <c r="L29" s="34">
        <f t="shared" si="0"/>
        <v>6.5929155312362209E-2</v>
      </c>
    </row>
    <row r="30" spans="1:12">
      <c r="A30" s="32" t="s">
        <v>61</v>
      </c>
      <c r="B30" s="32">
        <v>22</v>
      </c>
      <c r="C30" s="33">
        <v>0.91752363299999995</v>
      </c>
      <c r="D30" s="34">
        <f t="shared" si="1"/>
        <v>8.5528773308899991E-2</v>
      </c>
      <c r="E30" s="34">
        <v>0.40070052508461895</v>
      </c>
      <c r="F30" s="34">
        <v>0.52595168000000003</v>
      </c>
      <c r="G30" s="35">
        <f t="shared" si="2"/>
        <v>5.7800000000000004E-2</v>
      </c>
      <c r="H30" s="36">
        <v>0.107362701</v>
      </c>
      <c r="I30" s="34">
        <f t="shared" si="3"/>
        <v>4.335E-2</v>
      </c>
      <c r="J30" s="35">
        <f t="shared" si="4"/>
        <v>0.59929947491538105</v>
      </c>
      <c r="K30" s="37">
        <f t="shared" si="5"/>
        <v>6.0251056612301339E-2</v>
      </c>
      <c r="L30" s="34">
        <f t="shared" si="0"/>
        <v>6.0251056612301346E-2</v>
      </c>
    </row>
    <row r="31" spans="1:12">
      <c r="A31" s="32" t="s">
        <v>62</v>
      </c>
      <c r="B31" s="32">
        <v>30</v>
      </c>
      <c r="C31" s="33">
        <v>0.95226740499999996</v>
      </c>
      <c r="D31" s="34">
        <f t="shared" si="1"/>
        <v>8.7033178636499994E-2</v>
      </c>
      <c r="E31" s="34">
        <v>0.34893485108346645</v>
      </c>
      <c r="F31" s="34">
        <v>0.40490891200000001</v>
      </c>
      <c r="G31" s="35">
        <f t="shared" si="2"/>
        <v>5.5300000000000002E-2</v>
      </c>
      <c r="H31" s="36">
        <v>0.14416205900000001</v>
      </c>
      <c r="I31" s="34">
        <f t="shared" si="3"/>
        <v>4.1474999999999998E-2</v>
      </c>
      <c r="J31" s="35">
        <f t="shared" si="4"/>
        <v>0.65106514891653355</v>
      </c>
      <c r="K31" s="37">
        <f t="shared" si="5"/>
        <v>5.7371836278161087E-2</v>
      </c>
      <c r="L31" s="34">
        <f t="shared" si="0"/>
        <v>5.7371836278161004E-2</v>
      </c>
    </row>
    <row r="32" spans="1:12">
      <c r="A32" s="32" t="s">
        <v>63</v>
      </c>
      <c r="B32" s="32">
        <v>39</v>
      </c>
      <c r="C32" s="33">
        <v>1.3598827170000001</v>
      </c>
      <c r="D32" s="34">
        <f t="shared" si="1"/>
        <v>0.10468292164609999</v>
      </c>
      <c r="E32" s="34">
        <v>0.84052692043635102</v>
      </c>
      <c r="F32" s="34">
        <v>0.34747492800000002</v>
      </c>
      <c r="G32" s="35">
        <f t="shared" si="2"/>
        <v>5.5300000000000002E-2</v>
      </c>
      <c r="H32" s="36">
        <v>0.19106577699999999</v>
      </c>
      <c r="I32" s="34">
        <f t="shared" si="3"/>
        <v>4.1474999999999998E-2</v>
      </c>
      <c r="J32" s="35">
        <f t="shared" si="4"/>
        <v>0.15947307956364898</v>
      </c>
      <c r="K32" s="37">
        <f t="shared" si="5"/>
        <v>9.4602959728378594E-2</v>
      </c>
      <c r="L32" s="34">
        <f t="shared" si="0"/>
        <v>9.4602959728378622E-2</v>
      </c>
    </row>
    <row r="33" spans="1:12">
      <c r="A33" s="32" t="s">
        <v>64</v>
      </c>
      <c r="B33" s="32">
        <v>152</v>
      </c>
      <c r="C33" s="33">
        <v>1.0038499599999999</v>
      </c>
      <c r="D33" s="34">
        <f t="shared" si="1"/>
        <v>8.9266703267999986E-2</v>
      </c>
      <c r="E33" s="34">
        <v>0.85630484090789294</v>
      </c>
      <c r="F33" s="34">
        <v>0.453932055</v>
      </c>
      <c r="G33" s="35">
        <f t="shared" si="2"/>
        <v>5.7800000000000004E-2</v>
      </c>
      <c r="H33" s="36">
        <v>0.124816477</v>
      </c>
      <c r="I33" s="34">
        <f t="shared" si="3"/>
        <v>4.335E-2</v>
      </c>
      <c r="J33" s="35">
        <f t="shared" si="4"/>
        <v>0.14369515909210706</v>
      </c>
      <c r="K33" s="37">
        <f t="shared" si="5"/>
        <v>8.2668695286919655E-2</v>
      </c>
      <c r="L33" s="34">
        <f t="shared" si="0"/>
        <v>8.2668695286919558E-2</v>
      </c>
    </row>
    <row r="34" spans="1:12">
      <c r="A34" s="32" t="s">
        <v>65</v>
      </c>
      <c r="B34" s="32">
        <v>9</v>
      </c>
      <c r="C34" s="33">
        <v>0.960510745</v>
      </c>
      <c r="D34" s="34">
        <f t="shared" si="1"/>
        <v>8.739011525849999E-2</v>
      </c>
      <c r="E34" s="34">
        <v>0.44178506062763234</v>
      </c>
      <c r="F34" s="34">
        <v>0.49732784200000002</v>
      </c>
      <c r="G34" s="35">
        <f t="shared" si="2"/>
        <v>5.7800000000000004E-2</v>
      </c>
      <c r="H34" s="36">
        <v>0.104673212</v>
      </c>
      <c r="I34" s="34">
        <f t="shared" si="3"/>
        <v>4.335E-2</v>
      </c>
      <c r="J34" s="35">
        <f t="shared" si="4"/>
        <v>0.55821493937236766</v>
      </c>
      <c r="K34" s="37">
        <f t="shared" si="5"/>
        <v>6.2806264989524324E-2</v>
      </c>
      <c r="L34" s="34">
        <f t="shared" si="0"/>
        <v>6.2806264989524241E-2</v>
      </c>
    </row>
    <row r="35" spans="1:12">
      <c r="A35" s="32" t="s">
        <v>66</v>
      </c>
      <c r="B35" s="32">
        <v>31</v>
      </c>
      <c r="C35" s="33">
        <v>1.1476869220000001</v>
      </c>
      <c r="D35" s="34">
        <f t="shared" si="1"/>
        <v>9.5494843722600004E-2</v>
      </c>
      <c r="E35" s="34">
        <v>0.63189912400356507</v>
      </c>
      <c r="F35" s="34">
        <v>0.500216196</v>
      </c>
      <c r="G35" s="35">
        <f t="shared" si="2"/>
        <v>5.7800000000000004E-2</v>
      </c>
      <c r="H35" s="36">
        <v>7.9718110999999994E-2</v>
      </c>
      <c r="I35" s="34">
        <f t="shared" si="3"/>
        <v>4.335E-2</v>
      </c>
      <c r="J35" s="35">
        <f t="shared" si="4"/>
        <v>0.36810087599643493</v>
      </c>
      <c r="K35" s="37">
        <f t="shared" si="5"/>
        <v>7.6300281069613743E-2</v>
      </c>
      <c r="L35" s="34">
        <f t="shared" si="0"/>
        <v>7.630028106961384E-2</v>
      </c>
    </row>
    <row r="36" spans="1:12">
      <c r="A36" s="32" t="s">
        <v>67</v>
      </c>
      <c r="B36" s="32">
        <v>4</v>
      </c>
      <c r="C36" s="33">
        <v>0.99413866200000001</v>
      </c>
      <c r="D36" s="34">
        <f t="shared" si="1"/>
        <v>8.8846204064600004E-2</v>
      </c>
      <c r="E36" s="34">
        <v>0.46921500507518632</v>
      </c>
      <c r="F36" s="34">
        <v>0.46970419400000002</v>
      </c>
      <c r="G36" s="35">
        <f t="shared" si="2"/>
        <v>5.7800000000000004E-2</v>
      </c>
      <c r="H36" s="36">
        <v>0</v>
      </c>
      <c r="I36" s="34">
        <f t="shared" si="3"/>
        <v>4.335E-2</v>
      </c>
      <c r="J36" s="35">
        <f t="shared" si="4"/>
        <v>0.53078499492481368</v>
      </c>
      <c r="K36" s="37">
        <f t="shared" si="5"/>
        <v>6.4697501621073003E-2</v>
      </c>
      <c r="L36" s="34">
        <f t="shared" si="0"/>
        <v>6.4697501621072906E-2</v>
      </c>
    </row>
    <row r="37" spans="1:12">
      <c r="A37" s="32" t="s">
        <v>68</v>
      </c>
      <c r="B37" s="32">
        <v>60</v>
      </c>
      <c r="C37" s="33">
        <v>0.92154890700000003</v>
      </c>
      <c r="D37" s="34">
        <f t="shared" si="1"/>
        <v>8.57030676731E-2</v>
      </c>
      <c r="E37" s="34">
        <v>0.78663042744608225</v>
      </c>
      <c r="F37" s="34">
        <v>0.48149355100000002</v>
      </c>
      <c r="G37" s="35">
        <f t="shared" si="2"/>
        <v>5.7800000000000004E-2</v>
      </c>
      <c r="H37" s="36">
        <v>9.9856166999999996E-2</v>
      </c>
      <c r="I37" s="34">
        <f t="shared" si="3"/>
        <v>4.335E-2</v>
      </c>
      <c r="J37" s="35">
        <f t="shared" si="4"/>
        <v>0.21336957255391775</v>
      </c>
      <c r="K37" s="37">
        <f t="shared" si="5"/>
        <v>7.6666211727343503E-2</v>
      </c>
      <c r="L37" s="34">
        <f t="shared" si="0"/>
        <v>7.6666211727343558E-2</v>
      </c>
    </row>
    <row r="38" spans="1:12">
      <c r="A38" s="32" t="s">
        <v>69</v>
      </c>
      <c r="B38" s="32">
        <v>16</v>
      </c>
      <c r="C38" s="33">
        <v>1.1820629970000001</v>
      </c>
      <c r="D38" s="34">
        <f t="shared" si="1"/>
        <v>9.6983327770099992E-2</v>
      </c>
      <c r="E38" s="34">
        <v>0.91349985205005413</v>
      </c>
      <c r="F38" s="34">
        <v>0.53778222899999994</v>
      </c>
      <c r="G38" s="35">
        <f t="shared" si="2"/>
        <v>5.7800000000000004E-2</v>
      </c>
      <c r="H38" s="36">
        <v>2.7711543000000002E-2</v>
      </c>
      <c r="I38" s="34">
        <f t="shared" si="3"/>
        <v>4.335E-2</v>
      </c>
      <c r="J38" s="35">
        <f t="shared" si="4"/>
        <v>8.6500147949945871E-2</v>
      </c>
      <c r="K38" s="37">
        <f t="shared" si="5"/>
        <v>9.2344036982938402E-2</v>
      </c>
      <c r="L38" s="34">
        <f t="shared" si="0"/>
        <v>9.2344036982938471E-2</v>
      </c>
    </row>
    <row r="39" spans="1:12">
      <c r="A39" s="32" t="s">
        <v>70</v>
      </c>
      <c r="B39" s="32">
        <v>63</v>
      </c>
      <c r="C39" s="33">
        <v>1.234460621</v>
      </c>
      <c r="D39" s="34">
        <f t="shared" si="1"/>
        <v>9.9252144889299995E-2</v>
      </c>
      <c r="E39" s="34">
        <v>0.7915772858809077</v>
      </c>
      <c r="F39" s="34">
        <v>0.44396278700000003</v>
      </c>
      <c r="G39" s="35">
        <f t="shared" si="2"/>
        <v>5.5300000000000002E-2</v>
      </c>
      <c r="H39" s="36">
        <v>0.107814595</v>
      </c>
      <c r="I39" s="34">
        <f t="shared" si="3"/>
        <v>4.1474999999999998E-2</v>
      </c>
      <c r="J39" s="35">
        <f t="shared" si="4"/>
        <v>0.2084227141190923</v>
      </c>
      <c r="K39" s="37">
        <f t="shared" si="5"/>
        <v>8.7210075537420051E-2</v>
      </c>
      <c r="L39" s="34">
        <f t="shared" si="0"/>
        <v>8.7210075537420106E-2</v>
      </c>
    </row>
    <row r="40" spans="1:12">
      <c r="A40" s="32" t="s">
        <v>71</v>
      </c>
      <c r="B40" s="32">
        <v>35</v>
      </c>
      <c r="C40" s="33">
        <v>1.1422456459999999</v>
      </c>
      <c r="D40" s="34">
        <f t="shared" si="1"/>
        <v>9.5259236471799985E-2</v>
      </c>
      <c r="E40" s="34">
        <v>0.95404180744748657</v>
      </c>
      <c r="F40" s="34">
        <v>0.52621968100000005</v>
      </c>
      <c r="G40" s="35">
        <f t="shared" si="2"/>
        <v>5.7800000000000004E-2</v>
      </c>
      <c r="H40" s="36">
        <v>8.9926555000000005E-2</v>
      </c>
      <c r="I40" s="34">
        <f t="shared" si="3"/>
        <v>4.335E-2</v>
      </c>
      <c r="J40" s="35">
        <f t="shared" si="4"/>
        <v>4.5958192552513433E-2</v>
      </c>
      <c r="K40" s="37">
        <f t="shared" si="5"/>
        <v>9.2873581786775045E-2</v>
      </c>
      <c r="L40" s="34">
        <f t="shared" si="0"/>
        <v>9.2873581786774961E-2</v>
      </c>
    </row>
    <row r="41" spans="1:12">
      <c r="A41" s="32" t="s">
        <v>72</v>
      </c>
      <c r="B41" s="32">
        <v>46</v>
      </c>
      <c r="C41" s="33">
        <v>1.2936372249999999</v>
      </c>
      <c r="D41" s="34">
        <f t="shared" si="1"/>
        <v>0.10181449184249999</v>
      </c>
      <c r="E41" s="34">
        <v>0.82260624759663159</v>
      </c>
      <c r="F41" s="34">
        <v>0.47524838800000002</v>
      </c>
      <c r="G41" s="35">
        <f t="shared" si="2"/>
        <v>5.7800000000000004E-2</v>
      </c>
      <c r="H41" s="36">
        <v>0.13552605300000001</v>
      </c>
      <c r="I41" s="34">
        <f t="shared" si="3"/>
        <v>4.335E-2</v>
      </c>
      <c r="J41" s="35">
        <f t="shared" si="4"/>
        <v>0.17739375240336841</v>
      </c>
      <c r="K41" s="37">
        <f t="shared" si="5"/>
        <v>9.1443256252202801E-2</v>
      </c>
      <c r="L41" s="34">
        <f t="shared" si="0"/>
        <v>9.1443256252202731E-2</v>
      </c>
    </row>
    <row r="42" spans="1:12">
      <c r="A42" s="32" t="s">
        <v>73</v>
      </c>
      <c r="B42" s="32">
        <v>21</v>
      </c>
      <c r="C42" s="33">
        <v>1.089996424</v>
      </c>
      <c r="D42" s="34">
        <f t="shared" si="1"/>
        <v>9.2996845159199995E-2</v>
      </c>
      <c r="E42" s="34">
        <v>0.8614014668296609</v>
      </c>
      <c r="F42" s="34">
        <v>0.59349660699999995</v>
      </c>
      <c r="G42" s="35">
        <f t="shared" si="2"/>
        <v>5.7800000000000004E-2</v>
      </c>
      <c r="H42" s="36">
        <v>5.0141721E-2</v>
      </c>
      <c r="I42" s="34">
        <f t="shared" si="3"/>
        <v>4.335E-2</v>
      </c>
      <c r="J42" s="35">
        <f t="shared" si="4"/>
        <v>0.1385985331703391</v>
      </c>
      <c r="K42" s="37">
        <f t="shared" si="5"/>
        <v>8.6115865243599918E-2</v>
      </c>
      <c r="L42" s="34">
        <f t="shared" si="0"/>
        <v>8.6115865243599821E-2</v>
      </c>
    </row>
    <row r="43" spans="1:12">
      <c r="A43" s="32" t="s">
        <v>74</v>
      </c>
      <c r="B43" s="32">
        <v>535</v>
      </c>
      <c r="C43" s="33">
        <v>1.2519481130000001</v>
      </c>
      <c r="D43" s="34">
        <f t="shared" si="1"/>
        <v>0.10000935329290001</v>
      </c>
      <c r="E43" s="34">
        <v>0.85401939618668865</v>
      </c>
      <c r="F43" s="34">
        <v>0.86827811700000002</v>
      </c>
      <c r="G43" s="35">
        <f t="shared" si="2"/>
        <v>7.5800000000000006E-2</v>
      </c>
      <c r="H43" s="36">
        <v>1.0544717E-2</v>
      </c>
      <c r="I43" s="34">
        <f t="shared" si="3"/>
        <v>5.6850000000000005E-2</v>
      </c>
      <c r="J43" s="35">
        <f t="shared" si="4"/>
        <v>0.14598060381331135</v>
      </c>
      <c r="K43" s="37">
        <f t="shared" si="5"/>
        <v>9.3708924839010443E-2</v>
      </c>
      <c r="L43" s="34">
        <f t="shared" si="0"/>
        <v>9.3708924839010388E-2</v>
      </c>
    </row>
    <row r="44" spans="1:12">
      <c r="A44" s="32" t="s">
        <v>75</v>
      </c>
      <c r="B44" s="32">
        <v>231</v>
      </c>
      <c r="C44" s="33">
        <v>1.073797133</v>
      </c>
      <c r="D44" s="34">
        <f t="shared" si="1"/>
        <v>9.2295415858899998E-2</v>
      </c>
      <c r="E44" s="34">
        <v>0.85550003001284258</v>
      </c>
      <c r="F44" s="34">
        <v>0.80048453600000002</v>
      </c>
      <c r="G44" s="35">
        <f t="shared" si="2"/>
        <v>7.5800000000000006E-2</v>
      </c>
      <c r="H44" s="36">
        <v>2.5761804999999999E-2</v>
      </c>
      <c r="I44" s="34">
        <f t="shared" si="3"/>
        <v>5.6850000000000005E-2</v>
      </c>
      <c r="J44" s="35">
        <f t="shared" si="4"/>
        <v>0.14449996998715742</v>
      </c>
      <c r="K44" s="37">
        <f t="shared" si="5"/>
        <v>8.7173554331106629E-2</v>
      </c>
      <c r="L44" s="34">
        <f t="shared" si="0"/>
        <v>8.717355433110674E-2</v>
      </c>
    </row>
    <row r="45" spans="1:12">
      <c r="A45" s="32" t="s">
        <v>76</v>
      </c>
      <c r="B45" s="32">
        <v>29</v>
      </c>
      <c r="C45" s="33">
        <v>0.98317227600000001</v>
      </c>
      <c r="D45" s="34">
        <f t="shared" si="1"/>
        <v>8.8371359550799999E-2</v>
      </c>
      <c r="E45" s="34">
        <v>0.83720892322037266</v>
      </c>
      <c r="F45" s="34">
        <v>0.55822687100000001</v>
      </c>
      <c r="G45" s="35">
        <f t="shared" si="2"/>
        <v>5.7800000000000004E-2</v>
      </c>
      <c r="H45" s="36">
        <v>0.118894131</v>
      </c>
      <c r="I45" s="34">
        <f t="shared" si="3"/>
        <v>4.335E-2</v>
      </c>
      <c r="J45" s="35">
        <f t="shared" si="4"/>
        <v>0.16279107677962734</v>
      </c>
      <c r="K45" s="37">
        <f t="shared" si="5"/>
        <v>8.1042283951442515E-2</v>
      </c>
      <c r="L45" s="34">
        <f t="shared" si="0"/>
        <v>8.1042283951442418E-2</v>
      </c>
    </row>
    <row r="46" spans="1:12">
      <c r="A46" s="32" t="s">
        <v>77</v>
      </c>
      <c r="B46" s="32">
        <v>101</v>
      </c>
      <c r="C46" s="33">
        <v>1.2697510590000001</v>
      </c>
      <c r="D46" s="34">
        <f t="shared" si="1"/>
        <v>0.10078022085470001</v>
      </c>
      <c r="E46" s="34">
        <v>0.87074659678352551</v>
      </c>
      <c r="F46" s="34">
        <v>0.72115670200000004</v>
      </c>
      <c r="G46" s="35">
        <f t="shared" si="2"/>
        <v>6.4100000000000004E-2</v>
      </c>
      <c r="H46" s="36">
        <v>5.1351094999999999E-2</v>
      </c>
      <c r="I46" s="34">
        <f t="shared" si="3"/>
        <v>4.8075000000000007E-2</v>
      </c>
      <c r="J46" s="35">
        <f t="shared" si="4"/>
        <v>0.12925340321647449</v>
      </c>
      <c r="K46" s="37">
        <f t="shared" si="5"/>
        <v>9.3967891691954131E-2</v>
      </c>
      <c r="L46" s="34">
        <f t="shared" si="0"/>
        <v>9.3967891691954186E-2</v>
      </c>
    </row>
    <row r="47" spans="1:12">
      <c r="A47" s="32" t="s">
        <v>78</v>
      </c>
      <c r="B47" s="32">
        <v>11</v>
      </c>
      <c r="C47" s="33">
        <v>0.91963520099999996</v>
      </c>
      <c r="D47" s="34">
        <f t="shared" si="1"/>
        <v>8.5620204203299993E-2</v>
      </c>
      <c r="E47" s="34">
        <v>0.88254625575013568</v>
      </c>
      <c r="F47" s="34">
        <v>0.73198977099999996</v>
      </c>
      <c r="G47" s="35">
        <f t="shared" si="2"/>
        <v>6.4100000000000004E-2</v>
      </c>
      <c r="H47" s="36">
        <v>0</v>
      </c>
      <c r="I47" s="34">
        <f t="shared" si="3"/>
        <v>4.8075000000000007E-2</v>
      </c>
      <c r="J47" s="35">
        <f t="shared" si="4"/>
        <v>0.11745374424986432</v>
      </c>
      <c r="K47" s="37">
        <f t="shared" si="5"/>
        <v>8.1210379390996679E-2</v>
      </c>
      <c r="L47" s="34">
        <f t="shared" si="0"/>
        <v>8.1210379390996623E-2</v>
      </c>
    </row>
    <row r="48" spans="1:12">
      <c r="A48" s="32" t="s">
        <v>79</v>
      </c>
      <c r="B48" s="32">
        <v>122</v>
      </c>
      <c r="C48" s="33">
        <v>1.058231623</v>
      </c>
      <c r="D48" s="34">
        <f t="shared" si="1"/>
        <v>9.1621429275900002E-2</v>
      </c>
      <c r="E48" s="34">
        <v>0.87396803237699749</v>
      </c>
      <c r="F48" s="34">
        <v>0.61608559799999996</v>
      </c>
      <c r="G48" s="35">
        <f t="shared" si="2"/>
        <v>5.7800000000000004E-2</v>
      </c>
      <c r="H48" s="36">
        <v>6.5882795999999993E-2</v>
      </c>
      <c r="I48" s="34">
        <f t="shared" si="3"/>
        <v>4.335E-2</v>
      </c>
      <c r="J48" s="35">
        <f t="shared" si="4"/>
        <v>0.12603196762300251</v>
      </c>
      <c r="K48" s="37">
        <f t="shared" si="5"/>
        <v>8.5537686064283719E-2</v>
      </c>
      <c r="L48" s="34">
        <f t="shared" si="0"/>
        <v>8.5537686064283802E-2</v>
      </c>
    </row>
    <row r="49" spans="1:12">
      <c r="A49" s="32" t="s">
        <v>80</v>
      </c>
      <c r="B49" s="32">
        <v>42</v>
      </c>
      <c r="C49" s="33">
        <v>0.98791529099999997</v>
      </c>
      <c r="D49" s="34">
        <f t="shared" si="1"/>
        <v>8.8576732100299996E-2</v>
      </c>
      <c r="E49" s="34">
        <v>0.84800894475879662</v>
      </c>
      <c r="F49" s="34">
        <v>0.47331965999999998</v>
      </c>
      <c r="G49" s="35">
        <f t="shared" si="2"/>
        <v>5.7800000000000004E-2</v>
      </c>
      <c r="H49" s="36">
        <v>0.14713140899999999</v>
      </c>
      <c r="I49" s="34">
        <f t="shared" si="3"/>
        <v>4.335E-2</v>
      </c>
      <c r="J49" s="35">
        <f t="shared" si="4"/>
        <v>0.15199105524120338</v>
      </c>
      <c r="K49" s="37">
        <f t="shared" si="5"/>
        <v>8.17026733632642E-2</v>
      </c>
      <c r="L49" s="34">
        <f t="shared" si="0"/>
        <v>8.17026733632642E-2</v>
      </c>
    </row>
    <row r="50" spans="1:12">
      <c r="A50" s="32" t="s">
        <v>81</v>
      </c>
      <c r="B50" s="32">
        <v>96</v>
      </c>
      <c r="C50" s="33">
        <v>1.040909254</v>
      </c>
      <c r="D50" s="34">
        <f t="shared" si="1"/>
        <v>9.0871370698200005E-2</v>
      </c>
      <c r="E50" s="34">
        <v>0.83100423038893712</v>
      </c>
      <c r="F50" s="34">
        <v>0.62697912300000003</v>
      </c>
      <c r="G50" s="35">
        <f t="shared" si="2"/>
        <v>5.7800000000000004E-2</v>
      </c>
      <c r="H50" s="36">
        <v>2.0633009000000001E-2</v>
      </c>
      <c r="I50" s="34">
        <f t="shared" si="3"/>
        <v>4.335E-2</v>
      </c>
      <c r="J50" s="35">
        <f t="shared" si="4"/>
        <v>0.16899576961106288</v>
      </c>
      <c r="K50" s="37">
        <f t="shared" si="5"/>
        <v>8.2840460084085091E-2</v>
      </c>
      <c r="L50" s="34">
        <f t="shared" si="0"/>
        <v>8.2840460084085077E-2</v>
      </c>
    </row>
    <row r="51" spans="1:12">
      <c r="A51" s="32" t="s">
        <v>82</v>
      </c>
      <c r="B51" s="32">
        <v>50</v>
      </c>
      <c r="C51" s="33">
        <v>0.92047027100000001</v>
      </c>
      <c r="D51" s="34">
        <f t="shared" si="1"/>
        <v>8.5656362734299996E-2</v>
      </c>
      <c r="E51" s="34">
        <v>0.83805780052016277</v>
      </c>
      <c r="F51" s="34">
        <v>0.54475821899999999</v>
      </c>
      <c r="G51" s="35">
        <f t="shared" si="2"/>
        <v>5.7800000000000004E-2</v>
      </c>
      <c r="H51" s="36">
        <v>6.8366172000000003E-2</v>
      </c>
      <c r="I51" s="34">
        <f t="shared" si="3"/>
        <v>4.335E-2</v>
      </c>
      <c r="J51" s="35">
        <f t="shared" si="4"/>
        <v>0.16194219947983723</v>
      </c>
      <c r="K51" s="37">
        <f t="shared" si="5"/>
        <v>7.8805177301115636E-2</v>
      </c>
      <c r="L51" s="34">
        <f t="shared" si="0"/>
        <v>7.8805177301115581E-2</v>
      </c>
    </row>
    <row r="52" spans="1:12">
      <c r="A52" s="32" t="s">
        <v>83</v>
      </c>
      <c r="B52" s="32">
        <v>35</v>
      </c>
      <c r="C52" s="33">
        <v>0.98238815599999996</v>
      </c>
      <c r="D52" s="34">
        <f t="shared" si="1"/>
        <v>8.8337407154799999E-2</v>
      </c>
      <c r="E52" s="34">
        <v>0.65219044335023979</v>
      </c>
      <c r="F52" s="34">
        <v>0.69591326099999995</v>
      </c>
      <c r="G52" s="35">
        <f t="shared" si="2"/>
        <v>6.4100000000000004E-2</v>
      </c>
      <c r="H52" s="36">
        <v>8.8917556999999994E-2</v>
      </c>
      <c r="I52" s="34">
        <f t="shared" si="3"/>
        <v>4.8075000000000007E-2</v>
      </c>
      <c r="J52" s="35">
        <f t="shared" si="4"/>
        <v>0.34780955664976021</v>
      </c>
      <c r="K52" s="37">
        <f t="shared" si="5"/>
        <v>7.4333757172636877E-2</v>
      </c>
      <c r="L52" s="34">
        <f t="shared" si="0"/>
        <v>7.4333757172636794E-2</v>
      </c>
    </row>
    <row r="53" spans="1:12">
      <c r="A53" s="32" t="s">
        <v>84</v>
      </c>
      <c r="B53" s="32">
        <v>166</v>
      </c>
      <c r="C53" s="33">
        <v>1.0734898980000001</v>
      </c>
      <c r="D53" s="34">
        <f t="shared" si="1"/>
        <v>9.2282112583399994E-2</v>
      </c>
      <c r="E53" s="34">
        <v>0.25862662913411438</v>
      </c>
      <c r="F53" s="34">
        <v>0.41958469999999998</v>
      </c>
      <c r="G53" s="35">
        <f t="shared" si="2"/>
        <v>5.5300000000000002E-2</v>
      </c>
      <c r="H53" s="36">
        <v>0.11805729700000001</v>
      </c>
      <c r="I53" s="34">
        <f t="shared" si="3"/>
        <v>4.1474999999999998E-2</v>
      </c>
      <c r="J53" s="35">
        <f t="shared" si="4"/>
        <v>0.74137337086588562</v>
      </c>
      <c r="K53" s="37">
        <f t="shared" si="5"/>
        <v>5.4615072263482181E-2</v>
      </c>
      <c r="L53" s="34">
        <f t="shared" si="0"/>
        <v>5.4615072263482167E-2</v>
      </c>
    </row>
    <row r="54" spans="1:12">
      <c r="A54" s="32" t="s">
        <v>85</v>
      </c>
      <c r="B54" s="32">
        <v>77</v>
      </c>
      <c r="C54" s="33">
        <v>0.47424023500000001</v>
      </c>
      <c r="D54" s="34">
        <f t="shared" si="1"/>
        <v>6.6334602175499996E-2</v>
      </c>
      <c r="E54" s="34">
        <v>0.73248351473278228</v>
      </c>
      <c r="F54" s="34">
        <v>0.462695731</v>
      </c>
      <c r="G54" s="35">
        <f t="shared" si="2"/>
        <v>5.7800000000000004E-2</v>
      </c>
      <c r="H54" s="36">
        <v>0.10124859</v>
      </c>
      <c r="I54" s="34">
        <f t="shared" si="3"/>
        <v>4.335E-2</v>
      </c>
      <c r="J54" s="35">
        <f t="shared" si="4"/>
        <v>0.26751648526721772</v>
      </c>
      <c r="K54" s="37">
        <f t="shared" si="5"/>
        <v>6.0185842186244988E-2</v>
      </c>
      <c r="L54" s="34">
        <f t="shared" si="0"/>
        <v>6.0185842186244898E-2</v>
      </c>
    </row>
    <row r="55" spans="1:12">
      <c r="A55" s="32" t="s">
        <v>86</v>
      </c>
      <c r="B55" s="32">
        <v>14</v>
      </c>
      <c r="C55" s="33">
        <v>0.72463223499999996</v>
      </c>
      <c r="D55" s="34">
        <f t="shared" si="1"/>
        <v>7.7176575775499995E-2</v>
      </c>
      <c r="E55" s="34">
        <v>0.69793167639986919</v>
      </c>
      <c r="F55" s="34">
        <v>0.39167025799999999</v>
      </c>
      <c r="G55" s="35">
        <f t="shared" si="2"/>
        <v>5.5300000000000002E-2</v>
      </c>
      <c r="H55" s="36">
        <v>0.155338738</v>
      </c>
      <c r="I55" s="34">
        <f t="shared" si="3"/>
        <v>4.1474999999999998E-2</v>
      </c>
      <c r="J55" s="35">
        <f t="shared" si="4"/>
        <v>0.30206832360013081</v>
      </c>
      <c r="K55" s="37">
        <f t="shared" si="5"/>
        <v>6.6392260631111671E-2</v>
      </c>
      <c r="L55" s="34">
        <f t="shared" si="0"/>
        <v>6.6392260631111588E-2</v>
      </c>
    </row>
    <row r="56" spans="1:12">
      <c r="A56" s="32" t="s">
        <v>87</v>
      </c>
      <c r="B56" s="32">
        <v>28</v>
      </c>
      <c r="C56" s="33">
        <v>0.86624269300000001</v>
      </c>
      <c r="D56" s="34">
        <f t="shared" si="1"/>
        <v>8.33083086069E-2</v>
      </c>
      <c r="E56" s="34">
        <v>0.70456107652854016</v>
      </c>
      <c r="F56" s="34">
        <v>0.54801471999999996</v>
      </c>
      <c r="G56" s="35">
        <f t="shared" si="2"/>
        <v>5.7800000000000004E-2</v>
      </c>
      <c r="H56" s="36">
        <v>0.116054754</v>
      </c>
      <c r="I56" s="34">
        <f t="shared" si="3"/>
        <v>4.335E-2</v>
      </c>
      <c r="J56" s="35">
        <f t="shared" si="4"/>
        <v>0.29543892347145984</v>
      </c>
      <c r="K56" s="37">
        <f t="shared" si="5"/>
        <v>7.1503068928337091E-2</v>
      </c>
      <c r="L56" s="34">
        <f t="shared" si="0"/>
        <v>7.1503068928337132E-2</v>
      </c>
    </row>
    <row r="57" spans="1:12">
      <c r="A57" s="32" t="s">
        <v>88</v>
      </c>
      <c r="B57" s="32">
        <v>18</v>
      </c>
      <c r="C57" s="33">
        <v>1.130425266</v>
      </c>
      <c r="D57" s="34">
        <f t="shared" si="1"/>
        <v>9.47474140178E-2</v>
      </c>
      <c r="E57" s="34">
        <v>0.36208135805685537</v>
      </c>
      <c r="F57" s="34">
        <v>0.71930256800000003</v>
      </c>
      <c r="G57" s="35">
        <f t="shared" si="2"/>
        <v>6.4100000000000004E-2</v>
      </c>
      <c r="H57" s="36">
        <v>1.2235968E-2</v>
      </c>
      <c r="I57" s="34">
        <f t="shared" si="3"/>
        <v>4.8075000000000007E-2</v>
      </c>
      <c r="J57" s="35">
        <f t="shared" si="4"/>
        <v>0.63791864194314463</v>
      </c>
      <c r="K57" s="37">
        <f t="shared" si="5"/>
        <v>6.4974211051356839E-2</v>
      </c>
      <c r="L57" s="34">
        <f t="shared" si="0"/>
        <v>6.4974211051356923E-2</v>
      </c>
    </row>
    <row r="58" spans="1:12">
      <c r="A58" s="32" t="s">
        <v>89</v>
      </c>
      <c r="B58" s="32">
        <v>218</v>
      </c>
      <c r="C58" s="33">
        <v>1.0145166999999999</v>
      </c>
      <c r="D58" s="34">
        <f t="shared" si="1"/>
        <v>8.9728573109999987E-2</v>
      </c>
      <c r="E58" s="34">
        <v>0.88659097421227462</v>
      </c>
      <c r="F58" s="34">
        <v>0.674052859</v>
      </c>
      <c r="G58" s="35">
        <f t="shared" si="2"/>
        <v>6.4100000000000004E-2</v>
      </c>
      <c r="H58" s="36">
        <v>4.0968807000000003E-2</v>
      </c>
      <c r="I58" s="34">
        <f t="shared" si="3"/>
        <v>4.8075000000000007E-2</v>
      </c>
      <c r="J58" s="35">
        <f t="shared" si="4"/>
        <v>0.11340902578772538</v>
      </c>
      <c r="K58" s="37">
        <f t="shared" si="5"/>
        <v>8.5004681963017095E-2</v>
      </c>
      <c r="L58" s="34">
        <f t="shared" si="0"/>
        <v>8.5004681963017026E-2</v>
      </c>
    </row>
    <row r="59" spans="1:12">
      <c r="A59" s="32" t="s">
        <v>90</v>
      </c>
      <c r="B59" s="32">
        <v>113</v>
      </c>
      <c r="C59" s="33">
        <v>0.94121293399999995</v>
      </c>
      <c r="D59" s="34">
        <f t="shared" si="1"/>
        <v>8.6554520042199989E-2</v>
      </c>
      <c r="E59" s="34">
        <v>0.75642310692004444</v>
      </c>
      <c r="F59" s="34">
        <v>0.53996781900000002</v>
      </c>
      <c r="G59" s="35">
        <f t="shared" si="2"/>
        <v>5.7800000000000004E-2</v>
      </c>
      <c r="H59" s="36">
        <v>8.7971169000000002E-2</v>
      </c>
      <c r="I59" s="34">
        <f t="shared" si="3"/>
        <v>4.335E-2</v>
      </c>
      <c r="J59" s="35">
        <f t="shared" si="4"/>
        <v>0.24357689307995556</v>
      </c>
      <c r="K59" s="37">
        <f t="shared" si="5"/>
        <v>7.603089728331025E-2</v>
      </c>
      <c r="L59" s="34">
        <f t="shared" si="0"/>
        <v>7.6030897283310139E-2</v>
      </c>
    </row>
    <row r="60" spans="1:12">
      <c r="A60" s="32" t="s">
        <v>91</v>
      </c>
      <c r="B60" s="32">
        <v>116</v>
      </c>
      <c r="C60" s="33">
        <v>1.222923714</v>
      </c>
      <c r="D60" s="34">
        <f t="shared" si="1"/>
        <v>9.8752596816199995E-2</v>
      </c>
      <c r="E60" s="34">
        <v>0.8606195432365229</v>
      </c>
      <c r="F60" s="34">
        <v>0.64543812099999998</v>
      </c>
      <c r="G60" s="35">
        <f t="shared" si="2"/>
        <v>5.7800000000000004E-2</v>
      </c>
      <c r="H60" s="36">
        <v>3.8231925E-2</v>
      </c>
      <c r="I60" s="34">
        <f t="shared" si="3"/>
        <v>4.335E-2</v>
      </c>
      <c r="J60" s="35">
        <f t="shared" si="4"/>
        <v>0.1393804567634771</v>
      </c>
      <c r="K60" s="37">
        <f t="shared" si="5"/>
        <v>9.1030557566075282E-2</v>
      </c>
      <c r="L60" s="34">
        <f t="shared" si="0"/>
        <v>9.1030557566075254E-2</v>
      </c>
    </row>
    <row r="61" spans="1:12">
      <c r="A61" s="32" t="s">
        <v>92</v>
      </c>
      <c r="B61" s="32">
        <v>30</v>
      </c>
      <c r="C61" s="33">
        <v>1.4274867099999999</v>
      </c>
      <c r="D61" s="34">
        <f t="shared" si="1"/>
        <v>0.107610174543</v>
      </c>
      <c r="E61" s="34">
        <v>0.85105409604723992</v>
      </c>
      <c r="F61" s="34">
        <v>0.414320248</v>
      </c>
      <c r="G61" s="35">
        <f t="shared" si="2"/>
        <v>5.5300000000000002E-2</v>
      </c>
      <c r="H61" s="36">
        <v>0.17728081000000001</v>
      </c>
      <c r="I61" s="34">
        <f t="shared" si="3"/>
        <v>4.1474999999999998E-2</v>
      </c>
      <c r="J61" s="35">
        <f t="shared" si="4"/>
        <v>0.14894590395276008</v>
      </c>
      <c r="K61" s="37">
        <f t="shared" si="5"/>
        <v>9.7759611187619291E-2</v>
      </c>
      <c r="L61" s="34">
        <f t="shared" si="0"/>
        <v>9.7759611187619333E-2</v>
      </c>
    </row>
    <row r="62" spans="1:12">
      <c r="A62" s="32" t="s">
        <v>93</v>
      </c>
      <c r="B62" s="32">
        <v>33</v>
      </c>
      <c r="C62" s="33">
        <v>0.85708161400000005</v>
      </c>
      <c r="D62" s="34">
        <f t="shared" si="1"/>
        <v>8.2911633886200001E-2</v>
      </c>
      <c r="E62" s="34">
        <v>0.56448459552365116</v>
      </c>
      <c r="F62" s="34">
        <v>0.50809905899999996</v>
      </c>
      <c r="G62" s="35">
        <f t="shared" si="2"/>
        <v>5.7800000000000004E-2</v>
      </c>
      <c r="H62" s="36">
        <v>9.0505522000000005E-2</v>
      </c>
      <c r="I62" s="34">
        <f t="shared" si="3"/>
        <v>4.335E-2</v>
      </c>
      <c r="J62" s="35">
        <f t="shared" si="4"/>
        <v>0.43551540447634884</v>
      </c>
      <c r="K62" s="37">
        <f t="shared" si="5"/>
        <v>6.5681932902506374E-2</v>
      </c>
      <c r="L62" s="34">
        <f t="shared" si="0"/>
        <v>6.5681932902506457E-2</v>
      </c>
    </row>
    <row r="63" spans="1:12">
      <c r="A63" s="32" t="s">
        <v>94</v>
      </c>
      <c r="B63" s="32">
        <v>65</v>
      </c>
      <c r="C63" s="33">
        <v>1.193760779</v>
      </c>
      <c r="D63" s="34">
        <f t="shared" si="1"/>
        <v>9.7489841730699994E-2</v>
      </c>
      <c r="E63" s="34">
        <v>0.69826962715536767</v>
      </c>
      <c r="F63" s="34">
        <v>0.45095328800000001</v>
      </c>
      <c r="G63" s="35">
        <f t="shared" si="2"/>
        <v>5.7800000000000004E-2</v>
      </c>
      <c r="H63" s="36">
        <v>0.106500683</v>
      </c>
      <c r="I63" s="34">
        <f t="shared" si="3"/>
        <v>4.335E-2</v>
      </c>
      <c r="J63" s="35">
        <f t="shared" si="4"/>
        <v>0.30173037284463233</v>
      </c>
      <c r="K63" s="37">
        <f t="shared" si="5"/>
        <v>8.1154207099546488E-2</v>
      </c>
      <c r="L63" s="34">
        <f t="shared" si="0"/>
        <v>8.1154207099546571E-2</v>
      </c>
    </row>
    <row r="64" spans="1:12">
      <c r="A64" s="32" t="s">
        <v>95</v>
      </c>
      <c r="B64" s="32">
        <v>101</v>
      </c>
      <c r="C64" s="33">
        <v>0.89526497900000002</v>
      </c>
      <c r="D64" s="34">
        <f t="shared" si="1"/>
        <v>8.4564973590700004E-2</v>
      </c>
      <c r="E64" s="34">
        <v>0.86787979920180236</v>
      </c>
      <c r="F64" s="34">
        <v>0.56670353699999998</v>
      </c>
      <c r="G64" s="35">
        <f t="shared" si="2"/>
        <v>5.7800000000000004E-2</v>
      </c>
      <c r="H64" s="36">
        <v>7.9996742999999995E-2</v>
      </c>
      <c r="I64" s="34">
        <f t="shared" si="3"/>
        <v>4.335E-2</v>
      </c>
      <c r="J64" s="35">
        <f t="shared" si="4"/>
        <v>0.13212020079819764</v>
      </c>
      <c r="K64" s="37">
        <f t="shared" si="5"/>
        <v>7.91196430040043E-2</v>
      </c>
      <c r="L64" s="34">
        <f t="shared" si="0"/>
        <v>7.9119643004004203E-2</v>
      </c>
    </row>
    <row r="65" spans="1:12">
      <c r="A65" s="32" t="s">
        <v>96</v>
      </c>
      <c r="B65" s="32">
        <v>16</v>
      </c>
      <c r="C65" s="33">
        <v>0.98448932499999997</v>
      </c>
      <c r="D65" s="34">
        <f t="shared" si="1"/>
        <v>8.8428387772500006E-2</v>
      </c>
      <c r="E65" s="34">
        <v>0.73873058338693309</v>
      </c>
      <c r="F65" s="34">
        <v>0.39658065399999998</v>
      </c>
      <c r="G65" s="35">
        <f t="shared" si="2"/>
        <v>5.5300000000000002E-2</v>
      </c>
      <c r="H65" s="36">
        <v>0.15369339100000001</v>
      </c>
      <c r="I65" s="34">
        <f t="shared" si="3"/>
        <v>4.1474999999999998E-2</v>
      </c>
      <c r="J65" s="35">
        <f t="shared" si="4"/>
        <v>0.26126941661306691</v>
      </c>
      <c r="K65" s="37">
        <f t="shared" si="5"/>
        <v>7.6160903541171818E-2</v>
      </c>
      <c r="L65" s="34">
        <f t="shared" si="0"/>
        <v>7.6160903541171887E-2</v>
      </c>
    </row>
    <row r="66" spans="1:12">
      <c r="A66" s="32" t="s">
        <v>97</v>
      </c>
      <c r="B66" s="32">
        <v>22</v>
      </c>
      <c r="C66" s="33">
        <v>0.76036446899999999</v>
      </c>
      <c r="D66" s="34">
        <f t="shared" si="1"/>
        <v>7.87237815077E-2</v>
      </c>
      <c r="E66" s="34">
        <v>0.85212071337023154</v>
      </c>
      <c r="F66" s="34">
        <v>0.51007178200000003</v>
      </c>
      <c r="G66" s="35">
        <f t="shared" si="2"/>
        <v>5.7800000000000004E-2</v>
      </c>
      <c r="H66" s="36">
        <v>8.7822599000000001E-2</v>
      </c>
      <c r="I66" s="34">
        <f t="shared" si="3"/>
        <v>4.335E-2</v>
      </c>
      <c r="J66" s="35">
        <f t="shared" si="4"/>
        <v>0.14787928662976846</v>
      </c>
      <c r="K66" s="37">
        <f t="shared" si="5"/>
        <v>7.3492731932944033E-2</v>
      </c>
      <c r="L66" s="34">
        <f t="shared" si="0"/>
        <v>7.3492731932943922E-2</v>
      </c>
    </row>
    <row r="67" spans="1:12">
      <c r="A67" s="32" t="s">
        <v>98</v>
      </c>
      <c r="B67" s="32">
        <v>19</v>
      </c>
      <c r="C67" s="33">
        <v>0.73167226200000002</v>
      </c>
      <c r="D67" s="34">
        <f t="shared" si="1"/>
        <v>7.7481408944599997E-2</v>
      </c>
      <c r="E67" s="34">
        <v>0.61452282398869773</v>
      </c>
      <c r="F67" s="34">
        <v>0.343126708</v>
      </c>
      <c r="G67" s="35">
        <f t="shared" si="2"/>
        <v>5.5300000000000002E-2</v>
      </c>
      <c r="H67" s="36">
        <v>0.14506919099999999</v>
      </c>
      <c r="I67" s="34">
        <f t="shared" si="3"/>
        <v>4.1474999999999998E-2</v>
      </c>
      <c r="J67" s="35">
        <f t="shared" si="4"/>
        <v>0.38547717601130227</v>
      </c>
      <c r="K67" s="37">
        <f t="shared" si="5"/>
        <v>6.3601760106327496E-2</v>
      </c>
      <c r="L67" s="34">
        <f t="shared" si="0"/>
        <v>6.3601760106327454E-2</v>
      </c>
    </row>
    <row r="68" spans="1:12">
      <c r="A68" s="32" t="s">
        <v>99</v>
      </c>
      <c r="B68" s="32">
        <v>53</v>
      </c>
      <c r="C68" s="33">
        <v>0.60566358099999995</v>
      </c>
      <c r="D68" s="34">
        <f t="shared" si="1"/>
        <v>7.2025233057299992E-2</v>
      </c>
      <c r="E68" s="34">
        <v>0.86608597732989001</v>
      </c>
      <c r="F68" s="34">
        <v>0.33688354599999998</v>
      </c>
      <c r="G68" s="35">
        <f t="shared" si="2"/>
        <v>5.5300000000000002E-2</v>
      </c>
      <c r="H68" s="36">
        <v>0.16050019200000001</v>
      </c>
      <c r="I68" s="34">
        <f t="shared" si="3"/>
        <v>4.1474999999999998E-2</v>
      </c>
      <c r="J68" s="35">
        <f t="shared" si="4"/>
        <v>0.13391402267010999</v>
      </c>
      <c r="K68" s="37">
        <f t="shared" si="5"/>
        <v>6.7934128455087575E-2</v>
      </c>
      <c r="L68" s="34">
        <f t="shared" si="0"/>
        <v>6.7934128455087617E-2</v>
      </c>
    </row>
    <row r="69" spans="1:12">
      <c r="A69" s="32" t="s">
        <v>100</v>
      </c>
      <c r="B69" s="32">
        <v>231</v>
      </c>
      <c r="C69" s="33">
        <v>0.56713615500000003</v>
      </c>
      <c r="D69" s="34">
        <f t="shared" si="1"/>
        <v>7.0356995511500001E-2</v>
      </c>
      <c r="E69" s="34">
        <v>0.74049842353667139</v>
      </c>
      <c r="F69" s="34">
        <v>0.22941033299999999</v>
      </c>
      <c r="G69" s="35">
        <f t="shared" si="2"/>
        <v>5.0799999999999998E-2</v>
      </c>
      <c r="H69" s="36">
        <v>6.1866733E-2</v>
      </c>
      <c r="I69" s="34">
        <f t="shared" si="3"/>
        <v>3.8099999999999995E-2</v>
      </c>
      <c r="J69" s="35">
        <f t="shared" si="4"/>
        <v>0.25950157646332861</v>
      </c>
      <c r="K69" s="37">
        <f t="shared" si="5"/>
        <v>6.1986254324295234E-2</v>
      </c>
      <c r="L69" s="34">
        <f t="shared" si="0"/>
        <v>6.1986254324295276E-2</v>
      </c>
    </row>
    <row r="70" spans="1:12">
      <c r="A70" s="32" t="s">
        <v>101</v>
      </c>
      <c r="B70" s="32">
        <v>109</v>
      </c>
      <c r="C70" s="33">
        <v>1.067242281</v>
      </c>
      <c r="D70" s="34">
        <f t="shared" si="1"/>
        <v>9.2011590767300006E-2</v>
      </c>
      <c r="E70" s="34">
        <v>0.86431221533964775</v>
      </c>
      <c r="F70" s="34">
        <v>0.46073330099999998</v>
      </c>
      <c r="G70" s="35">
        <f t="shared" si="2"/>
        <v>5.7800000000000004E-2</v>
      </c>
      <c r="H70" s="36">
        <v>0.112206005</v>
      </c>
      <c r="I70" s="34">
        <f t="shared" si="3"/>
        <v>4.335E-2</v>
      </c>
      <c r="J70" s="35">
        <f t="shared" si="4"/>
        <v>0.13568778466035225</v>
      </c>
      <c r="K70" s="37">
        <f t="shared" si="5"/>
        <v>8.540880731803642E-2</v>
      </c>
      <c r="L70" s="34">
        <f t="shared" si="0"/>
        <v>8.5408807318036351E-2</v>
      </c>
    </row>
    <row r="71" spans="1:12">
      <c r="A71" s="32" t="s">
        <v>102</v>
      </c>
      <c r="B71" s="32">
        <v>64</v>
      </c>
      <c r="C71" s="33">
        <v>1.022250551</v>
      </c>
      <c r="D71" s="34">
        <f t="shared" si="1"/>
        <v>9.0063448858300005E-2</v>
      </c>
      <c r="E71" s="34">
        <v>0.85645693174768844</v>
      </c>
      <c r="F71" s="34">
        <v>0.72372346399999998</v>
      </c>
      <c r="G71" s="35">
        <f t="shared" si="2"/>
        <v>6.4100000000000004E-2</v>
      </c>
      <c r="H71" s="36">
        <v>1.8003920999999999E-2</v>
      </c>
      <c r="I71" s="34">
        <f t="shared" si="3"/>
        <v>4.8075000000000007E-2</v>
      </c>
      <c r="J71" s="35">
        <f t="shared" si="4"/>
        <v>0.14354306825231156</v>
      </c>
      <c r="K71" s="37">
        <f t="shared" si="5"/>
        <v>8.4036298078024346E-2</v>
      </c>
      <c r="L71" s="34">
        <f t="shared" si="0"/>
        <v>8.4036298078024263E-2</v>
      </c>
    </row>
    <row r="72" spans="1:12">
      <c r="A72" s="32" t="s">
        <v>103</v>
      </c>
      <c r="B72" s="32">
        <v>14</v>
      </c>
      <c r="C72" s="33">
        <v>1.2004955909999999</v>
      </c>
      <c r="D72" s="34">
        <f t="shared" si="1"/>
        <v>9.7781459090300005E-2</v>
      </c>
      <c r="E72" s="34">
        <v>0.68256279858807423</v>
      </c>
      <c r="F72" s="34">
        <v>0.49892003800000001</v>
      </c>
      <c r="G72" s="35">
        <f t="shared" si="2"/>
        <v>5.7800000000000004E-2</v>
      </c>
      <c r="H72" s="36">
        <v>0.13446659</v>
      </c>
      <c r="I72" s="34">
        <f t="shared" si="3"/>
        <v>4.335E-2</v>
      </c>
      <c r="J72" s="35">
        <f t="shared" si="4"/>
        <v>0.31743720141192577</v>
      </c>
      <c r="K72" s="37">
        <f t="shared" si="5"/>
        <v>8.050288904790745E-2</v>
      </c>
      <c r="L72" s="34">
        <f t="shared" si="0"/>
        <v>8.0502889047907367E-2</v>
      </c>
    </row>
    <row r="73" spans="1:12">
      <c r="A73" s="32" t="s">
        <v>104</v>
      </c>
      <c r="B73" s="32">
        <v>4</v>
      </c>
      <c r="C73" s="33">
        <v>0.483682004</v>
      </c>
      <c r="D73" s="34">
        <f t="shared" si="1"/>
        <v>6.6743430773199997E-2</v>
      </c>
      <c r="E73" s="34">
        <v>0.87941268329504207</v>
      </c>
      <c r="F73" s="34">
        <v>0.25559529800000003</v>
      </c>
      <c r="G73" s="35">
        <f t="shared" si="2"/>
        <v>5.0799999999999998E-2</v>
      </c>
      <c r="H73" s="36">
        <v>0.25234422200000001</v>
      </c>
      <c r="I73" s="34">
        <f t="shared" si="3"/>
        <v>3.8099999999999995E-2</v>
      </c>
      <c r="J73" s="35">
        <f t="shared" si="4"/>
        <v>0.12058731670495793</v>
      </c>
      <c r="K73" s="37">
        <f t="shared" si="5"/>
        <v>6.3289396315035593E-2</v>
      </c>
      <c r="L73" s="34">
        <f t="shared" si="0"/>
        <v>6.3289396315035606E-2</v>
      </c>
    </row>
    <row r="74" spans="1:12">
      <c r="A74" s="32" t="s">
        <v>105</v>
      </c>
      <c r="B74" s="32">
        <v>147</v>
      </c>
      <c r="C74" s="33">
        <v>0.87592934300000003</v>
      </c>
      <c r="D74" s="34">
        <f t="shared" si="1"/>
        <v>8.3727740551899993E-2</v>
      </c>
      <c r="E74" s="34">
        <v>0.7895977573817472</v>
      </c>
      <c r="F74" s="34">
        <v>0.47658850899999999</v>
      </c>
      <c r="G74" s="35">
        <f t="shared" si="2"/>
        <v>5.7800000000000004E-2</v>
      </c>
      <c r="H74" s="36">
        <v>7.1044235999999997E-2</v>
      </c>
      <c r="I74" s="34">
        <f t="shared" si="3"/>
        <v>4.335E-2</v>
      </c>
      <c r="J74" s="35">
        <f t="shared" si="4"/>
        <v>0.2104022426182528</v>
      </c>
      <c r="K74" s="37">
        <f t="shared" si="5"/>
        <v>7.5232173387922263E-2</v>
      </c>
      <c r="L74" s="34">
        <f t="shared" si="0"/>
        <v>7.5232173387922208E-2</v>
      </c>
    </row>
    <row r="75" spans="1:12">
      <c r="A75" s="32" t="s">
        <v>106</v>
      </c>
      <c r="B75" s="32">
        <v>24</v>
      </c>
      <c r="C75" s="33">
        <v>0.75470750399999997</v>
      </c>
      <c r="D75" s="34">
        <f t="shared" si="1"/>
        <v>7.84788349232E-2</v>
      </c>
      <c r="E75" s="34">
        <v>0.65989923851340504</v>
      </c>
      <c r="F75" s="34">
        <v>0.38174150099999998</v>
      </c>
      <c r="G75" s="35">
        <f t="shared" si="2"/>
        <v>5.5300000000000002E-2</v>
      </c>
      <c r="H75" s="36">
        <v>0.124843623</v>
      </c>
      <c r="I75" s="34">
        <f t="shared" si="3"/>
        <v>4.1474999999999998E-2</v>
      </c>
      <c r="J75" s="35">
        <f t="shared" si="4"/>
        <v>0.34010076148659496</v>
      </c>
      <c r="K75" s="37">
        <f t="shared" si="5"/>
        <v>6.589380248789542E-2</v>
      </c>
      <c r="L75" s="34">
        <f t="shared" si="0"/>
        <v>6.5893802487895448E-2</v>
      </c>
    </row>
    <row r="76" spans="1:12">
      <c r="A76" s="32" t="s">
        <v>107</v>
      </c>
      <c r="B76" s="32">
        <v>97</v>
      </c>
      <c r="C76" s="33">
        <v>0.93760052400000005</v>
      </c>
      <c r="D76" s="34">
        <f t="shared" si="1"/>
        <v>8.6398102689200007E-2</v>
      </c>
      <c r="E76" s="34">
        <v>0.72189946526173188</v>
      </c>
      <c r="F76" s="34">
        <v>0.49488387099999998</v>
      </c>
      <c r="G76" s="35">
        <f t="shared" si="2"/>
        <v>5.7800000000000004E-2</v>
      </c>
      <c r="H76" s="36">
        <v>9.0842437999999998E-2</v>
      </c>
      <c r="I76" s="34">
        <f t="shared" si="3"/>
        <v>4.335E-2</v>
      </c>
      <c r="J76" s="35">
        <f t="shared" si="4"/>
        <v>0.27810053473826812</v>
      </c>
      <c r="K76" s="37">
        <f t="shared" si="5"/>
        <v>7.4426402311865605E-2</v>
      </c>
      <c r="L76" s="34">
        <f t="shared" si="0"/>
        <v>7.4426402311865703E-2</v>
      </c>
    </row>
    <row r="77" spans="1:12">
      <c r="A77" s="32" t="s">
        <v>108</v>
      </c>
      <c r="B77" s="32">
        <v>22</v>
      </c>
      <c r="C77" s="33">
        <v>0.97636341000000004</v>
      </c>
      <c r="D77" s="34">
        <f t="shared" si="1"/>
        <v>8.8076535652999999E-2</v>
      </c>
      <c r="E77" s="34">
        <v>0.65396418699299863</v>
      </c>
      <c r="F77" s="34">
        <v>0.33975428099999999</v>
      </c>
      <c r="G77" s="35">
        <f t="shared" si="2"/>
        <v>5.5300000000000002E-2</v>
      </c>
      <c r="H77" s="36">
        <v>0.142855395</v>
      </c>
      <c r="I77" s="34">
        <f t="shared" si="3"/>
        <v>4.1474999999999998E-2</v>
      </c>
      <c r="J77" s="35">
        <f t="shared" si="4"/>
        <v>0.34603581300700137</v>
      </c>
      <c r="K77" s="37">
        <f t="shared" si="5"/>
        <v>7.1950735375939379E-2</v>
      </c>
      <c r="L77" s="34">
        <f t="shared" si="0"/>
        <v>7.1950735375939434E-2</v>
      </c>
    </row>
    <row r="78" spans="1:12">
      <c r="A78" s="32" t="s">
        <v>109</v>
      </c>
      <c r="B78" s="32">
        <v>6</v>
      </c>
      <c r="C78" s="33">
        <v>1.0717410300000001</v>
      </c>
      <c r="D78" s="34">
        <f t="shared" si="1"/>
        <v>9.2206386599000004E-2</v>
      </c>
      <c r="E78" s="34">
        <v>0.81588670148029718</v>
      </c>
      <c r="F78" s="34">
        <v>0.60657457599999998</v>
      </c>
      <c r="G78" s="35">
        <f t="shared" si="2"/>
        <v>5.7800000000000004E-2</v>
      </c>
      <c r="H78" s="36">
        <v>0.23691458700000001</v>
      </c>
      <c r="I78" s="34">
        <f t="shared" si="3"/>
        <v>4.335E-2</v>
      </c>
      <c r="J78" s="35">
        <f t="shared" si="4"/>
        <v>0.18411329851970282</v>
      </c>
      <c r="K78" s="37">
        <f t="shared" si="5"/>
        <v>8.3211276108504303E-2</v>
      </c>
      <c r="L78" s="34">
        <f t="shared" si="0"/>
        <v>8.3211276108504206E-2</v>
      </c>
    </row>
    <row r="79" spans="1:12">
      <c r="A79" s="32" t="s">
        <v>110</v>
      </c>
      <c r="B79" s="32">
        <v>48</v>
      </c>
      <c r="C79" s="33">
        <v>0.54234862699999997</v>
      </c>
      <c r="D79" s="34">
        <f t="shared" si="1"/>
        <v>6.9283695549099994E-2</v>
      </c>
      <c r="E79" s="34">
        <v>0.55452038220119448</v>
      </c>
      <c r="F79" s="34">
        <v>0.273142734</v>
      </c>
      <c r="G79" s="35">
        <f t="shared" si="2"/>
        <v>5.0799999999999998E-2</v>
      </c>
      <c r="H79" s="36">
        <v>0.12114488900000001</v>
      </c>
      <c r="I79" s="34">
        <f t="shared" si="3"/>
        <v>3.8099999999999995E-2</v>
      </c>
      <c r="J79" s="35">
        <f t="shared" si="4"/>
        <v>0.44547961779880552</v>
      </c>
      <c r="K79" s="37">
        <f t="shared" si="5"/>
        <v>5.5391994774332612E-2</v>
      </c>
      <c r="L79" s="34">
        <f t="shared" si="0"/>
        <v>5.5391994774332654E-2</v>
      </c>
    </row>
    <row r="80" spans="1:12">
      <c r="A80" s="32" t="s">
        <v>111</v>
      </c>
      <c r="B80" s="32">
        <v>60</v>
      </c>
      <c r="C80" s="33">
        <v>1.2283147759999999</v>
      </c>
      <c r="D80" s="34">
        <f t="shared" si="1"/>
        <v>9.8986029800799999E-2</v>
      </c>
      <c r="E80" s="34">
        <v>0.84105005383051967</v>
      </c>
      <c r="F80" s="34">
        <v>0.70971951600000005</v>
      </c>
      <c r="G80" s="35">
        <f t="shared" si="2"/>
        <v>6.4100000000000004E-2</v>
      </c>
      <c r="H80" s="36">
        <v>1.9860533E-2</v>
      </c>
      <c r="I80" s="34">
        <f t="shared" si="3"/>
        <v>4.8075000000000007E-2</v>
      </c>
      <c r="J80" s="35">
        <f t="shared" si="4"/>
        <v>0.15894994616948033</v>
      </c>
      <c r="K80" s="37">
        <f t="shared" si="5"/>
        <v>9.0893724354530026E-2</v>
      </c>
      <c r="L80" s="34">
        <f t="shared" si="0"/>
        <v>9.0893724354530026E-2</v>
      </c>
    </row>
    <row r="81" spans="1:12">
      <c r="A81" s="32" t="s">
        <v>112</v>
      </c>
      <c r="B81" s="32">
        <v>19</v>
      </c>
      <c r="C81" s="33">
        <v>0.63735309100000004</v>
      </c>
      <c r="D81" s="34">
        <f t="shared" si="1"/>
        <v>7.3397388840300004E-2</v>
      </c>
      <c r="E81" s="34">
        <v>0.77703151617345245</v>
      </c>
      <c r="F81" s="34">
        <v>0.410004918</v>
      </c>
      <c r="G81" s="35">
        <f t="shared" si="2"/>
        <v>5.5300000000000002E-2</v>
      </c>
      <c r="H81" s="36">
        <v>9.7568257000000005E-2</v>
      </c>
      <c r="I81" s="34">
        <f t="shared" si="3"/>
        <v>4.1474999999999998E-2</v>
      </c>
      <c r="J81" s="35">
        <f t="shared" si="4"/>
        <v>0.22296848382654755</v>
      </c>
      <c r="K81" s="37">
        <f t="shared" si="5"/>
        <v>6.6279702200456814E-2</v>
      </c>
      <c r="L81" s="34">
        <f t="shared" si="0"/>
        <v>6.6279702200456869E-2</v>
      </c>
    </row>
    <row r="82" spans="1:12">
      <c r="A82" s="32" t="s">
        <v>113</v>
      </c>
      <c r="B82" s="32">
        <v>192</v>
      </c>
      <c r="C82" s="33">
        <v>0.947227237</v>
      </c>
      <c r="D82" s="34">
        <f t="shared" si="1"/>
        <v>8.6814939362099997E-2</v>
      </c>
      <c r="E82" s="34">
        <v>0.54499779383561797</v>
      </c>
      <c r="F82" s="34">
        <v>0.32077082099999998</v>
      </c>
      <c r="G82" s="35">
        <f t="shared" si="2"/>
        <v>5.5300000000000002E-2</v>
      </c>
      <c r="H82" s="36">
        <v>1.7966414E-2</v>
      </c>
      <c r="I82" s="34">
        <f t="shared" si="3"/>
        <v>4.1474999999999998E-2</v>
      </c>
      <c r="J82" s="35">
        <f t="shared" si="4"/>
        <v>0.45500220616438203</v>
      </c>
      <c r="K82" s="37">
        <f t="shared" si="5"/>
        <v>6.6185166924985189E-2</v>
      </c>
      <c r="L82" s="34">
        <f t="shared" si="0"/>
        <v>6.6185166924985106E-2</v>
      </c>
    </row>
    <row r="83" spans="1:12">
      <c r="A83" s="32" t="s">
        <v>114</v>
      </c>
      <c r="B83" s="32">
        <v>15</v>
      </c>
      <c r="C83" s="33">
        <v>1.0261883300000001</v>
      </c>
      <c r="D83" s="34">
        <f t="shared" si="1"/>
        <v>9.0233954689000001E-2</v>
      </c>
      <c r="E83" s="34">
        <v>0.47913479538917569</v>
      </c>
      <c r="F83" s="34">
        <v>0.49682191999999997</v>
      </c>
      <c r="G83" s="35">
        <f t="shared" si="2"/>
        <v>5.7800000000000004E-2</v>
      </c>
      <c r="H83" s="36">
        <v>2.4928048000000001E-2</v>
      </c>
      <c r="I83" s="34">
        <f t="shared" si="3"/>
        <v>4.335E-2</v>
      </c>
      <c r="J83" s="35">
        <f t="shared" si="4"/>
        <v>0.52086520461082431</v>
      </c>
      <c r="K83" s="37">
        <f t="shared" si="5"/>
        <v>6.5813734036949401E-2</v>
      </c>
      <c r="L83" s="34">
        <f t="shared" si="0"/>
        <v>6.5813734036949345E-2</v>
      </c>
    </row>
    <row r="84" spans="1:12">
      <c r="A84" s="32" t="s">
        <v>115</v>
      </c>
      <c r="B84" s="32">
        <v>11</v>
      </c>
      <c r="C84" s="33">
        <v>0.86419434299999998</v>
      </c>
      <c r="D84" s="34">
        <f t="shared" si="1"/>
        <v>8.3219615051899995E-2</v>
      </c>
      <c r="E84" s="34">
        <v>0.70452777844738412</v>
      </c>
      <c r="F84" s="34">
        <v>0.26527845</v>
      </c>
      <c r="G84" s="35">
        <f t="shared" si="2"/>
        <v>5.0799999999999998E-2</v>
      </c>
      <c r="H84" s="36">
        <v>5.4455036999999998E-2</v>
      </c>
      <c r="I84" s="34">
        <f t="shared" si="3"/>
        <v>3.8099999999999995E-2</v>
      </c>
      <c r="J84" s="35">
        <f t="shared" si="4"/>
        <v>0.29547222155261588</v>
      </c>
      <c r="K84" s="37">
        <f t="shared" si="5"/>
        <v>6.9888022156916252E-2</v>
      </c>
      <c r="L84" s="34">
        <f t="shared" ref="L84:L115" si="6">(1+K84)*((1+$C$16)/(1+$C$17))-1</f>
        <v>6.9888022156916252E-2</v>
      </c>
    </row>
    <row r="85" spans="1:12">
      <c r="A85" s="32" t="s">
        <v>116</v>
      </c>
      <c r="B85" s="32">
        <v>60</v>
      </c>
      <c r="C85" s="33">
        <v>1.0752168120000001</v>
      </c>
      <c r="D85" s="34">
        <f t="shared" ref="D85:D115" si="7">$D$9+C85*$D$10</f>
        <v>9.2356887959600009E-2</v>
      </c>
      <c r="E85" s="34">
        <v>0.77648352028932199</v>
      </c>
      <c r="F85" s="34">
        <v>0.56533935300000004</v>
      </c>
      <c r="G85" s="35">
        <f t="shared" ref="G85:G115" si="8">$D$9+VLOOKUP(F85,$G$10:$I$16,3)+$D$11</f>
        <v>5.7800000000000004E-2</v>
      </c>
      <c r="H85" s="36">
        <v>4.2578824000000001E-2</v>
      </c>
      <c r="I85" s="34">
        <f t="shared" ref="I85:I115" si="9">IF($F$12="Yes",G85*(1-$F$13),G85*(1-H85))</f>
        <v>4.335E-2</v>
      </c>
      <c r="J85" s="35">
        <f t="shared" ref="J85:J115" si="10">1-E85</f>
        <v>0.22351647971067801</v>
      </c>
      <c r="K85" s="37">
        <f t="shared" ref="K85:K115" si="11">D85*(1-J85)+I85*J85</f>
        <v>8.1403040881294603E-2</v>
      </c>
      <c r="L85" s="34">
        <f t="shared" si="6"/>
        <v>8.1403040881294686E-2</v>
      </c>
    </row>
    <row r="86" spans="1:12">
      <c r="A86" s="32" t="s">
        <v>117</v>
      </c>
      <c r="B86" s="32">
        <v>50</v>
      </c>
      <c r="C86" s="33">
        <v>1.3278972250000001</v>
      </c>
      <c r="D86" s="34">
        <f t="shared" si="7"/>
        <v>0.1032979498425</v>
      </c>
      <c r="E86" s="34">
        <v>0.60569689594357268</v>
      </c>
      <c r="F86" s="34">
        <v>0.53062303</v>
      </c>
      <c r="G86" s="35">
        <f t="shared" si="8"/>
        <v>5.7800000000000004E-2</v>
      </c>
      <c r="H86" s="36">
        <v>7.3330845000000006E-2</v>
      </c>
      <c r="I86" s="34">
        <f t="shared" si="9"/>
        <v>4.335E-2</v>
      </c>
      <c r="J86" s="35">
        <f t="shared" si="10"/>
        <v>0.39430310405642732</v>
      </c>
      <c r="K86" s="37">
        <f t="shared" si="11"/>
        <v>7.9660287137783239E-2</v>
      </c>
      <c r="L86" s="34">
        <f t="shared" si="6"/>
        <v>7.966028713778317E-2</v>
      </c>
    </row>
    <row r="87" spans="1:12">
      <c r="A87" s="32" t="s">
        <v>118</v>
      </c>
      <c r="B87" s="32">
        <v>1</v>
      </c>
      <c r="C87" s="33">
        <v>0.53732987099999996</v>
      </c>
      <c r="D87" s="34">
        <f t="shared" si="7"/>
        <v>6.9066383414299992E-2</v>
      </c>
      <c r="E87" s="34">
        <v>0.73219636512204211</v>
      </c>
      <c r="F87" s="34">
        <v>0.19865812699999999</v>
      </c>
      <c r="G87" s="35">
        <f t="shared" si="8"/>
        <v>5.0799999999999998E-2</v>
      </c>
      <c r="H87" s="36">
        <v>0.201305767</v>
      </c>
      <c r="I87" s="34">
        <f t="shared" si="9"/>
        <v>3.8099999999999995E-2</v>
      </c>
      <c r="J87" s="35">
        <f t="shared" si="10"/>
        <v>0.26780363487795789</v>
      </c>
      <c r="K87" s="37">
        <f t="shared" si="11"/>
        <v>6.0773473376925943E-2</v>
      </c>
      <c r="L87" s="34">
        <f t="shared" si="6"/>
        <v>6.0773473376925846E-2</v>
      </c>
    </row>
    <row r="88" spans="1:12">
      <c r="A88" s="32" t="s">
        <v>119</v>
      </c>
      <c r="B88" s="32">
        <v>62</v>
      </c>
      <c r="C88" s="33">
        <v>1.009040065</v>
      </c>
      <c r="D88" s="34">
        <f t="shared" si="7"/>
        <v>8.9491434814500004E-2</v>
      </c>
      <c r="E88" s="34">
        <v>0.81210627371985511</v>
      </c>
      <c r="F88" s="34">
        <v>0.41504324500000001</v>
      </c>
      <c r="G88" s="35">
        <f t="shared" si="8"/>
        <v>5.5300000000000002E-2</v>
      </c>
      <c r="H88" s="36">
        <v>8.8352503999999998E-2</v>
      </c>
      <c r="I88" s="34">
        <f t="shared" si="9"/>
        <v>4.1474999999999998E-2</v>
      </c>
      <c r="J88" s="35">
        <f t="shared" si="10"/>
        <v>0.18789372628014489</v>
      </c>
      <c r="K88" s="37">
        <f t="shared" si="11"/>
        <v>8.046944795451591E-2</v>
      </c>
      <c r="L88" s="34">
        <f t="shared" si="6"/>
        <v>8.0469447954515827E-2</v>
      </c>
    </row>
    <row r="89" spans="1:12">
      <c r="A89" s="32" t="s">
        <v>120</v>
      </c>
      <c r="B89" s="32">
        <v>29</v>
      </c>
      <c r="C89" s="33">
        <v>1.3530744139999999</v>
      </c>
      <c r="D89" s="34">
        <f t="shared" si="7"/>
        <v>0.10438812212619999</v>
      </c>
      <c r="E89" s="34">
        <v>0.66489776186042859</v>
      </c>
      <c r="F89" s="34">
        <v>0.473945116</v>
      </c>
      <c r="G89" s="35">
        <f t="shared" si="8"/>
        <v>5.7800000000000004E-2</v>
      </c>
      <c r="H89" s="36">
        <v>0.12118289</v>
      </c>
      <c r="I89" s="34">
        <f t="shared" si="9"/>
        <v>4.335E-2</v>
      </c>
      <c r="J89" s="35">
        <f t="shared" si="10"/>
        <v>0.33510223813957141</v>
      </c>
      <c r="K89" s="37">
        <f t="shared" si="11"/>
        <v>8.3934110789873881E-2</v>
      </c>
      <c r="L89" s="34">
        <f t="shared" si="6"/>
        <v>8.3934110789873895E-2</v>
      </c>
    </row>
    <row r="90" spans="1:12">
      <c r="A90" s="32" t="s">
        <v>121</v>
      </c>
      <c r="B90" s="32">
        <v>13</v>
      </c>
      <c r="C90" s="33">
        <v>1.7927743970000001</v>
      </c>
      <c r="D90" s="34">
        <f t="shared" si="7"/>
        <v>0.1234271313901</v>
      </c>
      <c r="E90" s="34">
        <v>0.83202211537917048</v>
      </c>
      <c r="F90" s="34">
        <v>0.52125982100000001</v>
      </c>
      <c r="G90" s="35">
        <f t="shared" si="8"/>
        <v>5.7800000000000004E-2</v>
      </c>
      <c r="H90" s="36">
        <v>0.13656981300000001</v>
      </c>
      <c r="I90" s="34">
        <f t="shared" si="9"/>
        <v>4.335E-2</v>
      </c>
      <c r="J90" s="35">
        <f t="shared" si="10"/>
        <v>0.16797788462082952</v>
      </c>
      <c r="K90" s="37">
        <f t="shared" si="11"/>
        <v>0.10997594425268678</v>
      </c>
      <c r="L90" s="34">
        <f t="shared" si="6"/>
        <v>0.10997594425268686</v>
      </c>
    </row>
    <row r="91" spans="1:12">
      <c r="A91" s="32" t="s">
        <v>122</v>
      </c>
      <c r="B91" s="32">
        <v>66</v>
      </c>
      <c r="C91" s="33">
        <v>1.117155906</v>
      </c>
      <c r="D91" s="34">
        <f t="shared" si="7"/>
        <v>9.4172850729800001E-2</v>
      </c>
      <c r="E91" s="34">
        <v>0.76179265602388213</v>
      </c>
      <c r="F91" s="34">
        <v>0.43888604199999998</v>
      </c>
      <c r="G91" s="35">
        <f t="shared" si="8"/>
        <v>5.5300000000000002E-2</v>
      </c>
      <c r="H91" s="36">
        <v>0.13503090600000001</v>
      </c>
      <c r="I91" s="34">
        <f t="shared" si="9"/>
        <v>4.1474999999999998E-2</v>
      </c>
      <c r="J91" s="35">
        <f t="shared" si="10"/>
        <v>0.23820734397611787</v>
      </c>
      <c r="K91" s="37">
        <f t="shared" si="11"/>
        <v>8.1619835674204416E-2</v>
      </c>
      <c r="L91" s="34">
        <f t="shared" si="6"/>
        <v>8.1619835674204388E-2</v>
      </c>
    </row>
    <row r="92" spans="1:12">
      <c r="A92" s="32" t="s">
        <v>123</v>
      </c>
      <c r="B92" s="32">
        <v>24</v>
      </c>
      <c r="C92" s="33">
        <v>1.061771934</v>
      </c>
      <c r="D92" s="34">
        <f t="shared" si="7"/>
        <v>9.1774724742199998E-2</v>
      </c>
      <c r="E92" s="34">
        <v>0.91972464591873893</v>
      </c>
      <c r="F92" s="34">
        <v>0.46689882399999999</v>
      </c>
      <c r="G92" s="35">
        <f t="shared" si="8"/>
        <v>5.7800000000000004E-2</v>
      </c>
      <c r="H92" s="36">
        <v>0.16745585499999999</v>
      </c>
      <c r="I92" s="34">
        <f t="shared" si="9"/>
        <v>4.335E-2</v>
      </c>
      <c r="J92" s="35">
        <f t="shared" si="10"/>
        <v>8.0275354081261074E-2</v>
      </c>
      <c r="K92" s="37">
        <f t="shared" si="11"/>
        <v>8.7887412817232294E-2</v>
      </c>
      <c r="L92" s="34">
        <f t="shared" si="6"/>
        <v>8.7887412817232224E-2</v>
      </c>
    </row>
    <row r="93" spans="1:12">
      <c r="A93" s="32" t="s">
        <v>124</v>
      </c>
      <c r="B93" s="32">
        <v>17</v>
      </c>
      <c r="C93" s="33">
        <v>0.57940730600000001</v>
      </c>
      <c r="D93" s="34">
        <f t="shared" si="7"/>
        <v>7.0888336349800005E-2</v>
      </c>
      <c r="E93" s="34">
        <v>0.65678447480725399</v>
      </c>
      <c r="F93" s="34">
        <v>0.27128246099999997</v>
      </c>
      <c r="G93" s="35">
        <f t="shared" si="8"/>
        <v>5.0799999999999998E-2</v>
      </c>
      <c r="H93" s="36">
        <v>0.13284890399999999</v>
      </c>
      <c r="I93" s="34">
        <f t="shared" si="9"/>
        <v>3.8099999999999995E-2</v>
      </c>
      <c r="J93" s="35">
        <f t="shared" si="10"/>
        <v>0.34321552519274601</v>
      </c>
      <c r="K93" s="37">
        <f t="shared" si="11"/>
        <v>5.9634870269306986E-2</v>
      </c>
      <c r="L93" s="34">
        <f t="shared" si="6"/>
        <v>5.9634870269307028E-2</v>
      </c>
    </row>
    <row r="94" spans="1:12">
      <c r="A94" s="32" t="s">
        <v>125</v>
      </c>
      <c r="B94" s="32">
        <v>28</v>
      </c>
      <c r="C94" s="33">
        <v>0.94758858999999995</v>
      </c>
      <c r="D94" s="34">
        <f t="shared" si="7"/>
        <v>8.6830585946999994E-2</v>
      </c>
      <c r="E94" s="34">
        <v>0.64609927303137771</v>
      </c>
      <c r="F94" s="34">
        <v>0.235572061</v>
      </c>
      <c r="G94" s="35">
        <f t="shared" si="8"/>
        <v>5.0799999999999998E-2</v>
      </c>
      <c r="H94" s="36">
        <v>1.1924219E-2</v>
      </c>
      <c r="I94" s="34">
        <f t="shared" si="9"/>
        <v>3.8099999999999995E-2</v>
      </c>
      <c r="J94" s="35">
        <f t="shared" si="10"/>
        <v>0.35390072696862229</v>
      </c>
      <c r="K94" s="37">
        <f t="shared" si="11"/>
        <v>6.9584796154749759E-2</v>
      </c>
      <c r="L94" s="34">
        <f t="shared" si="6"/>
        <v>6.9584796154749773E-2</v>
      </c>
    </row>
    <row r="95" spans="1:12">
      <c r="A95" s="32" t="s">
        <v>126</v>
      </c>
      <c r="B95" s="32">
        <v>98</v>
      </c>
      <c r="C95" s="33">
        <v>1.2239625940000001</v>
      </c>
      <c r="D95" s="34">
        <f t="shared" si="7"/>
        <v>9.8797580320200001E-2</v>
      </c>
      <c r="E95" s="34">
        <v>0.7755972818495489</v>
      </c>
      <c r="F95" s="34">
        <v>0.56996081200000004</v>
      </c>
      <c r="G95" s="35">
        <f t="shared" si="8"/>
        <v>5.7800000000000004E-2</v>
      </c>
      <c r="H95" s="36">
        <v>8.2341434000000005E-2</v>
      </c>
      <c r="I95" s="34">
        <f t="shared" si="9"/>
        <v>4.335E-2</v>
      </c>
      <c r="J95" s="35">
        <f t="shared" si="10"/>
        <v>0.2244027181504511</v>
      </c>
      <c r="K95" s="37">
        <f t="shared" si="11"/>
        <v>8.635499258148166E-2</v>
      </c>
      <c r="L95" s="34">
        <f t="shared" si="6"/>
        <v>8.6354992581481715E-2</v>
      </c>
    </row>
    <row r="96" spans="1:12">
      <c r="A96" s="32" t="s">
        <v>127</v>
      </c>
      <c r="B96" s="32">
        <v>3</v>
      </c>
      <c r="C96" s="33">
        <v>0.64534539099999999</v>
      </c>
      <c r="D96" s="34">
        <f t="shared" si="7"/>
        <v>7.3743455430300003E-2</v>
      </c>
      <c r="E96" s="34">
        <v>0.20528397661183162</v>
      </c>
      <c r="F96" s="34">
        <v>0.72036867599999999</v>
      </c>
      <c r="G96" s="35">
        <f t="shared" si="8"/>
        <v>6.4100000000000004E-2</v>
      </c>
      <c r="H96" s="36">
        <v>0</v>
      </c>
      <c r="I96" s="34">
        <f t="shared" si="9"/>
        <v>4.8075000000000007E-2</v>
      </c>
      <c r="J96" s="35">
        <f t="shared" si="10"/>
        <v>0.79471602338816838</v>
      </c>
      <c r="K96" s="37">
        <f t="shared" si="11"/>
        <v>5.3344322604215552E-2</v>
      </c>
      <c r="L96" s="34">
        <f t="shared" si="6"/>
        <v>5.3344322604215622E-2</v>
      </c>
    </row>
    <row r="97" spans="1:12">
      <c r="A97" s="32" t="s">
        <v>128</v>
      </c>
      <c r="B97" s="32">
        <v>63</v>
      </c>
      <c r="C97" s="33">
        <v>1.4858715039999999</v>
      </c>
      <c r="D97" s="34">
        <f t="shared" si="7"/>
        <v>0.11013823612320001</v>
      </c>
      <c r="E97" s="34">
        <v>0.96252138044095215</v>
      </c>
      <c r="F97" s="34">
        <v>0.560486072</v>
      </c>
      <c r="G97" s="35">
        <f t="shared" si="8"/>
        <v>5.7800000000000004E-2</v>
      </c>
      <c r="H97" s="36">
        <v>4.1895197000000002E-2</v>
      </c>
      <c r="I97" s="34">
        <f t="shared" si="9"/>
        <v>4.335E-2</v>
      </c>
      <c r="J97" s="35">
        <f t="shared" si="10"/>
        <v>3.7478619559047854E-2</v>
      </c>
      <c r="K97" s="37">
        <f t="shared" si="11"/>
        <v>0.10763510523051874</v>
      </c>
      <c r="L97" s="34">
        <f t="shared" si="6"/>
        <v>0.10763510523051867</v>
      </c>
    </row>
    <row r="98" spans="1:12">
      <c r="A98" s="32" t="s">
        <v>129</v>
      </c>
      <c r="B98" s="32">
        <v>30</v>
      </c>
      <c r="C98" s="33">
        <v>1.484975954</v>
      </c>
      <c r="D98" s="34">
        <f t="shared" si="7"/>
        <v>0.11009945880819999</v>
      </c>
      <c r="E98" s="34">
        <v>0.92442198908589668</v>
      </c>
      <c r="F98" s="34">
        <v>0.51093071400000001</v>
      </c>
      <c r="G98" s="35">
        <f t="shared" si="8"/>
        <v>5.7800000000000004E-2</v>
      </c>
      <c r="H98" s="36">
        <v>9.9475525999999995E-2</v>
      </c>
      <c r="I98" s="34">
        <f t="shared" si="9"/>
        <v>4.335E-2</v>
      </c>
      <c r="J98" s="35">
        <f t="shared" si="10"/>
        <v>7.5578010914103322E-2</v>
      </c>
      <c r="K98" s="37">
        <f t="shared" si="11"/>
        <v>0.10505466748188336</v>
      </c>
      <c r="L98" s="34">
        <f t="shared" si="6"/>
        <v>0.1050546674818833</v>
      </c>
    </row>
    <row r="99" spans="1:12">
      <c r="A99" s="32" t="s">
        <v>130</v>
      </c>
      <c r="B99" s="32">
        <v>8</v>
      </c>
      <c r="C99" s="33">
        <v>0.57844976999999997</v>
      </c>
      <c r="D99" s="34">
        <f t="shared" si="7"/>
        <v>7.0846875040999999E-2</v>
      </c>
      <c r="E99" s="34">
        <v>0.83953642012138019</v>
      </c>
      <c r="F99" s="34">
        <v>0.45189300199999999</v>
      </c>
      <c r="G99" s="35">
        <f t="shared" si="8"/>
        <v>5.7800000000000004E-2</v>
      </c>
      <c r="H99" s="36">
        <v>5.7827006E-2</v>
      </c>
      <c r="I99" s="34">
        <f t="shared" si="9"/>
        <v>4.335E-2</v>
      </c>
      <c r="J99" s="35">
        <f t="shared" si="10"/>
        <v>0.16046357987861981</v>
      </c>
      <c r="K99" s="37">
        <f t="shared" si="11"/>
        <v>6.6434628036446064E-2</v>
      </c>
      <c r="L99" s="34">
        <f t="shared" si="6"/>
        <v>6.6434628036446064E-2</v>
      </c>
    </row>
    <row r="100" spans="1:12">
      <c r="A100" s="32" t="s">
        <v>131</v>
      </c>
      <c r="B100" s="32">
        <v>12</v>
      </c>
      <c r="C100" s="33">
        <v>1.424207891</v>
      </c>
      <c r="D100" s="34">
        <f t="shared" si="7"/>
        <v>0.1074682016803</v>
      </c>
      <c r="E100" s="34">
        <v>0.9070581201256448</v>
      </c>
      <c r="F100" s="34">
        <v>0.51752411700000001</v>
      </c>
      <c r="G100" s="35">
        <f t="shared" si="8"/>
        <v>5.7800000000000004E-2</v>
      </c>
      <c r="H100" s="36">
        <v>0.110623941</v>
      </c>
      <c r="I100" s="34">
        <f t="shared" si="9"/>
        <v>4.335E-2</v>
      </c>
      <c r="J100" s="35">
        <f t="shared" si="10"/>
        <v>9.2941879874355204E-2</v>
      </c>
      <c r="K100" s="37">
        <f t="shared" si="11"/>
        <v>0.10150893548196988</v>
      </c>
      <c r="L100" s="34">
        <f t="shared" si="6"/>
        <v>0.10150893548196982</v>
      </c>
    </row>
    <row r="101" spans="1:12">
      <c r="A101" s="32" t="s">
        <v>132</v>
      </c>
      <c r="B101" s="32">
        <v>81</v>
      </c>
      <c r="C101" s="33">
        <v>1.1827821030000001</v>
      </c>
      <c r="D101" s="34">
        <f t="shared" si="7"/>
        <v>9.7014465059899996E-2</v>
      </c>
      <c r="E101" s="34">
        <v>0.9757039526432647</v>
      </c>
      <c r="F101" s="34">
        <v>0.66628958000000005</v>
      </c>
      <c r="G101" s="35">
        <f t="shared" si="8"/>
        <v>6.4100000000000004E-2</v>
      </c>
      <c r="H101" s="36">
        <v>6.7323322000000005E-2</v>
      </c>
      <c r="I101" s="34">
        <f t="shared" si="9"/>
        <v>4.8075000000000007E-2</v>
      </c>
      <c r="J101" s="35">
        <f t="shared" si="10"/>
        <v>2.4296047356735295E-2</v>
      </c>
      <c r="K101" s="37">
        <f t="shared" si="11"/>
        <v>9.5825429499191372E-2</v>
      </c>
      <c r="L101" s="34">
        <f t="shared" si="6"/>
        <v>9.5825429499191372E-2</v>
      </c>
    </row>
    <row r="102" spans="1:12">
      <c r="A102" s="32" t="s">
        <v>133</v>
      </c>
      <c r="B102" s="32">
        <v>29</v>
      </c>
      <c r="C102" s="33">
        <v>1.687026441</v>
      </c>
      <c r="D102" s="34">
        <f t="shared" si="7"/>
        <v>0.11884824489529999</v>
      </c>
      <c r="E102" s="34">
        <v>0.89651782775969946</v>
      </c>
      <c r="F102" s="34">
        <v>0.55616697800000003</v>
      </c>
      <c r="G102" s="35">
        <f t="shared" si="8"/>
        <v>5.7800000000000004E-2</v>
      </c>
      <c r="H102" s="36">
        <v>2.1817156000000001E-2</v>
      </c>
      <c r="I102" s="34">
        <f t="shared" si="9"/>
        <v>4.335E-2</v>
      </c>
      <c r="J102" s="35">
        <f t="shared" si="10"/>
        <v>0.10348217224030054</v>
      </c>
      <c r="K102" s="37">
        <f t="shared" si="11"/>
        <v>0.11103552251320417</v>
      </c>
      <c r="L102" s="34">
        <f t="shared" si="6"/>
        <v>0.11103552251320425</v>
      </c>
    </row>
    <row r="103" spans="1:12">
      <c r="A103" s="32" t="s">
        <v>134</v>
      </c>
      <c r="B103" s="32">
        <v>333</v>
      </c>
      <c r="C103" s="33">
        <v>1.2417608339999999</v>
      </c>
      <c r="D103" s="34">
        <f t="shared" si="7"/>
        <v>9.9568244112199999E-2</v>
      </c>
      <c r="E103" s="34">
        <v>0.95332890242064017</v>
      </c>
      <c r="F103" s="34">
        <v>0.63628486399999995</v>
      </c>
      <c r="G103" s="35">
        <f t="shared" si="8"/>
        <v>5.7800000000000004E-2</v>
      </c>
      <c r="H103" s="36">
        <v>4.4382642999999999E-2</v>
      </c>
      <c r="I103" s="34">
        <f t="shared" si="9"/>
        <v>4.335E-2</v>
      </c>
      <c r="J103" s="35">
        <f t="shared" si="10"/>
        <v>4.6671097579359833E-2</v>
      </c>
      <c r="K103" s="37">
        <f t="shared" si="11"/>
        <v>9.6944476955499251E-2</v>
      </c>
      <c r="L103" s="34">
        <f t="shared" si="6"/>
        <v>9.6944476955499237E-2</v>
      </c>
    </row>
    <row r="104" spans="1:12">
      <c r="A104" s="32" t="s">
        <v>135</v>
      </c>
      <c r="B104" s="32">
        <v>27</v>
      </c>
      <c r="C104" s="33">
        <v>1.0597792100000001</v>
      </c>
      <c r="D104" s="34">
        <f t="shared" si="7"/>
        <v>9.1688439793000009E-2</v>
      </c>
      <c r="E104" s="34">
        <v>0.79430179614100949</v>
      </c>
      <c r="F104" s="34">
        <v>0.46790273599999999</v>
      </c>
      <c r="G104" s="35">
        <f t="shared" si="8"/>
        <v>5.7800000000000004E-2</v>
      </c>
      <c r="H104" s="36">
        <v>0.117604711</v>
      </c>
      <c r="I104" s="34">
        <f t="shared" si="9"/>
        <v>4.335E-2</v>
      </c>
      <c r="J104" s="35">
        <f t="shared" si="10"/>
        <v>0.20569820385899051</v>
      </c>
      <c r="K104" s="37">
        <f t="shared" si="11"/>
        <v>8.1745309550233958E-2</v>
      </c>
      <c r="L104" s="34">
        <f t="shared" si="6"/>
        <v>8.1745309550234069E-2</v>
      </c>
    </row>
    <row r="105" spans="1:12">
      <c r="A105" s="32" t="s">
        <v>136</v>
      </c>
      <c r="B105" s="32">
        <v>11</v>
      </c>
      <c r="C105" s="33">
        <v>0.77253914599999995</v>
      </c>
      <c r="D105" s="34">
        <f t="shared" si="7"/>
        <v>7.9250945021799996E-2</v>
      </c>
      <c r="E105" s="34">
        <v>0.67745912429945032</v>
      </c>
      <c r="F105" s="34">
        <v>0.66732691499999996</v>
      </c>
      <c r="G105" s="35">
        <f t="shared" si="8"/>
        <v>6.4100000000000004E-2</v>
      </c>
      <c r="H105" s="36">
        <v>0.148961074</v>
      </c>
      <c r="I105" s="34">
        <f t="shared" si="9"/>
        <v>4.8075000000000007E-2</v>
      </c>
      <c r="J105" s="35">
        <f t="shared" si="10"/>
        <v>0.32254087570054968</v>
      </c>
      <c r="K105" s="37">
        <f t="shared" si="11"/>
        <v>6.919542841367643E-2</v>
      </c>
      <c r="L105" s="34">
        <f t="shared" si="6"/>
        <v>6.919542841367643E-2</v>
      </c>
    </row>
    <row r="106" spans="1:12">
      <c r="A106" s="32" t="s">
        <v>137</v>
      </c>
      <c r="B106" s="32">
        <v>61</v>
      </c>
      <c r="C106" s="33">
        <v>0.99961464799999999</v>
      </c>
      <c r="D106" s="34">
        <f t="shared" si="7"/>
        <v>8.9083314258399993E-2</v>
      </c>
      <c r="E106" s="34">
        <v>0.88649199292227687</v>
      </c>
      <c r="F106" s="34">
        <v>0.56093442599999999</v>
      </c>
      <c r="G106" s="35">
        <f t="shared" si="8"/>
        <v>5.7800000000000004E-2</v>
      </c>
      <c r="H106" s="36">
        <v>4.350006E-2</v>
      </c>
      <c r="I106" s="34">
        <f t="shared" si="9"/>
        <v>4.335E-2</v>
      </c>
      <c r="J106" s="35">
        <f t="shared" si="10"/>
        <v>0.11350800707772313</v>
      </c>
      <c r="K106" s="37">
        <f t="shared" si="11"/>
        <v>8.3892216899869795E-2</v>
      </c>
      <c r="L106" s="34">
        <f t="shared" si="6"/>
        <v>8.3892216899869698E-2</v>
      </c>
    </row>
    <row r="107" spans="1:12">
      <c r="A107" s="32" t="s">
        <v>138</v>
      </c>
      <c r="B107" s="32">
        <v>32</v>
      </c>
      <c r="C107" s="33">
        <v>0.88603861399999995</v>
      </c>
      <c r="D107" s="34">
        <f t="shared" si="7"/>
        <v>8.4165471986200002E-2</v>
      </c>
      <c r="E107" s="34">
        <v>0.49958302303562763</v>
      </c>
      <c r="F107" s="34">
        <v>0.63709117900000001</v>
      </c>
      <c r="G107" s="35">
        <f t="shared" si="8"/>
        <v>5.7800000000000004E-2</v>
      </c>
      <c r="H107" s="36">
        <v>3.6522968000000003E-2</v>
      </c>
      <c r="I107" s="34">
        <f t="shared" si="9"/>
        <v>4.335E-2</v>
      </c>
      <c r="J107" s="35">
        <f t="shared" si="10"/>
        <v>0.50041697696437237</v>
      </c>
      <c r="K107" s="37">
        <f t="shared" si="11"/>
        <v>6.3740716881491771E-2</v>
      </c>
      <c r="L107" s="34">
        <f t="shared" si="6"/>
        <v>6.3740716881491855E-2</v>
      </c>
    </row>
    <row r="108" spans="1:12">
      <c r="A108" s="32" t="s">
        <v>139</v>
      </c>
      <c r="B108" s="32">
        <v>12</v>
      </c>
      <c r="C108" s="33">
        <v>0.97996825300000001</v>
      </c>
      <c r="D108" s="34">
        <f t="shared" si="7"/>
        <v>8.8232625354900007E-2</v>
      </c>
      <c r="E108" s="34">
        <v>0.78149315998338786</v>
      </c>
      <c r="F108" s="34">
        <v>0.68343250700000002</v>
      </c>
      <c r="G108" s="35">
        <f t="shared" si="8"/>
        <v>6.4100000000000004E-2</v>
      </c>
      <c r="H108" s="36">
        <v>0.124955897</v>
      </c>
      <c r="I108" s="34">
        <f t="shared" si="9"/>
        <v>4.8075000000000007E-2</v>
      </c>
      <c r="J108" s="35">
        <f t="shared" si="10"/>
        <v>0.21850684001661214</v>
      </c>
      <c r="K108" s="37">
        <f t="shared" si="11"/>
        <v>7.9457909536029825E-2</v>
      </c>
      <c r="L108" s="34">
        <f t="shared" si="6"/>
        <v>7.9457909536029714E-2</v>
      </c>
    </row>
    <row r="109" spans="1:12">
      <c r="A109" s="32" t="s">
        <v>140</v>
      </c>
      <c r="B109" s="32">
        <v>21</v>
      </c>
      <c r="C109" s="33">
        <v>1.026899078</v>
      </c>
      <c r="D109" s="34">
        <f t="shared" si="7"/>
        <v>9.0264730077399991E-2</v>
      </c>
      <c r="E109" s="34">
        <v>0.72094938064259351</v>
      </c>
      <c r="F109" s="34">
        <v>0.51675340199999997</v>
      </c>
      <c r="G109" s="35">
        <f t="shared" si="8"/>
        <v>5.7800000000000004E-2</v>
      </c>
      <c r="H109" s="36">
        <v>0.118965245</v>
      </c>
      <c r="I109" s="34">
        <f t="shared" si="9"/>
        <v>4.335E-2</v>
      </c>
      <c r="J109" s="35">
        <f t="shared" si="10"/>
        <v>0.27905061935740649</v>
      </c>
      <c r="K109" s="37">
        <f t="shared" si="11"/>
        <v>7.7173145592315973E-2</v>
      </c>
      <c r="L109" s="34">
        <f t="shared" si="6"/>
        <v>7.7173145592315917E-2</v>
      </c>
    </row>
    <row r="110" spans="1:12">
      <c r="A110" s="32" t="s">
        <v>141</v>
      </c>
      <c r="B110" s="32">
        <v>4</v>
      </c>
      <c r="C110" s="33">
        <v>0.99185610700000004</v>
      </c>
      <c r="D110" s="34">
        <f t="shared" si="7"/>
        <v>8.8747369433099993E-2</v>
      </c>
      <c r="E110" s="34">
        <v>0.77886172243339014</v>
      </c>
      <c r="F110" s="34">
        <v>0.265599529</v>
      </c>
      <c r="G110" s="35">
        <f t="shared" si="8"/>
        <v>5.0799999999999998E-2</v>
      </c>
      <c r="H110" s="36">
        <v>0.17136462099999999</v>
      </c>
      <c r="I110" s="34">
        <f t="shared" si="9"/>
        <v>3.8099999999999995E-2</v>
      </c>
      <c r="J110" s="35">
        <f t="shared" si="10"/>
        <v>0.22113827756660986</v>
      </c>
      <c r="K110" s="37">
        <f t="shared" si="11"/>
        <v>7.7547297393384493E-2</v>
      </c>
      <c r="L110" s="34">
        <f t="shared" si="6"/>
        <v>7.7547297393384396E-2</v>
      </c>
    </row>
    <row r="111" spans="1:12">
      <c r="A111" s="32" t="s">
        <v>142</v>
      </c>
      <c r="B111" s="32">
        <v>24</v>
      </c>
      <c r="C111" s="33">
        <v>1.104813204</v>
      </c>
      <c r="D111" s="34">
        <f t="shared" si="7"/>
        <v>9.3638411733200005E-2</v>
      </c>
      <c r="E111" s="34">
        <v>0.81356722041487861</v>
      </c>
      <c r="F111" s="34">
        <v>0.32180094199999998</v>
      </c>
      <c r="G111" s="35">
        <f t="shared" si="8"/>
        <v>5.5300000000000002E-2</v>
      </c>
      <c r="H111" s="36">
        <v>0.185984916</v>
      </c>
      <c r="I111" s="34">
        <f t="shared" si="9"/>
        <v>4.1474999999999998E-2</v>
      </c>
      <c r="J111" s="35">
        <f t="shared" si="10"/>
        <v>0.18643277958512139</v>
      </c>
      <c r="K111" s="37">
        <f t="shared" si="11"/>
        <v>8.3913441891136392E-2</v>
      </c>
      <c r="L111" s="34">
        <f t="shared" si="6"/>
        <v>8.3913441891136475E-2</v>
      </c>
    </row>
    <row r="112" spans="1:12">
      <c r="A112" s="32" t="s">
        <v>143</v>
      </c>
      <c r="B112" s="32">
        <v>14</v>
      </c>
      <c r="C112" s="33">
        <v>0.393437747</v>
      </c>
      <c r="D112" s="34">
        <f t="shared" si="7"/>
        <v>6.2835854445099995E-2</v>
      </c>
      <c r="E112" s="34">
        <v>0.56162183202474392</v>
      </c>
      <c r="F112" s="34">
        <v>0.18214476399999999</v>
      </c>
      <c r="G112" s="35">
        <f t="shared" si="8"/>
        <v>5.0799999999999998E-2</v>
      </c>
      <c r="H112" s="36">
        <v>0.106481702</v>
      </c>
      <c r="I112" s="34">
        <f t="shared" si="9"/>
        <v>3.8099999999999995E-2</v>
      </c>
      <c r="J112" s="35">
        <f t="shared" si="10"/>
        <v>0.43837816797525608</v>
      </c>
      <c r="K112" s="37">
        <f t="shared" si="11"/>
        <v>5.1992195890154469E-2</v>
      </c>
      <c r="L112" s="34">
        <f t="shared" si="6"/>
        <v>5.199219589015458E-2</v>
      </c>
    </row>
    <row r="113" spans="1:12">
      <c r="A113" s="32" t="s">
        <v>144</v>
      </c>
      <c r="B113" s="32">
        <v>15</v>
      </c>
      <c r="C113" s="33">
        <v>0.67856719700000001</v>
      </c>
      <c r="D113" s="34">
        <f t="shared" si="7"/>
        <v>7.5181959630099993E-2</v>
      </c>
      <c r="E113" s="34">
        <v>0.6303614323558635</v>
      </c>
      <c r="F113" s="34">
        <v>0.29167780100000001</v>
      </c>
      <c r="G113" s="35">
        <f t="shared" si="8"/>
        <v>5.0799999999999998E-2</v>
      </c>
      <c r="H113" s="36">
        <v>0.113644144</v>
      </c>
      <c r="I113" s="34">
        <f t="shared" si="9"/>
        <v>3.8099999999999995E-2</v>
      </c>
      <c r="J113" s="35">
        <f t="shared" si="10"/>
        <v>0.3696385676441365</v>
      </c>
      <c r="K113" s="37">
        <f t="shared" si="11"/>
        <v>6.1475037186992133E-2</v>
      </c>
      <c r="L113" s="34">
        <f t="shared" si="6"/>
        <v>6.1475037186992099E-2</v>
      </c>
    </row>
    <row r="114" spans="1:12" s="13" customFormat="1">
      <c r="A114" s="38" t="s">
        <v>145</v>
      </c>
      <c r="B114" s="38">
        <v>6062</v>
      </c>
      <c r="C114" s="39">
        <v>1.0027796680000001</v>
      </c>
      <c r="D114" s="40">
        <f t="shared" si="7"/>
        <v>8.9220359624400003E-2</v>
      </c>
      <c r="E114" s="41">
        <v>0.71848720921769182</v>
      </c>
      <c r="F114" s="41">
        <v>0.52532639199999998</v>
      </c>
      <c r="G114" s="42">
        <f t="shared" si="8"/>
        <v>5.7800000000000004E-2</v>
      </c>
      <c r="H114" s="43">
        <v>8.0294948000000005E-2</v>
      </c>
      <c r="I114" s="40">
        <f t="shared" si="9"/>
        <v>4.335E-2</v>
      </c>
      <c r="J114" s="42">
        <f t="shared" si="10"/>
        <v>0.28151279078230818</v>
      </c>
      <c r="K114" s="44">
        <f t="shared" si="11"/>
        <v>7.6307266672347052E-2</v>
      </c>
      <c r="L114" s="41">
        <f t="shared" si="6"/>
        <v>7.6307266672346996E-2</v>
      </c>
    </row>
    <row r="115" spans="1:12" s="13" customFormat="1">
      <c r="A115" s="38" t="s">
        <v>146</v>
      </c>
      <c r="B115" s="38">
        <v>4935</v>
      </c>
      <c r="C115" s="39">
        <v>1.0857816776984806</v>
      </c>
      <c r="D115" s="45">
        <f t="shared" si="7"/>
        <v>9.2814346644344209E-2</v>
      </c>
      <c r="E115" s="41">
        <v>0.8382909499553195</v>
      </c>
      <c r="F115" s="41">
        <v>0.57396285471894626</v>
      </c>
      <c r="G115" s="46">
        <f t="shared" si="8"/>
        <v>5.7800000000000004E-2</v>
      </c>
      <c r="H115" s="43">
        <v>6.7502780682269517E-2</v>
      </c>
      <c r="I115" s="45">
        <f t="shared" si="9"/>
        <v>4.335E-2</v>
      </c>
      <c r="J115" s="46">
        <f t="shared" si="10"/>
        <v>0.1617090500446805</v>
      </c>
      <c r="K115" s="47">
        <f t="shared" si="11"/>
        <v>8.4815514137406539E-2</v>
      </c>
      <c r="L115" s="41">
        <f t="shared" si="6"/>
        <v>8.4815514137406511E-2</v>
      </c>
    </row>
  </sheetData>
  <mergeCells count="11">
    <mergeCell ref="B7:G7"/>
    <mergeCell ref="B1:G1"/>
    <mergeCell ref="H1:H7"/>
    <mergeCell ref="I1:K1"/>
    <mergeCell ref="B2:G2"/>
    <mergeCell ref="I2:K7"/>
    <mergeCell ref="B3:E3"/>
    <mergeCell ref="F3:G3"/>
    <mergeCell ref="B4:G4"/>
    <mergeCell ref="B5:G5"/>
    <mergeCell ref="B6:G6"/>
  </mergeCells>
  <hyperlinks>
    <hyperlink ref="B2" r:id="rId1" xr:uid="{A552681A-7CFD-4B3A-97F0-4D605A168916}"/>
    <hyperlink ref="B4" r:id="rId2" xr:uid="{2F083587-3F73-4058-85BC-A35734C72C0E}"/>
    <hyperlink ref="B5" r:id="rId3" display="http://www.stern.nyu.edu/~adamodar/New_Home_Page/data.html" xr:uid="{C511B438-504E-41C3-943B-B1B993B61894}"/>
    <hyperlink ref="B6" r:id="rId4" display="http://www.stern.nyu.edu/~adamodar/pc/datasets/indname.xls" xr:uid="{D41E14E9-C967-41EB-AD07-9981AD01EB4C}"/>
    <hyperlink ref="B7" r:id="rId5" display="http://www.stern.nyu.edu/~adamodar/New_Home_Page/datafile/variable.htm" xr:uid="{07A4FA90-E029-4070-B40B-43D71BCCCF97}"/>
    <hyperlink ref="H1:H7" r:id="rId6" tooltip="https://youtu.be/kZzwtlIAx4U?si=l5t2TNIqrxV9slQ7" display="YouTube Video explaining estimation choices and process." xr:uid="{FDFF0093-A058-4C24-ADC3-257D0469B07A}"/>
  </hyperlinks>
  <pageMargins left="0.75" right="0.75" top="1" bottom="1" header="0.5" footer="0.5"/>
  <pageSetup orientation="portrait" horizontalDpi="4294967292" verticalDpi="4294967292"/>
  <headerFooter alignWithMargins="0"/>
  <tableParts count="1"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6E321-8ED8-4B59-9AF7-0A4171A3FAFA}">
  <dimension ref="B2:K27"/>
  <sheetViews>
    <sheetView workbookViewId="0">
      <selection activeCell="C39" sqref="C39"/>
    </sheetView>
  </sheetViews>
  <sheetFormatPr defaultRowHeight="14.5"/>
  <cols>
    <col min="2" max="2" width="43.36328125" bestFit="1" customWidth="1"/>
    <col min="3" max="3" width="32.7265625" bestFit="1" customWidth="1"/>
    <col min="4" max="4" width="22.90625" bestFit="1" customWidth="1"/>
    <col min="5" max="5" width="18.36328125" bestFit="1" customWidth="1"/>
    <col min="11" max="11" width="13.6328125" bestFit="1" customWidth="1"/>
  </cols>
  <sheetData>
    <row r="2" spans="2:11">
      <c r="B2" t="s">
        <v>172</v>
      </c>
      <c r="C2" t="s">
        <v>173</v>
      </c>
      <c r="D2" t="s">
        <v>174</v>
      </c>
      <c r="E2" t="s">
        <v>175</v>
      </c>
      <c r="G2" t="s">
        <v>176</v>
      </c>
      <c r="H2" t="s">
        <v>177</v>
      </c>
      <c r="I2" t="s">
        <v>178</v>
      </c>
      <c r="K2" t="s">
        <v>179</v>
      </c>
    </row>
    <row r="3" spans="2:11">
      <c r="B3" t="s">
        <v>147</v>
      </c>
      <c r="C3" t="s">
        <v>83</v>
      </c>
      <c r="G3" s="48">
        <f>IFERROR(INDEX('NYU Data'!$K$20:$K$114,MATCH(C3,'NYU Data'!$A$20:$A$114,0)),"")</f>
        <v>7.4333757172636877E-2</v>
      </c>
      <c r="H3" s="48" t="str">
        <f>IFERROR(INDEX('NYU Data'!$K$20:$K$114,MATCH(D3,'NYU Data'!$A$20:$A$114,0)),"")</f>
        <v/>
      </c>
      <c r="I3" s="48" t="str">
        <f>IFERROR(INDEX('NYU Data'!$K$20:$K$114,MATCH(E3,'NYU Data'!$A$20:$A$114,0)),"")</f>
        <v/>
      </c>
      <c r="K3" s="49">
        <f>AVERAGE(G3:I3)</f>
        <v>7.4333757172636877E-2</v>
      </c>
    </row>
    <row r="4" spans="2:11">
      <c r="B4" t="s">
        <v>148</v>
      </c>
      <c r="C4" t="s">
        <v>69</v>
      </c>
      <c r="G4" s="48">
        <f>IFERROR(INDEX('NYU Data'!$K$20:$K$114,MATCH(C4,'NYU Data'!$A$20:$A$114,0)),"")</f>
        <v>9.2344036982938402E-2</v>
      </c>
      <c r="H4" s="48" t="str">
        <f>IFERROR(INDEX('NYU Data'!$K$20:$K$114,MATCH(D4,'NYU Data'!$A$20:$A$114,0)),"")</f>
        <v/>
      </c>
      <c r="I4" s="48" t="str">
        <f>IFERROR(INDEX('NYU Data'!$K$20:$K$114,MATCH(E4,'NYU Data'!$A$20:$A$114,0)),"")</f>
        <v/>
      </c>
      <c r="K4" s="49">
        <f t="shared" ref="K4:K27" si="0">AVERAGE(G4:I4)</f>
        <v>9.2344036982938402E-2</v>
      </c>
    </row>
    <row r="5" spans="2:11">
      <c r="B5" t="s">
        <v>149</v>
      </c>
      <c r="C5" t="s">
        <v>105</v>
      </c>
      <c r="G5" s="48">
        <f>IFERROR(INDEX('NYU Data'!$K$20:$K$114,MATCH(C5,'NYU Data'!$A$20:$A$114,0)),"")</f>
        <v>7.5232173387922263E-2</v>
      </c>
      <c r="H5" s="48" t="str">
        <f>IFERROR(INDEX('NYU Data'!$K$20:$K$114,MATCH(D5,'NYU Data'!$A$20:$A$114,0)),"")</f>
        <v/>
      </c>
      <c r="I5" s="48" t="str">
        <f>IFERROR(INDEX('NYU Data'!$K$20:$K$114,MATCH(E5,'NYU Data'!$A$20:$A$114,0)),"")</f>
        <v/>
      </c>
      <c r="K5" s="49">
        <f t="shared" si="0"/>
        <v>7.5232173387922263E-2</v>
      </c>
    </row>
    <row r="6" spans="2:11">
      <c r="B6" t="s">
        <v>150</v>
      </c>
      <c r="C6" t="s">
        <v>102</v>
      </c>
      <c r="G6" s="48">
        <f>IFERROR(INDEX('NYU Data'!$K$20:$K$114,MATCH(C6,'NYU Data'!$A$20:$A$114,0)),"")</f>
        <v>8.4036298078024346E-2</v>
      </c>
      <c r="H6" s="48" t="str">
        <f>IFERROR(INDEX('NYU Data'!$K$20:$K$114,MATCH(D6,'NYU Data'!$A$20:$A$114,0)),"")</f>
        <v/>
      </c>
      <c r="I6" s="48" t="str">
        <f>IFERROR(INDEX('NYU Data'!$K$20:$K$114,MATCH(E6,'NYU Data'!$A$20:$A$114,0)),"")</f>
        <v/>
      </c>
      <c r="K6" s="49">
        <f t="shared" si="0"/>
        <v>8.4036298078024346E-2</v>
      </c>
    </row>
    <row r="7" spans="2:11">
      <c r="B7" t="s">
        <v>151</v>
      </c>
      <c r="C7" t="s">
        <v>85</v>
      </c>
      <c r="D7" t="s">
        <v>86</v>
      </c>
      <c r="E7" t="s">
        <v>139</v>
      </c>
      <c r="G7" s="48">
        <f>IFERROR(INDEX('NYU Data'!$K$20:$K$114,MATCH(C7,'NYU Data'!$A$20:$A$114,0)),"")</f>
        <v>6.0185842186244988E-2</v>
      </c>
      <c r="H7" s="48">
        <f>IFERROR(INDEX('NYU Data'!$K$20:$K$114,MATCH(D7,'NYU Data'!$A$20:$A$114,0)),"")</f>
        <v>6.6392260631111671E-2</v>
      </c>
      <c r="I7" s="48">
        <f>IFERROR(INDEX('NYU Data'!$K$20:$K$114,MATCH(E7,'NYU Data'!$A$20:$A$114,0)),"")</f>
        <v>7.9457909536029825E-2</v>
      </c>
      <c r="K7" s="49">
        <f t="shared" si="0"/>
        <v>6.8678670784462159E-2</v>
      </c>
    </row>
    <row r="8" spans="2:11">
      <c r="B8" t="s">
        <v>152</v>
      </c>
      <c r="C8" t="s">
        <v>54</v>
      </c>
      <c r="G8" s="48">
        <f>IFERROR(INDEX('NYU Data'!$K$20:$K$114,MATCH(C8,'NYU Data'!$A$20:$A$114,0)),"")</f>
        <v>7.4429651061627064E-2</v>
      </c>
      <c r="H8" s="48" t="str">
        <f>IFERROR(INDEX('NYU Data'!$K$20:$K$114,MATCH(D8,'NYU Data'!$A$20:$A$114,0)),"")</f>
        <v/>
      </c>
      <c r="I8" s="48" t="str">
        <f>IFERROR(INDEX('NYU Data'!$K$20:$K$114,MATCH(E8,'NYU Data'!$A$20:$A$114,0)),"")</f>
        <v/>
      </c>
      <c r="K8" s="49">
        <f t="shared" si="0"/>
        <v>7.4429651061627064E-2</v>
      </c>
    </row>
    <row r="9" spans="2:11">
      <c r="B9" t="s">
        <v>153</v>
      </c>
      <c r="C9" t="s">
        <v>109</v>
      </c>
      <c r="G9" s="48">
        <f>IFERROR(INDEX('NYU Data'!$K$20:$K$114,MATCH(C9,'NYU Data'!$A$20:$A$114,0)),"")</f>
        <v>8.3211276108504303E-2</v>
      </c>
      <c r="H9" s="48" t="str">
        <f>IFERROR(INDEX('NYU Data'!$K$20:$K$114,MATCH(D9,'NYU Data'!$A$20:$A$114,0)),"")</f>
        <v/>
      </c>
      <c r="I9" s="48" t="str">
        <f>IFERROR(INDEX('NYU Data'!$K$20:$K$114,MATCH(E9,'NYU Data'!$A$20:$A$114,0)),"")</f>
        <v/>
      </c>
      <c r="K9" s="49">
        <f t="shared" si="0"/>
        <v>8.3211276108504303E-2</v>
      </c>
    </row>
    <row r="10" spans="2:11">
      <c r="B10" t="s">
        <v>154</v>
      </c>
      <c r="C10" t="s">
        <v>109</v>
      </c>
      <c r="D10" t="s">
        <v>112</v>
      </c>
      <c r="G10" s="48">
        <f>IFERROR(INDEX('NYU Data'!$K$20:$K$114,MATCH(C10,'NYU Data'!$A$20:$A$114,0)),"")</f>
        <v>8.3211276108504303E-2</v>
      </c>
      <c r="H10" s="48">
        <f>IFERROR(INDEX('NYU Data'!$K$20:$K$114,MATCH(D10,'NYU Data'!$A$20:$A$114,0)),"")</f>
        <v>6.6279702200456814E-2</v>
      </c>
      <c r="I10" s="48" t="str">
        <f>IFERROR(INDEX('NYU Data'!$K$20:$K$114,MATCH(E10,'NYU Data'!$A$20:$A$114,0)),"")</f>
        <v/>
      </c>
      <c r="K10" s="49">
        <f t="shared" si="0"/>
        <v>7.4745489154480566E-2</v>
      </c>
    </row>
    <row r="11" spans="2:11">
      <c r="B11" t="s">
        <v>155</v>
      </c>
      <c r="C11" t="s">
        <v>104</v>
      </c>
      <c r="G11" s="48">
        <f>IFERROR(INDEX('NYU Data'!$K$20:$K$114,MATCH(C11,'NYU Data'!$A$20:$A$114,0)),"")</f>
        <v>6.3289396315035593E-2</v>
      </c>
      <c r="H11" s="48" t="str">
        <f>IFERROR(INDEX('NYU Data'!$K$20:$K$114,MATCH(D11,'NYU Data'!$A$20:$A$114,0)),"")</f>
        <v/>
      </c>
      <c r="I11" s="48" t="str">
        <f>IFERROR(INDEX('NYU Data'!$K$20:$K$114,MATCH(E11,'NYU Data'!$A$20:$A$114,0)),"")</f>
        <v/>
      </c>
      <c r="K11" s="49">
        <f t="shared" si="0"/>
        <v>6.3289396315035593E-2</v>
      </c>
    </row>
    <row r="12" spans="2:11">
      <c r="B12" t="s">
        <v>156</v>
      </c>
      <c r="C12" t="s">
        <v>66</v>
      </c>
      <c r="D12" t="s">
        <v>67</v>
      </c>
      <c r="E12" t="s">
        <v>68</v>
      </c>
      <c r="G12" s="48">
        <f>IFERROR(INDEX('NYU Data'!$K$20:$K$114,MATCH(C12,'NYU Data'!$A$20:$A$114,0)),"")</f>
        <v>7.6300281069613743E-2</v>
      </c>
      <c r="H12" s="48">
        <f>IFERROR(INDEX('NYU Data'!$K$20:$K$114,MATCH(D12,'NYU Data'!$A$20:$A$114,0)),"")</f>
        <v>6.4697501621073003E-2</v>
      </c>
      <c r="I12" s="48">
        <f>IFERROR(INDEX('NYU Data'!$K$20:$K$114,MATCH(E12,'NYU Data'!$A$20:$A$114,0)),"")</f>
        <v>7.6666211727343503E-2</v>
      </c>
      <c r="K12" s="49">
        <f t="shared" si="0"/>
        <v>7.2554664806010083E-2</v>
      </c>
    </row>
    <row r="13" spans="2:11">
      <c r="B13" t="s">
        <v>157</v>
      </c>
      <c r="C13" t="s">
        <v>127</v>
      </c>
      <c r="G13" s="48">
        <f>IFERROR(INDEX('NYU Data'!$K$20:$K$114,MATCH(C13,'NYU Data'!$A$20:$A$114,0)),"")</f>
        <v>5.3344322604215552E-2</v>
      </c>
      <c r="H13" s="48" t="str">
        <f>IFERROR(INDEX('NYU Data'!$K$20:$K$114,MATCH(D13,'NYU Data'!$A$20:$A$114,0)),"")</f>
        <v/>
      </c>
      <c r="I13" s="48" t="str">
        <f>IFERROR(INDEX('NYU Data'!$K$20:$K$114,MATCH(E13,'NYU Data'!$A$20:$A$114,0)),"")</f>
        <v/>
      </c>
      <c r="K13" s="49">
        <f t="shared" si="0"/>
        <v>5.3344322604215552E-2</v>
      </c>
    </row>
    <row r="14" spans="2:11">
      <c r="B14" t="s">
        <v>158</v>
      </c>
      <c r="C14" t="s">
        <v>63</v>
      </c>
      <c r="G14" s="48">
        <f>IFERROR(INDEX('NYU Data'!$K$20:$K$114,MATCH(C14,'NYU Data'!$A$20:$A$114,0)),"")</f>
        <v>9.4602959728378594E-2</v>
      </c>
      <c r="H14" s="48" t="str">
        <f>IFERROR(INDEX('NYU Data'!$K$20:$K$114,MATCH(D14,'NYU Data'!$A$20:$A$114,0)),"")</f>
        <v/>
      </c>
      <c r="I14" s="48" t="str">
        <f>IFERROR(INDEX('NYU Data'!$K$20:$K$114,MATCH(E14,'NYU Data'!$A$20:$A$114,0)),"")</f>
        <v/>
      </c>
      <c r="K14" s="49">
        <f t="shared" si="0"/>
        <v>9.4602959728378594E-2</v>
      </c>
    </row>
    <row r="15" spans="2:11">
      <c r="B15" t="s">
        <v>159</v>
      </c>
      <c r="C15" t="s">
        <v>63</v>
      </c>
      <c r="G15" s="48">
        <f>IFERROR(INDEX('NYU Data'!$K$20:$K$114,MATCH(C15,'NYU Data'!$A$20:$A$114,0)),"")</f>
        <v>9.4602959728378594E-2</v>
      </c>
      <c r="H15" s="48" t="str">
        <f>IFERROR(INDEX('NYU Data'!$K$20:$K$114,MATCH(D15,'NYU Data'!$A$20:$A$114,0)),"")</f>
        <v/>
      </c>
      <c r="I15" s="48" t="str">
        <f>IFERROR(INDEX('NYU Data'!$K$20:$K$114,MATCH(E15,'NYU Data'!$A$20:$A$114,0)),"")</f>
        <v/>
      </c>
      <c r="K15" s="49">
        <f t="shared" si="0"/>
        <v>9.4602959728378594E-2</v>
      </c>
    </row>
    <row r="16" spans="2:11">
      <c r="B16" t="s">
        <v>160</v>
      </c>
      <c r="C16" t="s">
        <v>135</v>
      </c>
      <c r="G16" s="48">
        <f>IFERROR(INDEX('NYU Data'!$K$20:$K$114,MATCH(C16,'NYU Data'!$A$20:$A$114,0)),"")</f>
        <v>8.1745309550233958E-2</v>
      </c>
      <c r="H16" s="48" t="str">
        <f>IFERROR(INDEX('NYU Data'!$K$20:$K$114,MATCH(D16,'NYU Data'!$A$20:$A$114,0)),"")</f>
        <v/>
      </c>
      <c r="I16" s="48" t="str">
        <f>IFERROR(INDEX('NYU Data'!$K$20:$K$114,MATCH(E16,'NYU Data'!$A$20:$A$114,0)),"")</f>
        <v/>
      </c>
      <c r="K16" s="49">
        <f t="shared" si="0"/>
        <v>8.1745309550233958E-2</v>
      </c>
    </row>
    <row r="17" spans="2:11">
      <c r="B17" t="s">
        <v>161</v>
      </c>
      <c r="C17" t="s">
        <v>102</v>
      </c>
      <c r="G17" s="48">
        <f>IFERROR(INDEX('NYU Data'!$K$20:$K$114,MATCH(C17,'NYU Data'!$A$20:$A$114,0)),"")</f>
        <v>8.4036298078024346E-2</v>
      </c>
      <c r="H17" s="48" t="str">
        <f>IFERROR(INDEX('NYU Data'!$K$20:$K$114,MATCH(D17,'NYU Data'!$A$20:$A$114,0)),"")</f>
        <v/>
      </c>
      <c r="I17" s="48" t="str">
        <f>IFERROR(INDEX('NYU Data'!$K$20:$K$114,MATCH(E17,'NYU Data'!$A$20:$A$114,0)),"")</f>
        <v/>
      </c>
      <c r="K17" s="49">
        <f t="shared" si="0"/>
        <v>8.4036298078024346E-2</v>
      </c>
    </row>
    <row r="18" spans="2:11">
      <c r="B18" t="s">
        <v>162</v>
      </c>
      <c r="C18" t="s">
        <v>102</v>
      </c>
      <c r="G18" s="48">
        <f>IFERROR(INDEX('NYU Data'!$K$20:$K$114,MATCH(C18,'NYU Data'!$A$20:$A$114,0)),"")</f>
        <v>8.4036298078024346E-2</v>
      </c>
      <c r="H18" s="48" t="str">
        <f>IFERROR(INDEX('NYU Data'!$K$20:$K$114,MATCH(D18,'NYU Data'!$A$20:$A$114,0)),"")</f>
        <v/>
      </c>
      <c r="I18" s="48" t="str">
        <f>IFERROR(INDEX('NYU Data'!$K$20:$K$114,MATCH(E18,'NYU Data'!$A$20:$A$114,0)),"")</f>
        <v/>
      </c>
      <c r="K18" s="49">
        <f t="shared" si="0"/>
        <v>8.4036298078024346E-2</v>
      </c>
    </row>
    <row r="19" spans="2:11">
      <c r="B19" t="s">
        <v>163</v>
      </c>
      <c r="C19" t="s">
        <v>78</v>
      </c>
      <c r="D19" t="s">
        <v>79</v>
      </c>
      <c r="G19" s="48">
        <f>IFERROR(INDEX('NYU Data'!$K$20:$K$114,MATCH(C19,'NYU Data'!$A$20:$A$114,0)),"")</f>
        <v>8.1210379390996679E-2</v>
      </c>
      <c r="H19" s="48">
        <f>IFERROR(INDEX('NYU Data'!$K$20:$K$114,MATCH(D19,'NYU Data'!$A$20:$A$114,0)),"")</f>
        <v>8.5537686064283719E-2</v>
      </c>
      <c r="I19" s="48" t="str">
        <f>IFERROR(INDEX('NYU Data'!$K$20:$K$114,MATCH(E19,'NYU Data'!$A$20:$A$114,0)),"")</f>
        <v/>
      </c>
      <c r="K19" s="49">
        <f t="shared" si="0"/>
        <v>8.3374032727640199E-2</v>
      </c>
    </row>
    <row r="20" spans="2:11">
      <c r="B20" t="s">
        <v>164</v>
      </c>
      <c r="C20" t="s">
        <v>87</v>
      </c>
      <c r="D20" t="s">
        <v>77</v>
      </c>
      <c r="G20" s="48">
        <f>IFERROR(INDEX('NYU Data'!$K$20:$K$114,MATCH(C20,'NYU Data'!$A$20:$A$114,0)),"")</f>
        <v>7.1503068928337091E-2</v>
      </c>
      <c r="H20" s="48">
        <f>IFERROR(INDEX('NYU Data'!$K$20:$K$114,MATCH(D20,'NYU Data'!$A$20:$A$114,0)),"")</f>
        <v>9.3967891691954131E-2</v>
      </c>
      <c r="I20" s="48" t="str">
        <f>IFERROR(INDEX('NYU Data'!$K$20:$K$114,MATCH(E20,'NYU Data'!$A$20:$A$114,0)),"")</f>
        <v/>
      </c>
      <c r="K20" s="49">
        <f t="shared" si="0"/>
        <v>8.2735480310145604E-2</v>
      </c>
    </row>
    <row r="21" spans="2:11">
      <c r="B21" t="s">
        <v>165</v>
      </c>
      <c r="C21" t="s">
        <v>101</v>
      </c>
      <c r="G21" s="48">
        <f>IFERROR(INDEX('NYU Data'!$K$20:$K$114,MATCH(C21,'NYU Data'!$A$20:$A$114,0)),"")</f>
        <v>8.540880731803642E-2</v>
      </c>
      <c r="H21" s="48" t="str">
        <f>IFERROR(INDEX('NYU Data'!$K$20:$K$114,MATCH(D21,'NYU Data'!$A$20:$A$114,0)),"")</f>
        <v/>
      </c>
      <c r="I21" s="48" t="str">
        <f>IFERROR(INDEX('NYU Data'!$K$20:$K$114,MATCH(E21,'NYU Data'!$A$20:$A$114,0)),"")</f>
        <v/>
      </c>
      <c r="K21" s="49">
        <f t="shared" si="0"/>
        <v>8.540880731803642E-2</v>
      </c>
    </row>
    <row r="22" spans="2:11">
      <c r="B22" t="s">
        <v>166</v>
      </c>
      <c r="C22" t="s">
        <v>140</v>
      </c>
      <c r="D22" t="s">
        <v>142</v>
      </c>
      <c r="G22" s="48">
        <f>IFERROR(INDEX('NYU Data'!$K$20:$K$114,MATCH(C22,'NYU Data'!$A$20:$A$114,0)),"")</f>
        <v>7.7173145592315973E-2</v>
      </c>
      <c r="H22" s="48">
        <f>IFERROR(INDEX('NYU Data'!$K$20:$K$114,MATCH(D22,'NYU Data'!$A$20:$A$114,0)),"")</f>
        <v>8.3913441891136392E-2</v>
      </c>
      <c r="I22" s="48" t="str">
        <f>IFERROR(INDEX('NYU Data'!$K$20:$K$114,MATCH(E22,'NYU Data'!$A$20:$A$114,0)),"")</f>
        <v/>
      </c>
      <c r="K22" s="49">
        <f t="shared" si="0"/>
        <v>8.0543293741726182E-2</v>
      </c>
    </row>
    <row r="23" spans="2:11">
      <c r="B23" t="s">
        <v>167</v>
      </c>
      <c r="C23" t="s">
        <v>141</v>
      </c>
      <c r="G23" s="48">
        <f>IFERROR(INDEX('NYU Data'!$K$20:$K$114,MATCH(C23,'NYU Data'!$A$20:$A$114,0)),"")</f>
        <v>7.7547297393384493E-2</v>
      </c>
      <c r="H23" s="48" t="str">
        <f>IFERROR(INDEX('NYU Data'!$K$20:$K$114,MATCH(D23,'NYU Data'!$A$20:$A$114,0)),"")</f>
        <v/>
      </c>
      <c r="I23" s="48" t="str">
        <f>IFERROR(INDEX('NYU Data'!$K$20:$K$114,MATCH(E23,'NYU Data'!$A$20:$A$114,0)),"")</f>
        <v/>
      </c>
      <c r="K23" s="49">
        <f t="shared" si="0"/>
        <v>7.7547297393384493E-2</v>
      </c>
    </row>
    <row r="24" spans="2:11">
      <c r="B24" t="s">
        <v>168</v>
      </c>
      <c r="C24" t="s">
        <v>101</v>
      </c>
      <c r="G24" s="48">
        <f>IFERROR(INDEX('NYU Data'!$K$20:$K$114,MATCH(C24,'NYU Data'!$A$20:$A$114,0)),"")</f>
        <v>8.540880731803642E-2</v>
      </c>
      <c r="H24" s="48" t="str">
        <f>IFERROR(INDEX('NYU Data'!$K$20:$K$114,MATCH(D24,'NYU Data'!$A$20:$A$114,0)),"")</f>
        <v/>
      </c>
      <c r="I24" s="48" t="str">
        <f>IFERROR(INDEX('NYU Data'!$K$20:$K$114,MATCH(E24,'NYU Data'!$A$20:$A$114,0)),"")</f>
        <v/>
      </c>
      <c r="K24" s="49">
        <f t="shared" si="0"/>
        <v>8.540880731803642E-2</v>
      </c>
    </row>
    <row r="25" spans="2:11">
      <c r="B25" t="s">
        <v>169</v>
      </c>
      <c r="C25" t="s">
        <v>106</v>
      </c>
      <c r="G25" s="48">
        <f>IFERROR(INDEX('NYU Data'!$K$20:$K$114,MATCH(C25,'NYU Data'!$A$20:$A$114,0)),"")</f>
        <v>6.589380248789542E-2</v>
      </c>
      <c r="H25" s="48" t="str">
        <f>IFERROR(INDEX('NYU Data'!$K$20:$K$114,MATCH(D25,'NYU Data'!$A$20:$A$114,0)),"")</f>
        <v/>
      </c>
      <c r="I25" s="48" t="str">
        <f>IFERROR(INDEX('NYU Data'!$K$20:$K$114,MATCH(E25,'NYU Data'!$A$20:$A$114,0)),"")</f>
        <v/>
      </c>
      <c r="K25" s="49">
        <f t="shared" si="0"/>
        <v>6.589380248789542E-2</v>
      </c>
    </row>
    <row r="26" spans="2:11">
      <c r="B26" t="s">
        <v>170</v>
      </c>
      <c r="C26" t="s">
        <v>144</v>
      </c>
      <c r="G26" s="48">
        <f>IFERROR(INDEX('NYU Data'!$K$20:$K$114,MATCH(C26,'NYU Data'!$A$20:$A$114,0)),"")</f>
        <v>6.1475037186992133E-2</v>
      </c>
      <c r="H26" s="48" t="str">
        <f>IFERROR(INDEX('NYU Data'!$K$20:$K$114,MATCH(D26,'NYU Data'!$A$20:$A$114,0)),"")</f>
        <v/>
      </c>
      <c r="I26" s="48" t="str">
        <f>IFERROR(INDEX('NYU Data'!$K$20:$K$114,MATCH(E26,'NYU Data'!$A$20:$A$114,0)),"")</f>
        <v/>
      </c>
      <c r="K26" s="49">
        <f t="shared" si="0"/>
        <v>6.1475037186992133E-2</v>
      </c>
    </row>
    <row r="27" spans="2:11">
      <c r="B27" t="s">
        <v>171</v>
      </c>
      <c r="C27" t="s">
        <v>80</v>
      </c>
      <c r="G27" s="48">
        <f>IFERROR(INDEX('NYU Data'!$K$20:$K$114,MATCH(C27,'NYU Data'!$A$20:$A$114,0)),"")</f>
        <v>8.17026733632642E-2</v>
      </c>
      <c r="H27" s="48" t="str">
        <f>IFERROR(INDEX('NYU Data'!$K$20:$K$114,MATCH(D27,'NYU Data'!$A$20:$A$114,0)),"")</f>
        <v/>
      </c>
      <c r="I27" s="48" t="str">
        <f>IFERROR(INDEX('NYU Data'!$K$20:$K$114,MATCH(E27,'NYU Data'!$A$20:$A$114,0)),"")</f>
        <v/>
      </c>
      <c r="K27" s="49">
        <f t="shared" si="0"/>
        <v>8.17026733632642E-2</v>
      </c>
    </row>
  </sheetData>
  <phoneticPr fontId="17" type="noConversion"/>
  <conditionalFormatting sqref="G3:I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2C3E-FEFB-4F66-9667-31E7FEED72E5}">
  <sheetPr>
    <tabColor rgb="FF002060"/>
  </sheetPr>
  <dimension ref="A1:AD26"/>
  <sheetViews>
    <sheetView workbookViewId="0">
      <selection activeCell="B2" sqref="B2:B26"/>
    </sheetView>
  </sheetViews>
  <sheetFormatPr defaultRowHeight="14.5"/>
  <cols>
    <col min="1" max="1" width="38.1796875" customWidth="1"/>
    <col min="2" max="2" width="22" customWidth="1"/>
  </cols>
  <sheetData>
    <row r="1" spans="1:30">
      <c r="A1" s="4" t="s">
        <v>4</v>
      </c>
      <c r="B1" s="5" t="s">
        <v>182</v>
      </c>
      <c r="D1" s="5"/>
      <c r="F1" s="5"/>
      <c r="H1" s="5"/>
      <c r="J1" s="5"/>
      <c r="L1" s="5"/>
      <c r="N1" s="5"/>
      <c r="P1" s="5"/>
      <c r="R1" s="5"/>
      <c r="T1" s="5"/>
      <c r="V1" s="5"/>
      <c r="X1" s="5"/>
      <c r="Z1" s="5"/>
      <c r="AB1" s="5"/>
      <c r="AD1" s="5"/>
    </row>
    <row r="2" spans="1:30">
      <c r="A2" t="s">
        <v>147</v>
      </c>
      <c r="B2" s="9">
        <f>(1+'EPS &lt;&gt; NYU Industry Mapping'!K3)/(1+'NYU Data'!C$17)-1</f>
        <v>4.8130494802572477E-2</v>
      </c>
    </row>
    <row r="3" spans="1:30">
      <c r="A3" t="s">
        <v>148</v>
      </c>
      <c r="B3" s="9">
        <f>(1+'EPS &lt;&gt; NYU Industry Mapping'!K4)/(1+'NYU Data'!C$17)-1</f>
        <v>6.570149949554982E-2</v>
      </c>
    </row>
    <row r="4" spans="1:30">
      <c r="A4" t="s">
        <v>149</v>
      </c>
      <c r="B4" s="9">
        <f>(1+'EPS &lt;&gt; NYU Industry Mapping'!K5)/(1+'NYU Data'!C$17)-1</f>
        <v>4.9006998427241211E-2</v>
      </c>
    </row>
    <row r="5" spans="1:30">
      <c r="A5" t="s">
        <v>150</v>
      </c>
      <c r="B5" s="9">
        <f>(1+'EPS &lt;&gt; NYU Industry Mapping'!K6)/(1+'NYU Data'!C$17)-1</f>
        <v>5.7596388368804208E-2</v>
      </c>
    </row>
    <row r="6" spans="1:30">
      <c r="A6" t="s">
        <v>151</v>
      </c>
      <c r="B6" s="9">
        <f>(1+'EPS &lt;&gt; NYU Industry Mapping'!K7)/(1+'NYU Data'!C$17)-1</f>
        <v>4.2613337350694946E-2</v>
      </c>
    </row>
    <row r="7" spans="1:30">
      <c r="A7" t="s">
        <v>152</v>
      </c>
      <c r="B7" s="9">
        <f>(1+'EPS &lt;&gt; NYU Industry Mapping'!K8)/(1+'NYU Data'!C$17)-1</f>
        <v>4.8224049816221637E-2</v>
      </c>
    </row>
    <row r="8" spans="1:30">
      <c r="A8" t="s">
        <v>153</v>
      </c>
      <c r="B8" s="9">
        <f>(1+'EPS &lt;&gt; NYU Industry Mapping'!K9)/(1+'NYU Data'!C$17)-1</f>
        <v>5.6791488886345665E-2</v>
      </c>
    </row>
    <row r="9" spans="1:30">
      <c r="A9" t="s">
        <v>154</v>
      </c>
      <c r="B9" s="9">
        <f>(1+'EPS &lt;&gt; NYU Industry Mapping'!K10)/(1+'NYU Data'!C$17)-1</f>
        <v>4.8532184540956758E-2</v>
      </c>
    </row>
    <row r="10" spans="1:30">
      <c r="A10" t="s">
        <v>155</v>
      </c>
      <c r="B10" s="9">
        <f>(1+'EPS &lt;&gt; NYU Industry Mapping'!K11)/(1+'NYU Data'!C$17)-1</f>
        <v>3.7355508600034781E-2</v>
      </c>
    </row>
    <row r="11" spans="1:30">
      <c r="A11" t="s">
        <v>156</v>
      </c>
      <c r="B11" s="9">
        <f>(1+'EPS &lt;&gt; NYU Industry Mapping'!K12)/(1+'NYU Data'!C$17)-1</f>
        <v>4.6394794932692829E-2</v>
      </c>
    </row>
    <row r="12" spans="1:30">
      <c r="A12" t="s">
        <v>157</v>
      </c>
      <c r="B12" s="9">
        <f>(1+'EPS &lt;&gt; NYU Industry Mapping'!K13)/(1+'NYU Data'!C$17)-1</f>
        <v>2.7652997662649392E-2</v>
      </c>
    </row>
    <row r="13" spans="1:30">
      <c r="A13" t="s">
        <v>158</v>
      </c>
      <c r="B13" s="9">
        <f>(1+'EPS &lt;&gt; NYU Industry Mapping'!K14)/(1+'NYU Data'!C$17)-1</f>
        <v>6.7905326564271951E-2</v>
      </c>
    </row>
    <row r="14" spans="1:30">
      <c r="A14" t="s">
        <v>159</v>
      </c>
      <c r="B14" s="9">
        <f>(1+'EPS &lt;&gt; NYU Industry Mapping'!K15)/(1+'NYU Data'!C$17)-1</f>
        <v>6.7905326564271951E-2</v>
      </c>
    </row>
    <row r="15" spans="1:30">
      <c r="A15" t="s">
        <v>160</v>
      </c>
      <c r="B15" s="9">
        <f>(1+'EPS &lt;&gt; NYU Industry Mapping'!K16)/(1+'NYU Data'!C$17)-1</f>
        <v>5.5361277609984549E-2</v>
      </c>
    </row>
    <row r="16" spans="1:30">
      <c r="A16" t="s">
        <v>161</v>
      </c>
      <c r="B16" s="9">
        <f>(1+'EPS &lt;&gt; NYU Industry Mapping'!K17)/(1+'NYU Data'!C$17)-1</f>
        <v>5.7596388368804208E-2</v>
      </c>
    </row>
    <row r="17" spans="1:2">
      <c r="A17" t="s">
        <v>162</v>
      </c>
      <c r="B17" s="9">
        <f>(1+'EPS &lt;&gt; NYU Industry Mapping'!K18)/(1+'NYU Data'!C$17)-1</f>
        <v>5.7596388368804208E-2</v>
      </c>
    </row>
    <row r="18" spans="1:2">
      <c r="A18" t="s">
        <v>163</v>
      </c>
      <c r="B18" s="9">
        <f>(1+'EPS &lt;&gt; NYU Industry Mapping'!K19)/(1+'NYU Data'!C$17)-1</f>
        <v>5.695027583184431E-2</v>
      </c>
    </row>
    <row r="19" spans="1:2">
      <c r="A19" t="s">
        <v>164</v>
      </c>
      <c r="B19" s="9">
        <f>(1+'EPS &lt;&gt; NYU Industry Mapping'!K20)/(1+'NYU Data'!C$17)-1</f>
        <v>5.6327297863556725E-2</v>
      </c>
    </row>
    <row r="20" spans="1:2">
      <c r="A20" t="s">
        <v>165</v>
      </c>
      <c r="B20" s="9">
        <f>(1+'EPS &lt;&gt; NYU Industry Mapping'!K21)/(1+'NYU Data'!C$17)-1</f>
        <v>5.8935421773694152E-2</v>
      </c>
    </row>
    <row r="21" spans="1:2">
      <c r="A21" t="s">
        <v>166</v>
      </c>
      <c r="B21" s="9">
        <f>(1+'EPS &lt;&gt; NYU Industry Mapping'!K22)/(1+'NYU Data'!C$17)-1</f>
        <v>5.4188579260220582E-2</v>
      </c>
    </row>
    <row r="22" spans="1:2">
      <c r="A22" t="s">
        <v>167</v>
      </c>
      <c r="B22" s="9">
        <f>(1+'EPS &lt;&gt; NYU Industry Mapping'!K23)/(1+'NYU Data'!C$17)-1</f>
        <v>5.1265655993545822E-2</v>
      </c>
    </row>
    <row r="23" spans="1:2">
      <c r="A23" t="s">
        <v>168</v>
      </c>
      <c r="B23" s="9">
        <f>(1+'EPS &lt;&gt; NYU Industry Mapping'!K24)/(1+'NYU Data'!C$17)-1</f>
        <v>5.8935421773694152E-2</v>
      </c>
    </row>
    <row r="24" spans="1:2">
      <c r="A24" t="s">
        <v>169</v>
      </c>
      <c r="B24" s="9">
        <f>(1+'EPS &lt;&gt; NYU Industry Mapping'!K25)/(1+'NYU Data'!C$17)-1</f>
        <v>3.9896392671117553E-2</v>
      </c>
    </row>
    <row r="25" spans="1:2">
      <c r="A25" t="s">
        <v>170</v>
      </c>
      <c r="B25" s="9">
        <f>(1+'EPS &lt;&gt; NYU Industry Mapping'!K26)/(1+'NYU Data'!C$17)-1</f>
        <v>3.5585402133651023E-2</v>
      </c>
    </row>
    <row r="26" spans="1:2">
      <c r="A26" t="s">
        <v>171</v>
      </c>
      <c r="B26" s="9">
        <f>(1+'EPS &lt;&gt; NYU Industry Mapping'!K27)/(1+'NYU Data'!C$17)-1</f>
        <v>5.5319681330013859E-2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88480-FC75-4BF5-B02C-3AC172D606B8}">
  <sheetPr>
    <tabColor rgb="FF002060"/>
  </sheetPr>
  <dimension ref="A1:B2"/>
  <sheetViews>
    <sheetView workbookViewId="0">
      <selection activeCell="G38" sqref="G38"/>
    </sheetView>
  </sheetViews>
  <sheetFormatPr defaultRowHeight="14.5"/>
  <cols>
    <col min="1" max="1" width="38.1796875" customWidth="1"/>
    <col min="2" max="2" width="22" customWidth="1"/>
  </cols>
  <sheetData>
    <row r="1" spans="1:2">
      <c r="A1" s="4" t="s">
        <v>4</v>
      </c>
      <c r="B1" s="5" t="s">
        <v>181</v>
      </c>
    </row>
    <row r="2" spans="1:2">
      <c r="A2" t="s">
        <v>180</v>
      </c>
      <c r="B2" s="9">
        <f>'NYU Data'!D10</f>
        <v>4.3299999999999998E-2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NYU Data</vt:lpstr>
      <vt:lpstr>EPS &lt;&gt; NYU Industry Mapping</vt:lpstr>
      <vt:lpstr>BCoISC-WACCbI</vt:lpstr>
      <vt:lpstr>BCoISC-RPfE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Dan O'Brien</cp:lastModifiedBy>
  <dcterms:created xsi:type="dcterms:W3CDTF">2022-09-12T20:10:19Z</dcterms:created>
  <dcterms:modified xsi:type="dcterms:W3CDTF">2025-03-06T15:19:04Z</dcterms:modified>
</cp:coreProperties>
</file>