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fuels\IMFPbFT\"/>
    </mc:Choice>
  </mc:AlternateContent>
  <xr:revisionPtr revIDLastSave="0" documentId="13_ncr:1_{6476219F-AC51-406B-93D1-C1D1DB3EECA3}" xr6:coauthVersionLast="47" xr6:coauthVersionMax="47" xr10:uidLastSave="{00000000-0000-0000-0000-000000000000}"/>
  <bookViews>
    <workbookView xWindow="-110" yWindow="-110" windowWidth="19420" windowHeight="11500" tabRatio="991" firstSheet="4" activeTab="9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1" l="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F58" i="11" s="1"/>
  <c r="C58" i="11"/>
  <c r="E35" i="11" a="1"/>
  <c r="E35" i="11" s="1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C4" i="24"/>
  <c r="D4" i="24"/>
  <c r="C5" i="24"/>
  <c r="D5" i="24"/>
  <c r="C6" i="24"/>
  <c r="D6" i="24"/>
  <c r="C7" i="24"/>
  <c r="D7" i="24"/>
  <c r="C8" i="24"/>
  <c r="D8" i="24"/>
  <c r="C9" i="24"/>
  <c r="D9" i="24"/>
  <c r="C10" i="24"/>
  <c r="D10" i="24"/>
  <c r="C11" i="24"/>
  <c r="D11" i="24"/>
  <c r="C12" i="24"/>
  <c r="D12" i="24"/>
  <c r="C13" i="24"/>
  <c r="D13" i="24"/>
  <c r="C14" i="24"/>
  <c r="D14" i="24"/>
  <c r="C15" i="24"/>
  <c r="D15" i="24"/>
  <c r="C16" i="24"/>
  <c r="D16" i="24"/>
  <c r="C17" i="24"/>
  <c r="D17" i="24"/>
  <c r="C18" i="24"/>
  <c r="D18" i="24"/>
  <c r="C19" i="24"/>
  <c r="D19" i="24"/>
  <c r="C20" i="24"/>
  <c r="D20" i="24"/>
  <c r="C21" i="24"/>
  <c r="D21" i="24"/>
  <c r="C22" i="24"/>
  <c r="D22" i="24"/>
  <c r="C23" i="24"/>
  <c r="D23" i="24"/>
  <c r="C24" i="24"/>
  <c r="D24" i="24"/>
  <c r="C25" i="24"/>
  <c r="D25" i="24"/>
  <c r="C26" i="24"/>
  <c r="D26" i="24"/>
  <c r="C27" i="24"/>
  <c r="D27" i="24"/>
  <c r="C28" i="24"/>
  <c r="D28" i="24"/>
  <c r="C29" i="24"/>
  <c r="D29" i="24"/>
  <c r="C30" i="24"/>
  <c r="D30" i="24"/>
  <c r="C31" i="24"/>
  <c r="D31" i="24"/>
  <c r="C32" i="24"/>
  <c r="D32" i="24"/>
  <c r="C33" i="24"/>
  <c r="D33" i="24"/>
  <c r="C34" i="24"/>
  <c r="D34" i="24"/>
  <c r="C35" i="24"/>
  <c r="D35" i="24"/>
  <c r="C36" i="24"/>
  <c r="D36" i="24"/>
  <c r="C37" i="24"/>
  <c r="D37" i="24"/>
  <c r="C38" i="24"/>
  <c r="D38" i="24"/>
  <c r="C39" i="24"/>
  <c r="D39" i="24"/>
  <c r="C40" i="24"/>
  <c r="D40" i="24"/>
  <c r="C41" i="24"/>
  <c r="D41" i="24"/>
  <c r="C42" i="24"/>
  <c r="D42" i="24"/>
  <c r="C43" i="24"/>
  <c r="D43" i="24"/>
  <c r="C44" i="24"/>
  <c r="D44" i="24"/>
  <c r="C45" i="24"/>
  <c r="D45" i="24"/>
  <c r="C46" i="24"/>
  <c r="D46" i="24"/>
  <c r="C47" i="24"/>
  <c r="D47" i="24"/>
  <c r="C48" i="24"/>
  <c r="D48" i="24"/>
  <c r="C49" i="24"/>
  <c r="D49" i="24"/>
  <c r="C50" i="24"/>
  <c r="D50" i="24"/>
  <c r="C51" i="24"/>
  <c r="D51" i="24"/>
  <c r="C52" i="24"/>
  <c r="D52" i="24"/>
  <c r="C53" i="24"/>
  <c r="D53" i="24"/>
  <c r="C54" i="24"/>
  <c r="D54" i="24"/>
  <c r="C55" i="24"/>
  <c r="D55" i="24"/>
  <c r="C56" i="24"/>
  <c r="D56" i="24"/>
  <c r="C57" i="24"/>
  <c r="D57" i="24"/>
  <c r="C58" i="24"/>
  <c r="D58" i="24"/>
  <c r="C59" i="24"/>
  <c r="D59" i="24"/>
  <c r="C60" i="24"/>
  <c r="D60" i="24"/>
  <c r="C61" i="24"/>
  <c r="D61" i="24"/>
  <c r="C62" i="24"/>
  <c r="D62" i="24"/>
  <c r="C63" i="24"/>
  <c r="D63" i="24"/>
  <c r="C64" i="24"/>
  <c r="D64" i="24"/>
  <c r="C65" i="24"/>
  <c r="D65" i="24"/>
  <c r="C66" i="24"/>
  <c r="D66" i="24"/>
  <c r="C67" i="24"/>
  <c r="D67" i="24"/>
  <c r="C68" i="24"/>
  <c r="D68" i="24"/>
  <c r="C69" i="24"/>
  <c r="D69" i="24"/>
  <c r="C70" i="24"/>
  <c r="D70" i="24"/>
  <c r="C71" i="24"/>
  <c r="D71" i="24"/>
  <c r="C72" i="24"/>
  <c r="D72" i="24"/>
  <c r="C73" i="24"/>
  <c r="D73" i="24"/>
  <c r="C74" i="24"/>
  <c r="D74" i="24"/>
  <c r="C75" i="24"/>
  <c r="D75" i="24"/>
  <c r="C76" i="24"/>
  <c r="D76" i="24"/>
  <c r="C77" i="24"/>
  <c r="D77" i="24"/>
  <c r="C78" i="24"/>
  <c r="D78" i="24"/>
  <c r="C79" i="24"/>
  <c r="D79" i="24"/>
  <c r="C80" i="24"/>
  <c r="D80" i="24"/>
  <c r="C81" i="24"/>
  <c r="D81" i="24"/>
  <c r="C82" i="24"/>
  <c r="D82" i="24"/>
  <c r="C83" i="24"/>
  <c r="D83" i="24"/>
  <c r="C84" i="24"/>
  <c r="D84" i="24"/>
  <c r="C85" i="24"/>
  <c r="D85" i="24"/>
  <c r="C86" i="24"/>
  <c r="D86" i="24"/>
  <c r="C87" i="24"/>
  <c r="D87" i="24"/>
  <c r="C88" i="24"/>
  <c r="D88" i="24"/>
  <c r="C89" i="24"/>
  <c r="D89" i="24"/>
  <c r="C90" i="24"/>
  <c r="D90" i="24"/>
  <c r="C91" i="24"/>
  <c r="D91" i="24"/>
  <c r="C92" i="24"/>
  <c r="D92" i="24"/>
  <c r="C93" i="24"/>
  <c r="D93" i="24"/>
  <c r="C94" i="24"/>
  <c r="D94" i="24"/>
  <c r="C95" i="24"/>
  <c r="D95" i="24"/>
  <c r="C96" i="24"/>
  <c r="D96" i="24"/>
  <c r="C97" i="24"/>
  <c r="D97" i="24"/>
  <c r="C98" i="24"/>
  <c r="D98" i="24"/>
  <c r="C99" i="24"/>
  <c r="D99" i="24"/>
  <c r="C100" i="24"/>
  <c r="D100" i="24"/>
  <c r="C101" i="24"/>
  <c r="D101" i="24"/>
  <c r="C102" i="24"/>
  <c r="D102" i="24"/>
  <c r="C103" i="24"/>
  <c r="D103" i="24"/>
  <c r="C104" i="24"/>
  <c r="D104" i="24"/>
  <c r="C105" i="24"/>
  <c r="D105" i="24"/>
  <c r="C106" i="24"/>
  <c r="D106" i="24"/>
  <c r="C107" i="24"/>
  <c r="D107" i="24"/>
  <c r="C108" i="24"/>
  <c r="D108" i="24"/>
  <c r="C109" i="24"/>
  <c r="D109" i="24"/>
  <c r="C110" i="24"/>
  <c r="D110" i="24"/>
  <c r="C111" i="24"/>
  <c r="D111" i="24"/>
  <c r="C112" i="24"/>
  <c r="D112" i="24"/>
  <c r="C113" i="24"/>
  <c r="D113" i="24"/>
  <c r="C114" i="24"/>
  <c r="D114" i="24"/>
  <c r="C115" i="24"/>
  <c r="D115" i="24"/>
  <c r="C116" i="24"/>
  <c r="D116" i="24"/>
  <c r="C117" i="24"/>
  <c r="D117" i="24"/>
  <c r="C118" i="24"/>
  <c r="D118" i="24"/>
  <c r="C119" i="24"/>
  <c r="D119" i="24"/>
  <c r="C120" i="24"/>
  <c r="D120" i="24"/>
  <c r="C121" i="24"/>
  <c r="D121" i="24"/>
  <c r="C122" i="24"/>
  <c r="D122" i="24"/>
  <c r="C123" i="24"/>
  <c r="D123" i="24"/>
  <c r="C124" i="24"/>
  <c r="D124" i="24"/>
  <c r="C125" i="24"/>
  <c r="D125" i="24"/>
  <c r="C126" i="24"/>
  <c r="D126" i="24"/>
  <c r="C127" i="24"/>
  <c r="D127" i="24"/>
  <c r="C128" i="24"/>
  <c r="D128" i="24"/>
  <c r="C129" i="24"/>
  <c r="D129" i="24"/>
  <c r="C130" i="24"/>
  <c r="D130" i="24"/>
  <c r="C131" i="24"/>
  <c r="D131" i="24"/>
  <c r="C132" i="24"/>
  <c r="D132" i="24"/>
  <c r="C133" i="24"/>
  <c r="D133" i="24"/>
  <c r="C134" i="24"/>
  <c r="D134" i="24"/>
  <c r="C135" i="24"/>
  <c r="D135" i="24"/>
  <c r="C136" i="24"/>
  <c r="D136" i="24"/>
  <c r="C137" i="24"/>
  <c r="D137" i="24"/>
  <c r="C138" i="24"/>
  <c r="D138" i="24"/>
  <c r="C139" i="24"/>
  <c r="D139" i="24"/>
  <c r="C140" i="24"/>
  <c r="D140" i="24"/>
  <c r="C141" i="24"/>
  <c r="D141" i="24"/>
  <c r="C142" i="24"/>
  <c r="D142" i="24"/>
  <c r="C143" i="24"/>
  <c r="D143" i="24"/>
  <c r="C144" i="24"/>
  <c r="D144" i="24"/>
  <c r="C145" i="24"/>
  <c r="D145" i="24"/>
  <c r="C146" i="24"/>
  <c r="D146" i="24"/>
  <c r="C147" i="24"/>
  <c r="D147" i="24"/>
  <c r="C148" i="24"/>
  <c r="D148" i="24"/>
  <c r="C149" i="24"/>
  <c r="D149" i="24"/>
  <c r="C150" i="24"/>
  <c r="D150" i="24"/>
  <c r="C151" i="24"/>
  <c r="D151" i="24"/>
  <c r="C152" i="24"/>
  <c r="D152" i="24"/>
  <c r="C153" i="24"/>
  <c r="D153" i="24"/>
  <c r="C154" i="24"/>
  <c r="D154" i="24"/>
  <c r="C155" i="24"/>
  <c r="D155" i="24"/>
  <c r="C156" i="24"/>
  <c r="D156" i="24"/>
  <c r="C157" i="24"/>
  <c r="D157" i="24"/>
  <c r="C158" i="24"/>
  <c r="D158" i="24"/>
  <c r="C159" i="24"/>
  <c r="D159" i="24"/>
  <c r="C160" i="24"/>
  <c r="D160" i="24"/>
  <c r="C161" i="24"/>
  <c r="D161" i="24"/>
  <c r="C162" i="24"/>
  <c r="D162" i="24"/>
  <c r="C163" i="24"/>
  <c r="D163" i="24"/>
  <c r="C164" i="24"/>
  <c r="D164" i="24"/>
  <c r="C165" i="24"/>
  <c r="D165" i="24"/>
  <c r="C166" i="24"/>
  <c r="D166" i="24"/>
  <c r="C167" i="24"/>
  <c r="D167" i="24"/>
  <c r="C168" i="24"/>
  <c r="D168" i="24"/>
  <c r="C169" i="24"/>
  <c r="D169" i="24"/>
  <c r="C170" i="24"/>
  <c r="D170" i="24"/>
  <c r="C171" i="24"/>
  <c r="D171" i="24"/>
  <c r="C172" i="24"/>
  <c r="D172" i="24"/>
  <c r="C173" i="24"/>
  <c r="D173" i="24"/>
  <c r="C174" i="24"/>
  <c r="D174" i="24"/>
  <c r="C175" i="24"/>
  <c r="D175" i="24"/>
  <c r="C176" i="24"/>
  <c r="D176" i="24"/>
  <c r="C177" i="24"/>
  <c r="D177" i="24"/>
  <c r="C178" i="24"/>
  <c r="D178" i="24"/>
  <c r="C179" i="24"/>
  <c r="D179" i="24"/>
  <c r="C180" i="24"/>
  <c r="D180" i="24"/>
  <c r="C181" i="24"/>
  <c r="D181" i="24"/>
  <c r="C182" i="24"/>
  <c r="D182" i="24"/>
  <c r="C183" i="24"/>
  <c r="D183" i="24"/>
  <c r="C184" i="24"/>
  <c r="D184" i="24"/>
  <c r="C185" i="24"/>
  <c r="D185" i="24"/>
  <c r="C186" i="24"/>
  <c r="D186" i="24"/>
  <c r="C187" i="24"/>
  <c r="D187" i="24"/>
  <c r="C188" i="24"/>
  <c r="D188" i="24"/>
  <c r="C189" i="24"/>
  <c r="D189" i="24"/>
  <c r="C190" i="24"/>
  <c r="D190" i="24"/>
  <c r="C191" i="24"/>
  <c r="D191" i="24"/>
  <c r="C192" i="24"/>
  <c r="D192" i="24"/>
  <c r="C193" i="24"/>
  <c r="D193" i="24"/>
  <c r="C194" i="24"/>
  <c r="D194" i="24"/>
  <c r="C195" i="24"/>
  <c r="D195" i="24"/>
  <c r="C196" i="24"/>
  <c r="D196" i="24"/>
  <c r="C197" i="24"/>
  <c r="D197" i="24"/>
  <c r="C198" i="24"/>
  <c r="D198" i="24"/>
  <c r="C199" i="24"/>
  <c r="D199" i="24"/>
  <c r="C200" i="24"/>
  <c r="D200" i="24"/>
  <c r="C201" i="24"/>
  <c r="D201" i="24"/>
  <c r="C202" i="24"/>
  <c r="D202" i="24"/>
  <c r="C203" i="24"/>
  <c r="D203" i="24"/>
  <c r="C204" i="24"/>
  <c r="D204" i="24"/>
  <c r="C205" i="24"/>
  <c r="D205" i="24"/>
  <c r="C206" i="24"/>
  <c r="D206" i="24"/>
  <c r="C207" i="24"/>
  <c r="D207" i="24"/>
  <c r="C208" i="24"/>
  <c r="D208" i="24"/>
  <c r="C209" i="24"/>
  <c r="D209" i="24"/>
  <c r="C210" i="24"/>
  <c r="D210" i="24"/>
  <c r="C211" i="24"/>
  <c r="D211" i="24"/>
  <c r="C212" i="24"/>
  <c r="D212" i="24"/>
  <c r="C213" i="24"/>
  <c r="D213" i="24"/>
  <c r="C214" i="24"/>
  <c r="D214" i="24"/>
  <c r="C215" i="24"/>
  <c r="D215" i="24"/>
  <c r="C216" i="24"/>
  <c r="D216" i="24"/>
  <c r="C217" i="24"/>
  <c r="D217" i="24"/>
  <c r="C218" i="24"/>
  <c r="D218" i="24"/>
  <c r="C219" i="24"/>
  <c r="D219" i="24"/>
  <c r="C220" i="24"/>
  <c r="D220" i="24"/>
  <c r="C221" i="24"/>
  <c r="D221" i="24"/>
  <c r="C222" i="24"/>
  <c r="D222" i="24"/>
  <c r="C223" i="24"/>
  <c r="D223" i="24"/>
  <c r="C224" i="24"/>
  <c r="D224" i="24"/>
  <c r="C225" i="24"/>
  <c r="D225" i="24"/>
  <c r="C226" i="24"/>
  <c r="D226" i="24"/>
  <c r="C227" i="24"/>
  <c r="D227" i="24"/>
  <c r="C228" i="24"/>
  <c r="D228" i="24"/>
  <c r="C229" i="24"/>
  <c r="D229" i="24"/>
  <c r="C230" i="24"/>
  <c r="D230" i="24"/>
  <c r="C231" i="24"/>
  <c r="D231" i="24"/>
  <c r="C232" i="24"/>
  <c r="D232" i="24"/>
  <c r="C233" i="24"/>
  <c r="D233" i="24"/>
  <c r="C234" i="24"/>
  <c r="D234" i="24"/>
  <c r="C235" i="24"/>
  <c r="D235" i="24"/>
  <c r="C236" i="24"/>
  <c r="D236" i="24"/>
  <c r="C237" i="24"/>
  <c r="D237" i="24"/>
  <c r="C238" i="24"/>
  <c r="D238" i="24"/>
  <c r="C239" i="24"/>
  <c r="D239" i="24"/>
  <c r="C240" i="24"/>
  <c r="D240" i="24"/>
  <c r="C241" i="24"/>
  <c r="D241" i="24"/>
  <c r="C242" i="24"/>
  <c r="D242" i="24"/>
  <c r="C243" i="24"/>
  <c r="D243" i="24"/>
  <c r="C244" i="24"/>
  <c r="D244" i="24"/>
  <c r="C245" i="24"/>
  <c r="D245" i="24"/>
  <c r="C246" i="24"/>
  <c r="D246" i="24"/>
  <c r="C247" i="24"/>
  <c r="D247" i="24"/>
  <c r="C248" i="24"/>
  <c r="D248" i="24"/>
  <c r="C249" i="24"/>
  <c r="D249" i="24"/>
  <c r="C250" i="24"/>
  <c r="D250" i="24"/>
  <c r="C251" i="24"/>
  <c r="D251" i="24"/>
  <c r="C252" i="24"/>
  <c r="D252" i="24"/>
  <c r="C253" i="24"/>
  <c r="D253" i="24"/>
  <c r="C254" i="24"/>
  <c r="D254" i="24"/>
  <c r="C255" i="24"/>
  <c r="D255" i="24"/>
  <c r="C256" i="24"/>
  <c r="D256" i="24"/>
  <c r="C257" i="24"/>
  <c r="D257" i="24"/>
  <c r="E59" i="11" l="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D11" i="11"/>
  <c r="D12" i="11"/>
  <c r="C14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V92" i="22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D32" i="23"/>
  <c r="C32" i="23" l="1"/>
  <c r="E27" i="11" s="1" a="1"/>
  <c r="E27" i="11" l="1"/>
  <c r="E31" i="11"/>
  <c r="E32" i="11" s="1"/>
  <c r="E33" i="11" s="1"/>
  <c r="E34" i="11" s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4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C90" i="11" l="1"/>
  <c r="D90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G21" i="2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29" i="11"/>
  <c r="C52" i="11"/>
  <c r="C38" i="11"/>
  <c r="C55" i="11"/>
  <c r="C28" i="11"/>
  <c r="C47" i="11"/>
  <c r="C51" i="11"/>
  <c r="C50" i="11"/>
  <c r="C48" i="11"/>
  <c r="C32" i="11"/>
  <c r="C45" i="11"/>
  <c r="C49" i="11"/>
  <c r="C53" i="11"/>
  <c r="C46" i="11"/>
  <c r="C30" i="11"/>
  <c r="D43" i="11"/>
  <c r="D49" i="11"/>
  <c r="D29" i="11"/>
  <c r="D53" i="11"/>
  <c r="D28" i="11"/>
  <c r="C44" i="11"/>
  <c r="C36" i="11"/>
  <c r="C100" i="11" s="1"/>
  <c r="D100" i="11" s="1"/>
  <c r="C39" i="11"/>
  <c r="C27" i="11"/>
  <c r="C42" i="11"/>
  <c r="C34" i="11"/>
  <c r="D39" i="11"/>
  <c r="D27" i="11"/>
  <c r="C41" i="11"/>
  <c r="D48" i="11"/>
  <c r="D40" i="11"/>
  <c r="D32" i="11"/>
  <c r="D45" i="11"/>
  <c r="D55" i="11"/>
  <c r="C37" i="11"/>
  <c r="C33" i="11"/>
  <c r="C54" i="11"/>
  <c r="D46" i="11"/>
  <c r="D38" i="11"/>
  <c r="D30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B13" i="2"/>
  <c r="Q13" i="2"/>
  <c r="J13" i="2"/>
  <c r="G14" i="2"/>
  <c r="R14" i="2"/>
  <c r="R17" i="2"/>
  <c r="R18" i="2"/>
  <c r="B20" i="2"/>
  <c r="V20" i="2"/>
  <c r="Y20" i="2"/>
  <c r="Z20" i="2"/>
  <c r="R20" i="2"/>
  <c r="J20" i="2"/>
  <c r="B22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B12" i="2"/>
  <c r="G12" i="2"/>
  <c r="Q12" i="2"/>
  <c r="Z12" i="2"/>
  <c r="R12" i="2"/>
  <c r="R13" i="2"/>
  <c r="Z14" i="2"/>
  <c r="J14" i="2"/>
  <c r="Z17" i="2"/>
  <c r="B18" i="2"/>
  <c r="Z18" i="2"/>
  <c r="B9" i="2"/>
  <c r="Y9" i="2"/>
  <c r="B11" i="2"/>
  <c r="AD11" i="2"/>
  <c r="R11" i="2"/>
  <c r="I12" i="2"/>
  <c r="J12" i="2"/>
  <c r="Z13" i="2"/>
  <c r="B14" i="2"/>
  <c r="B17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B10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5" i="11" l="1"/>
  <c r="D105" i="11" s="1"/>
  <c r="C97" i="11"/>
  <c r="D97" i="11" s="1"/>
  <c r="C115" i="11"/>
  <c r="D115" i="11" s="1"/>
  <c r="C95" i="11"/>
  <c r="D95" i="11" s="1"/>
  <c r="C111" i="11"/>
  <c r="D111" i="11" s="1"/>
  <c r="C106" i="11"/>
  <c r="D106" i="11" s="1"/>
  <c r="C118" i="11"/>
  <c r="D118" i="11" s="1"/>
  <c r="C114" i="11"/>
  <c r="D114" i="11" s="1"/>
  <c r="C117" i="11"/>
  <c r="D117" i="11" s="1"/>
  <c r="C113" i="11"/>
  <c r="D113" i="11" s="1"/>
  <c r="C92" i="11"/>
  <c r="D92" i="11" s="1"/>
  <c r="C103" i="11"/>
  <c r="D103" i="11" s="1"/>
  <c r="C119" i="11"/>
  <c r="D119" i="11" s="1"/>
  <c r="C110" i="11"/>
  <c r="D110" i="11" s="1"/>
  <c r="C107" i="11"/>
  <c r="D107" i="11" s="1"/>
  <c r="C104" i="11"/>
  <c r="D104" i="11" s="1"/>
  <c r="C116" i="11"/>
  <c r="D116" i="11" s="1"/>
  <c r="C101" i="11"/>
  <c r="D101" i="11" s="1"/>
  <c r="C109" i="11"/>
  <c r="D109" i="11" s="1"/>
  <c r="C102" i="11"/>
  <c r="D102" i="11" s="1"/>
  <c r="C98" i="11"/>
  <c r="D98" i="11" s="1"/>
  <c r="C96" i="11"/>
  <c r="D96" i="11" s="1"/>
  <c r="C112" i="11"/>
  <c r="D112" i="11" s="1"/>
  <c r="C93" i="11"/>
  <c r="D93" i="11" s="1"/>
  <c r="C108" i="11"/>
  <c r="D108" i="11" s="1"/>
  <c r="C91" i="11"/>
  <c r="D91" i="11" s="1"/>
  <c r="C94" i="11"/>
  <c r="D94" i="11" s="1"/>
  <c r="C99" i="11"/>
  <c r="D99" i="11" s="1"/>
  <c r="B5" i="2"/>
  <c r="Z5" i="2"/>
  <c r="R5" i="2"/>
  <c r="J5" i="2"/>
  <c r="Z3" i="2"/>
  <c r="J3" i="2"/>
  <c r="B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B4" i="2" l="1" a="1"/>
  <c r="B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<sst xmlns="http://schemas.openxmlformats.org/spreadsheetml/2006/main" count="2382" uniqueCount="1722">
  <si>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</si>
  <si>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</si>
  <si>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</si>
  <si>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</si>
  <si>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</si>
  <si>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</si>
  <si>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</si>
  <si>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</si>
  <si>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</si>
  <si>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</si>
  <si>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</si>
  <si>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</si>
  <si>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</si>
  <si>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</si>
  <si>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</si>
  <si>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</si>
  <si>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</si>
  <si>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</si>
  <si>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</si>
  <si>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</si>
  <si>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</si>
  <si>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</si>
  <si>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</si>
  <si>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</si>
  <si>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</si>
  <si>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</si>
  <si>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</si>
  <si>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</si>
  <si>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</si>
  <si>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</si>
  <si>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</si>
  <si>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</si>
  <si>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</si>
  <si>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</si>
  <si>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</si>
  <si>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</si>
  <si>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</si>
  <si>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</si>
  <si>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</si>
  <si>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</si>
  <si>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</si>
  <si>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</si>
  <si>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</si>
  <si>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</si>
  <si>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</si>
  <si>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</si>
  <si>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</si>
  <si>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</si>
  <si>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</si>
  <si>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</si>
  <si>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</si>
  <si>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</si>
  <si>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</si>
  <si>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</si>
  <si>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</si>
  <si>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</si>
  <si>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</si>
  <si>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</si>
  <si>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</si>
  <si>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</si>
  <si>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</si>
  <si>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</si>
  <si>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</si>
  <si>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</si>
  <si>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</si>
  <si>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</si>
  <si>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</si>
  <si>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</si>
  <si>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</si>
  <si>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</si>
  <si>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</si>
  <si>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</si>
  <si>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</si>
  <si>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</si>
  <si>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</si>
  <si>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</si>
  <si>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</si>
  <si>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</si>
  <si>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</si>
  <si>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</si>
  <si>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</si>
  <si>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</si>
  <si>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</si>
  <si>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</si>
  <si>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</si>
  <si>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</si>
  <si>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</si>
  <si>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</si>
  <si>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</si>
  <si>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</si>
  <si>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</si>
  <si>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</si>
  <si>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</si>
  <si>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</si>
  <si>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</si>
  <si>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</si>
  <si>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</si>
  <si>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</si>
  <si>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</si>
  <si>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</si>
  <si>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</si>
  <si>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</si>
  <si>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</si>
  <si>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</si>
  <si>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</si>
  <si>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</si>
  <si>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</si>
  <si>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</si>
  <si>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</si>
  <si>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</si>
  <si>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</si>
  <si>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</si>
  <si>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</si>
  <si>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</si>
  <si>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</si>
  <si>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</si>
  <si>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</si>
  <si>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</si>
  <si>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</si>
  <si>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</si>
  <si>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</si>
  <si>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</si>
  <si>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</si>
  <si>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</si>
  <si>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</si>
  <si>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</si>
  <si>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</si>
  <si>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</si>
  <si>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</si>
  <si>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</si>
  <si>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</si>
  <si>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</si>
  <si>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</si>
  <si>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</si>
  <si>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</si>
  <si>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</si>
  <si>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</si>
  <si>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</si>
  <si>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</si>
  <si>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</si>
  <si>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</si>
  <si>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</si>
  <si>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</si>
  <si>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</si>
  <si>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</si>
  <si>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</si>
  <si>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</si>
  <si>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</si>
  <si>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</si>
  <si>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</si>
  <si>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</si>
  <si>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</si>
  <si>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</si>
  <si>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</si>
  <si>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</si>
  <si>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</si>
  <si>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</si>
  <si>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</si>
  <si>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</si>
  <si>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</si>
  <si>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</si>
  <si>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</si>
  <si>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</si>
  <si>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</si>
  <si>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</si>
  <si>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</si>
  <si>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</si>
  <si>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</si>
  <si>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</si>
  <si>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</si>
  <si>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</si>
  <si>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</si>
  <si>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</si>
  <si>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</si>
  <si>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</si>
  <si>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</si>
  <si>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</si>
  <si>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</si>
  <si>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</si>
  <si>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</si>
  <si>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</si>
  <si>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</si>
  <si>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</si>
  <si>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</si>
  <si>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</si>
  <si>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</si>
  <si>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</si>
  <si>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</si>
  <si>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</si>
  <si>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</si>
  <si>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</si>
  <si>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</si>
  <si>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</si>
  <si>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</si>
  <si>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</si>
  <si>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</si>
  <si>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</si>
  <si>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</si>
  <si>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</si>
  <si>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</si>
  <si>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</si>
  <si>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</si>
  <si>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</si>
  <si>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</si>
  <si>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</si>
  <si>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</si>
  <si>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</si>
  <si>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</si>
  <si>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</si>
  <si>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</si>
  <si>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</si>
  <si>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</si>
  <si>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</si>
  <si>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</si>
  <si>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</si>
  <si>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</si>
  <si>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</si>
  <si>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</si>
  <si>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</si>
  <si>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</si>
  <si>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</si>
  <si>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</si>
  <si>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</si>
  <si>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</si>
  <si>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</si>
  <si>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</si>
  <si>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</si>
  <si>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</si>
  <si>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</si>
  <si>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</si>
  <si>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</si>
  <si>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</si>
  <si>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</si>
  <si>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</si>
  <si>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</si>
  <si>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</si>
  <si>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</si>
  <si>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</si>
  <si>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</si>
  <si>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</si>
  <si>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</si>
  <si>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</si>
  <si>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</si>
  <si>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</si>
  <si>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</si>
  <si>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</si>
  <si>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</si>
  <si>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</si>
  <si>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</si>
  <si>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</si>
  <si>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</si>
  <si>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</si>
  <si>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</si>
  <si>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</si>
  <si>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</si>
  <si>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</si>
  <si>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</si>
  <si>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</si>
  <si>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</si>
  <si>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</si>
  <si>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</si>
  <si>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</si>
  <si>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</si>
  <si>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</si>
  <si>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</si>
  <si>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</si>
  <si>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</si>
  <si>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</si>
  <si>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</si>
  <si>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</si>
  <si>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</si>
  <si>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</si>
  <si>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</si>
  <si>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</si>
  <si>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</si>
  <si>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</si>
  <si>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</si>
  <si>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</si>
  <si>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</si>
  <si>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</si>
  <si>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</si>
  <si>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</si>
  <si>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</si>
  <si>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</si>
  <si>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</si>
  <si>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</si>
  <si>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</si>
  <si>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</si>
  <si>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</si>
  <si>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</si>
  <si>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</si>
  <si>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</si>
  <si>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</si>
  <si>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</si>
  <si>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</si>
  <si>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</si>
  <si>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</si>
  <si>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</si>
  <si>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</si>
  <si>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</si>
  <si>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</si>
  <si>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</si>
  <si>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</si>
  <si>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</si>
  <si>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</si>
  <si>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</si>
  <si>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</si>
  <si>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</si>
  <si>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</si>
  <si>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</si>
  <si>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</si>
  <si>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</si>
  <si>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</si>
  <si>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</si>
  <si>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</si>
  <si>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</si>
  <si>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</si>
  <si>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</si>
  <si>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</si>
  <si>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</si>
  <si>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</si>
  <si>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</si>
  <si>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</si>
  <si>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</si>
  <si>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</si>
  <si>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</si>
  <si>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</si>
  <si>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</si>
  <si>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</si>
  <si>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</si>
  <si>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</si>
  <si>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</si>
  <si>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</si>
  <si>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</si>
  <si>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</si>
  <si>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</si>
  <si>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</si>
  <si>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</si>
  <si>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</si>
  <si>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</si>
  <si>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</si>
  <si>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</si>
  <si>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</si>
  <si>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</si>
  <si>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</si>
  <si>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</si>
  <si>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</si>
  <si>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</si>
  <si>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</si>
  <si>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</si>
  <si>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</si>
  <si>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</si>
  <si>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</si>
  <si>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</si>
  <si>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</si>
  <si>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</si>
  <si>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</si>
  <si>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</si>
  <si>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</si>
  <si>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</si>
  <si>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</si>
  <si>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</si>
  <si>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</si>
  <si>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</si>
  <si>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</si>
  <si>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</si>
  <si>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</si>
  <si>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</si>
  <si>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</si>
  <si>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</si>
  <si>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</si>
  <si>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</si>
  <si>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</si>
  <si>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</si>
  <si>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</si>
  <si>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</si>
  <si>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</si>
  <si>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</si>
  <si>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</si>
  <si>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</si>
  <si>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</si>
  <si>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</si>
  <si>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</si>
  <si>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</si>
  <si>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</si>
  <si>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</si>
  <si>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</si>
  <si>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</si>
  <si>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</si>
  <si>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</si>
  <si>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</si>
  <si>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</si>
  <si>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</si>
  <si>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</si>
  <si>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</si>
  <si>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</si>
  <si>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</si>
  <si>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</si>
  <si>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</si>
  <si>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</si>
  <si>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</si>
  <si>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</si>
  <si>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</si>
  <si>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</si>
  <si>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</si>
  <si>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</si>
  <si>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</si>
  <si>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</si>
  <si>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</si>
  <si>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</si>
  <si>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</si>
  <si>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</si>
  <si>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</si>
  <si>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</si>
  <si>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</si>
  <si>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</si>
  <si>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</si>
  <si>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</si>
  <si>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</si>
  <si>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</si>
  <si>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</si>
  <si>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</si>
  <si>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</si>
  <si>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</si>
  <si>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</si>
  <si>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</si>
  <si>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</si>
  <si>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</si>
  <si>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</si>
  <si>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</si>
  <si>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</si>
  <si>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</si>
  <si>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</si>
  <si>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</si>
  <si>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</si>
  <si>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</si>
  <si>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</si>
  <si>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</si>
  <si>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</si>
  <si>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</si>
  <si>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</si>
  <si>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</si>
  <si>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</si>
  <si>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</si>
  <si>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</si>
  <si>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</si>
  <si>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</si>
  <si>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</si>
  <si>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</si>
  <si>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</si>
  <si>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</si>
  <si>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</si>
  <si>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</si>
  <si>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</si>
  <si>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</si>
  <si>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</si>
  <si>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</si>
  <si>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</si>
  <si>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</si>
  <si>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</si>
  <si>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</si>
  <si>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</si>
  <si>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</si>
  <si>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</si>
  <si>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</si>
  <si>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</si>
  <si>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</si>
  <si>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</si>
  <si>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</si>
  <si>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</si>
  <si>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</si>
  <si>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</si>
  <si>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</si>
  <si>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</si>
  <si>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</si>
  <si>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</si>
  <si>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</si>
  <si>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</si>
  <si>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</si>
  <si>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</si>
  <si>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</si>
  <si>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</si>
  <si>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</si>
  <si>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</si>
  <si>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</si>
  <si>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</si>
  <si>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</si>
  <si>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</si>
  <si>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</si>
  <si>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</si>
  <si>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</si>
  <si>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</si>
  <si>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</si>
  <si>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</si>
  <si>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</si>
  <si>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</si>
  <si>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</si>
  <si>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</si>
  <si>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</si>
  <si>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</si>
  <si>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</si>
  <si>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</si>
  <si>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</si>
  <si>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</si>
  <si>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</si>
  <si>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</si>
  <si>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</si>
  <si>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</si>
  <si>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</si>
  <si>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</si>
  <si>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</si>
  <si>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</si>
  <si>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</si>
  <si>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</si>
  <si>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</si>
  <si>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</si>
  <si>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</si>
  <si>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</si>
  <si>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</si>
  <si>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</si>
  <si>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</si>
  <si>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</si>
  <si>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</si>
  <si>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</si>
  <si>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</si>
  <si>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</si>
  <si>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</si>
  <si>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</si>
  <si>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</si>
  <si>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</si>
  <si>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</si>
  <si>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</si>
  <si>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</si>
  <si>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</si>
  <si>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</si>
  <si>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</si>
  <si>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</si>
  <si>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</si>
  <si>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</si>
  <si>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</si>
  <si>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</si>
  <si>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</si>
  <si>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</si>
  <si>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</si>
  <si>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</si>
  <si>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</si>
  <si>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</si>
  <si>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</si>
  <si>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</si>
  <si>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</si>
  <si>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</si>
  <si>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</si>
  <si>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</si>
  <si>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</si>
  <si>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</si>
  <si>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</si>
  <si>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</si>
  <si>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</si>
  <si>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</si>
  <si>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</si>
  <si>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</si>
  <si>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</si>
  <si>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</si>
  <si>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</si>
  <si>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</si>
  <si>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</si>
  <si>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</si>
  <si>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</si>
  <si>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</si>
  <si>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</si>
  <si>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</si>
  <si>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</si>
  <si>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</si>
  <si>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</si>
  <si>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</si>
  <si>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</si>
  <si>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</si>
  <si>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</si>
  <si>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</si>
  <si>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</si>
  <si>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</si>
  <si>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</si>
  <si>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</si>
  <si>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</si>
  <si>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</si>
  <si>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</si>
  <si>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</si>
  <si>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</si>
  <si>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</si>
  <si>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</si>
  <si>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</si>
  <si>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</si>
  <si>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</si>
  <si>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</si>
  <si>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</si>
  <si>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</si>
  <si>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</si>
  <si>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</si>
  <si>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</si>
  <si>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</si>
  <si>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</si>
  <si>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</si>
  <si>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</si>
  <si>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</si>
  <si>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</si>
  <si>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</si>
  <si>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</si>
  <si>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</si>
  <si>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</si>
  <si>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</si>
  <si>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</si>
  <si>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</si>
  <si>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</si>
  <si>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</si>
  <si>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</si>
  <si>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</si>
  <si>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</si>
  <si>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</si>
  <si>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</si>
  <si>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</si>
  <si>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</si>
  <si>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</si>
  <si>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</si>
  <si>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</si>
  <si>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</si>
  <si>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</si>
  <si>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</si>
  <si>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</si>
  <si>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</si>
  <si>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</si>
  <si>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</si>
  <si>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</si>
  <si>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</si>
  <si>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</si>
  <si>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</si>
  <si>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</si>
  <si>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</si>
  <si>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</si>
  <si>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</si>
  <si>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</si>
  <si>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</si>
  <si>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</si>
  <si>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</si>
  <si>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</si>
  <si>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</si>
  <si>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</si>
  <si>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</si>
  <si>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</si>
  <si>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</si>
  <si>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</si>
  <si>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</si>
  <si>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</si>
  <si>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</si>
  <si>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</si>
  <si>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</si>
  <si>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</si>
  <si>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</si>
  <si>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</si>
  <si>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</si>
  <si>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</si>
  <si>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</si>
  <si>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</si>
  <si>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</si>
  <si>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</si>
  <si>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</si>
  <si>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</si>
  <si>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</si>
  <si>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</si>
  <si>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</si>
  <si>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</si>
  <si>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</si>
  <si>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</si>
  <si>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</si>
  <si>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</si>
  <si>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</si>
  <si>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</si>
  <si>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</si>
  <si>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</si>
  <si>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</si>
  <si>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</si>
  <si>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</si>
  <si>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</si>
  <si>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</si>
  <si>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</si>
  <si>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</si>
  <si>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</si>
  <si>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</si>
  <si>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</si>
  <si>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</si>
  <si>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</si>
  <si>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</si>
  <si>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</si>
  <si>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</si>
  <si>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</si>
  <si>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</si>
  <si>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</si>
  <si>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</si>
  <si>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</si>
  <si>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</si>
  <si>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</si>
  <si>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</si>
  <si>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</si>
  <si>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</si>
  <si>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</si>
  <si>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</si>
  <si>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</si>
  <si>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</si>
  <si>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</si>
  <si>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</si>
  <si>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</si>
  <si>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</si>
  <si>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</si>
  <si>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</si>
  <si>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</si>
  <si>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</si>
  <si>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</si>
  <si>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</si>
  <si>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</si>
  <si>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</si>
  <si>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</si>
  <si>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</si>
  <si>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</si>
  <si>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</si>
  <si>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</si>
  <si>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</si>
  <si>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</si>
  <si>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</si>
  <si>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</si>
  <si>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</si>
  <si>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</si>
  <si>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</si>
  <si>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</si>
  <si>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</si>
  <si>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</si>
  <si>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</si>
  <si>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</si>
  <si>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</si>
  <si>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</si>
  <si>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</si>
  <si>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</si>
  <si>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</si>
  <si>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</si>
  <si>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</si>
  <si>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</si>
  <si>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</si>
  <si>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</si>
  <si>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</si>
  <si>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</si>
  <si>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</si>
  <si>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</si>
  <si>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</si>
  <si>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</si>
  <si>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</si>
  <si>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</si>
  <si>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</si>
  <si>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</si>
  <si>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</si>
  <si>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</si>
  <si>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</si>
  <si>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</si>
  <si>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</si>
  <si>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</si>
  <si>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</si>
  <si>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</si>
  <si>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</si>
  <si>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</si>
  <si>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</si>
  <si>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</si>
  <si>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</si>
  <si>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</si>
  <si>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</si>
  <si>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</si>
  <si>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</si>
  <si>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</si>
  <si>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</si>
  <si>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</si>
  <si>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</si>
  <si>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</si>
  <si>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</si>
  <si>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</si>
  <si>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</si>
  <si>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</si>
  <si>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</si>
  <si>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</si>
  <si>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</si>
  <si>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</si>
  <si>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</si>
  <si>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</si>
  <si>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</si>
  <si>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</si>
  <si>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</si>
  <si>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</si>
  <si>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</si>
  <si>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</si>
  <si>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</si>
  <si>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</si>
  <si>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</si>
  <si>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</si>
  <si>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</si>
  <si>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</si>
  <si>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</si>
  <si>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</si>
  <si>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</si>
  <si>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</si>
  <si>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</si>
  <si>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</si>
  <si>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</si>
  <si>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</si>
  <si>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</si>
  <si>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</si>
  <si>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</si>
  <si>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</si>
  <si>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</si>
  <si>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</si>
  <si>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</si>
  <si>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</si>
  <si>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</si>
  <si>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</si>
  <si>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</si>
  <si>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</si>
  <si>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</si>
  <si>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</si>
  <si>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</si>
  <si>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</si>
  <si>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</si>
  <si>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</si>
  <si>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</si>
  <si>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</si>
  <si>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</si>
  <si>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</si>
  <si>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</si>
  <si>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</si>
  <si>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</si>
  <si>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</si>
  <si>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</si>
  <si>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</si>
  <si>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</si>
  <si>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</si>
  <si>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</si>
  <si>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</si>
  <si>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</si>
  <si>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</si>
  <si>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</si>
  <si>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</si>
  <si>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</si>
  <si>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</si>
  <si>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</si>
  <si>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</si>
  <si>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</si>
  <si>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</si>
  <si>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</si>
  <si>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</si>
  <si>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</si>
  <si>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</si>
  <si>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</si>
  <si>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</si>
  <si>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</si>
  <si>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</si>
  <si>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</si>
  <si>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</si>
  <si>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</si>
  <si>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</si>
  <si>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</si>
  <si>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</si>
  <si>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</si>
  <si>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</si>
  <si>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</si>
  <si>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</si>
  <si>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</si>
  <si>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</si>
  <si>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</si>
  <si>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</si>
  <si>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</si>
  <si>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</si>
  <si>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</si>
  <si>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</si>
  <si>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</si>
  <si>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</si>
  <si>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</si>
  <si>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</si>
  <si>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</si>
  <si>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</si>
  <si>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</si>
  <si>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</si>
  <si>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</si>
  <si>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</si>
  <si>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</si>
  <si>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</si>
  <si>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</si>
  <si>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</si>
  <si>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</si>
  <si>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</si>
  <si>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</si>
  <si>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</si>
  <si>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</si>
  <si>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</si>
  <si>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</si>
  <si>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</si>
  <si>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</si>
  <si>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</si>
  <si>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</si>
  <si>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</si>
  <si>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</si>
  <si>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</si>
  <si>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</si>
  <si>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</si>
  <si>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</si>
  <si>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</si>
  <si>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</si>
  <si>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</si>
  <si>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</si>
  <si>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</si>
  <si>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</si>
  <si>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</si>
  <si>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</si>
  <si>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</si>
  <si>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</si>
  <si>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</si>
  <si>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</si>
  <si>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</si>
  <si>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</si>
  <si>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</si>
  <si>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</si>
  <si>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</si>
  <si>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</si>
  <si>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</si>
  <si>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</si>
  <si>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</si>
  <si>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</si>
  <si>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</si>
  <si>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</si>
  <si>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</si>
  <si>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</si>
  <si>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</si>
  <si>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</si>
  <si>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</si>
  <si>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</si>
  <si>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</si>
  <si>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</si>
  <si>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</si>
  <si>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</si>
  <si>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</si>
  <si>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</si>
  <si>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</si>
  <si>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</si>
  <si>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</si>
  <si>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</si>
  <si>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</si>
  <si>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</si>
  <si>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</si>
  <si>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</si>
  <si>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</si>
  <si>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</si>
  <si>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</si>
  <si>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</si>
  <si>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</si>
  <si>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</si>
  <si>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</si>
  <si>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</si>
  <si>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</si>
  <si>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</si>
  <si>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</si>
  <si>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</si>
  <si>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</si>
  <si>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</si>
  <si>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</si>
  <si>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</si>
  <si>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</si>
  <si>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</si>
  <si>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</si>
  <si>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</si>
  <si>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</si>
  <si>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</si>
  <si>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</si>
  <si>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</si>
  <si>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</si>
  <si>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</si>
  <si>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</si>
  <si>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</si>
  <si>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</si>
  <si>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</si>
  <si>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</si>
  <si>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</si>
  <si>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</si>
  <si>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</si>
  <si>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</si>
  <si>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</si>
  <si>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</si>
  <si>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</si>
  <si>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</si>
  <si>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</si>
  <si>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</si>
  <si>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</si>
  <si>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</si>
  <si>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</si>
  <si>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</si>
  <si>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</si>
  <si>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</si>
  <si>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</si>
  <si>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</si>
  <si>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</si>
  <si>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</si>
  <si>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</si>
  <si>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</si>
  <si>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</si>
  <si>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</si>
  <si>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</si>
  <si>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</si>
  <si>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</si>
  <si>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</si>
  <si>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</si>
  <si>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</si>
  <si>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</si>
  <si>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</si>
  <si>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</si>
  <si>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</si>
  <si>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</si>
  <si>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</si>
  <si>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</si>
  <si>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</si>
  <si>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</si>
  <si>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</si>
  <si>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</si>
  <si>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</si>
  <si>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</si>
  <si>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</si>
  <si>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</si>
  <si>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</si>
  <si>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</si>
  <si>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</si>
  <si>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</si>
  <si>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</si>
  <si>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</si>
  <si>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</si>
  <si>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</si>
  <si>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</si>
  <si>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</si>
  <si>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</si>
  <si>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</si>
  <si>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</si>
  <si>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</si>
  <si>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</si>
  <si>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</si>
  <si>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</si>
  <si>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</si>
  <si>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</si>
  <si>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</si>
  <si>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</si>
  <si>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</si>
  <si>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</si>
  <si>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</si>
  <si>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</si>
  <si>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</si>
  <si>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</si>
  <si>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</si>
  <si>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</si>
  <si>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</si>
  <si>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</si>
  <si>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</si>
  <si>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</si>
  <si>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</si>
  <si>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</si>
  <si>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</si>
  <si>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</si>
  <si>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</si>
  <si>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</si>
  <si>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</si>
  <si>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</si>
  <si>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</si>
  <si>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</si>
  <si>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</si>
  <si>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</si>
  <si>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</si>
  <si>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</si>
  <si>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</si>
  <si>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</si>
  <si>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</si>
  <si>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</si>
  <si>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</si>
  <si>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</si>
  <si>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</si>
  <si>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</si>
  <si>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</si>
  <si>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</si>
  <si>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</si>
  <si>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</si>
  <si>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</si>
  <si>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</si>
  <si>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</si>
  <si>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</si>
  <si>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</si>
  <si>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</si>
  <si>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</si>
  <si>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</si>
  <si>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</si>
  <si>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</si>
  <si>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</si>
  <si>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</si>
  <si>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</si>
  <si>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</si>
  <si>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</si>
  <si>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</si>
  <si>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</si>
  <si>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</si>
  <si>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</si>
  <si>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</si>
  <si>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</si>
  <si>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</si>
  <si>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</si>
  <si>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</si>
  <si>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</si>
  <si>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</si>
  <si>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</si>
  <si>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</si>
  <si>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</si>
  <si>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</si>
  <si>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</si>
  <si>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</si>
  <si>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</si>
  <si>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</si>
  <si>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</si>
  <si>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</si>
  <si>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</si>
  <si>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</si>
  <si>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</si>
  <si>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</si>
  <si>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</si>
  <si>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</si>
  <si>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</si>
  <si>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</si>
  <si>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</si>
  <si>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</si>
  <si>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</si>
  <si>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</si>
  <si>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</si>
  <si>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</si>
  <si>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</si>
  <si>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</si>
  <si>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</si>
  <si>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</si>
  <si>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</si>
  <si>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</si>
  <si>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</si>
  <si>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</si>
  <si>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</si>
  <si>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</si>
  <si>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</si>
  <si>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</si>
  <si>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</si>
  <si>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</si>
  <si>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</si>
  <si>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</si>
  <si>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</si>
  <si>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</si>
  <si>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</si>
  <si>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</si>
  <si>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</si>
  <si>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</si>
  <si>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</si>
  <si>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</si>
  <si>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</si>
  <si>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</si>
  <si>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</si>
  <si>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</si>
  <si>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</si>
  <si>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</si>
  <si>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</si>
  <si>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</si>
  <si>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</si>
  <si>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</si>
  <si>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</si>
  <si>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</si>
  <si>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</si>
  <si>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</si>
  <si>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</si>
  <si>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</si>
  <si>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</si>
  <si>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</si>
  <si>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</si>
  <si>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</si>
  <si>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</si>
  <si>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</si>
  <si>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</si>
  <si>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</si>
  <si>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</si>
  <si>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</si>
  <si>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</si>
  <si>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</si>
  <si>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</si>
  <si>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</si>
  <si>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</si>
  <si>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</si>
  <si>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</si>
  <si>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</si>
  <si>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</si>
  <si>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</si>
  <si>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</si>
  <si>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</si>
  <si>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</si>
  <si>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</si>
  <si>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</si>
  <si>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</si>
  <si>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</si>
  <si>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</si>
  <si>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</si>
  <si>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</si>
  <si>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</si>
  <si>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</si>
  <si>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</si>
  <si>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</si>
  <si>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</si>
  <si>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</si>
  <si>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</si>
  <si>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</si>
  <si>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</si>
  <si>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</si>
  <si>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</si>
  <si>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</si>
  <si>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</si>
  <si>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</si>
  <si>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</si>
  <si>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</si>
  <si>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</si>
  <si>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</si>
  <si>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</si>
  <si>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</si>
  <si>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</si>
  <si>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</si>
  <si>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</si>
  <si>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</si>
  <si>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</si>
  <si>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</si>
  <si>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</si>
  <si>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</si>
  <si>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</si>
  <si>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</si>
  <si>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</si>
  <si>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</si>
  <si>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</si>
  <si>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</si>
  <si>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</si>
  <si>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</si>
  <si>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</si>
  <si>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</si>
  <si>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</si>
  <si>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</si>
  <si>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</si>
  <si>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</si>
  <si>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</si>
  <si>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</si>
  <si>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</si>
  <si>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</si>
  <si>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</si>
  <si>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</si>
  <si>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</si>
  <si>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</si>
  <si>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</si>
  <si>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</si>
  <si>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</si>
  <si>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</si>
  <si>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</si>
  <si>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</si>
  <si>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</si>
  <si>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</si>
  <si>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</si>
  <si>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</si>
  <si>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</si>
  <si>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</si>
  <si>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</si>
  <si>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</si>
  <si>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</si>
  <si>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</si>
  <si>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</si>
  <si>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</si>
  <si>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</si>
  <si>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</si>
  <si>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</si>
  <si>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</si>
  <si>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</si>
  <si>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</si>
  <si>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</si>
  <si>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</si>
  <si>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</si>
  <si>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</si>
  <si>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</si>
  <si>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</si>
  <si>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</si>
  <si>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</si>
  <si>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</si>
  <si>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</si>
  <si>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</si>
  <si>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</si>
  <si>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</si>
  <si>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</si>
  <si>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</si>
  <si>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</si>
  <si>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</si>
  <si>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</si>
  <si>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</si>
  <si>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</si>
  <si>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</si>
  <si>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</si>
  <si>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</si>
  <si>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</si>
  <si>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</si>
  <si>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</si>
  <si>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</si>
  <si>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</si>
  <si>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</si>
  <si>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</si>
  <si>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</si>
  <si>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</si>
  <si>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</si>
  <si>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</si>
  <si>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</si>
  <si>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</si>
  <si>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</si>
  <si>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</si>
  <si>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</si>
  <si>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</si>
  <si>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</si>
  <si>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</si>
  <si>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</si>
  <si>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</si>
  <si>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</si>
  <si>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</si>
  <si>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</si>
  <si>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</si>
  <si>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</si>
  <si>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</si>
  <si>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</si>
  <si>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</si>
  <si>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</si>
  <si>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</si>
  <si>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</si>
  <si>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</si>
  <si>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</si>
  <si>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</si>
  <si>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</si>
  <si>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</si>
  <si>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</si>
  <si>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</si>
  <si>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</si>
  <si>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</si>
  <si>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</si>
  <si>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</si>
  <si>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</si>
  <si>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</si>
  <si>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</si>
  <si>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</si>
  <si>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</si>
  <si>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</si>
  <si>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</si>
  <si>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</si>
  <si>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</si>
  <si>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</si>
  <si>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</si>
  <si>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</si>
  <si>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</si>
  <si>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</si>
  <si>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</si>
  <si>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</si>
  <si>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</si>
  <si>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</si>
  <si>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</si>
  <si>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</si>
  <si>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</si>
  <si>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</si>
  <si>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</si>
  <si>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</si>
  <si>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</si>
  <si>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</si>
  <si>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</si>
  <si>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</si>
  <si>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</si>
  <si>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</si>
  <si>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</si>
  <si>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</si>
  <si>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</si>
  <si>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</si>
  <si>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</si>
  <si>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</si>
  <si>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</si>
  <si>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</si>
  <si>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</si>
  <si>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</si>
  <si>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</si>
  <si>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</si>
  <si>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</si>
  <si>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</si>
  <si>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</si>
  <si>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</si>
  <si>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</si>
  <si>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</si>
  <si>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</si>
  <si>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</si>
  <si>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</si>
  <si>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</si>
  <si>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</si>
  <si>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</si>
  <si>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</si>
  <si>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</si>
  <si>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</si>
  <si>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</si>
  <si>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</si>
  <si>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</si>
  <si>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</si>
  <si>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</si>
  <si>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</si>
  <si>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</si>
  <si>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</si>
  <si>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</si>
  <si>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</si>
  <si>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</si>
  <si>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</si>
  <si>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</si>
  <si>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</si>
  <si>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</si>
  <si>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</si>
  <si>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</si>
  <si>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</si>
  <si>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</si>
  <si>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</si>
  <si>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</si>
  <si>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</si>
  <si>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</si>
  <si>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</si>
  <si>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</si>
  <si>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</si>
  <si>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</si>
  <si>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</si>
  <si>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</si>
  <si>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</si>
  <si>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</si>
  <si>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</si>
  <si>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</si>
  <si>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</si>
  <si>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</si>
  <si>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</si>
  <si>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</si>
  <si>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</si>
  <si>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</si>
  <si>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</si>
  <si>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</si>
  <si>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</si>
  <si>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</si>
  <si>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</si>
  <si>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</si>
  <si>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</si>
  <si>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</si>
  <si>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</si>
  <si>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</si>
  <si>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</si>
  <si>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</si>
  <si>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</si>
  <si>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</si>
  <si>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</si>
  <si>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</si>
  <si>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</si>
  <si>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</si>
  <si>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</si>
  <si>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</si>
  <si>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</si>
  <si>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</si>
  <si>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</si>
  <si>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</si>
  <si>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</si>
  <si>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</si>
  <si>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</si>
  <si>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</si>
  <si>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</si>
  <si>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</si>
  <si>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</si>
  <si>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</si>
  <si>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</si>
  <si>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</si>
  <si>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</si>
  <si>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</si>
  <si>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</si>
  <si>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</si>
  <si>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</si>
  <si>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</si>
  <si>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</si>
  <si>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</si>
  <si>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</si>
  <si>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</si>
  <si>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</si>
  <si>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</si>
  <si>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</si>
  <si>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</si>
  <si>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</si>
  <si>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</si>
  <si>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</si>
  <si>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</si>
  <si>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</si>
  <si>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</si>
  <si>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</si>
  <si>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</si>
  <si>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</si>
  <si>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</si>
  <si>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</si>
  <si>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</si>
  <si>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</si>
  <si>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</si>
  <si>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</si>
  <si>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</si>
  <si>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</si>
  <si>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</si>
  <si>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</si>
  <si>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</si>
  <si>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</si>
  <si>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</si>
  <si>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</si>
  <si>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</si>
  <si>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</si>
  <si>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</si>
  <si>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</si>
  <si>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</si>
  <si>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</si>
  <si>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</si>
  <si>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</si>
  <si>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</si>
  <si>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</si>
  <si>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</si>
  <si>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</si>
  <si>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</si>
  <si>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</si>
  <si>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</si>
  <si>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</si>
  <si>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</si>
  <si>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</si>
  <si>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</si>
  <si>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</si>
  <si>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</si>
  <si>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</si>
  <si>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</si>
  <si>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</si>
  <si>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</si>
  <si>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</si>
  <si>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</si>
  <si>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</si>
  <si>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</si>
  <si>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</si>
  <si>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</si>
  <si>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</si>
  <si>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</si>
  <si>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</si>
  <si>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</si>
  <si>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</si>
  <si>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</si>
  <si>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</si>
  <si>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</si>
  <si>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</si>
  <si>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</si>
  <si>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</si>
  <si>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</si>
  <si>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</si>
  <si>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</si>
  <si>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</si>
  <si>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</si>
  <si>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</si>
  <si>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</si>
  <si>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</si>
  <si>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</si>
  <si>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</si>
  <si>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</si>
  <si>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</si>
  <si>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</si>
  <si>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</si>
  <si>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</si>
  <si>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</si>
  <si>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</si>
  <si>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</si>
  <si>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</si>
  <si>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</si>
  <si>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</si>
  <si>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</si>
  <si>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</si>
  <si>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</si>
  <si>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</si>
  <si>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</si>
  <si>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</si>
  <si>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</si>
  <si>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</si>
  <si>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</si>
  <si>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</si>
  <si>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</si>
  <si>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</si>
  <si>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</si>
  <si>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</si>
  <si>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</si>
  <si>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</si>
  <si>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</si>
  <si>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</si>
  <si>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</si>
  <si>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</si>
  <si>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</si>
  <si>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</si>
  <si>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</si>
  <si>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</si>
  <si>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</si>
  <si>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</si>
  <si>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</si>
  <si>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</si>
  <si>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</si>
  <si>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</si>
  <si>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</si>
  <si>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</si>
  <si>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</si>
  <si>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</si>
  <si>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</si>
  <si>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</si>
  <si>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</si>
  <si>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</si>
  <si>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</si>
  <si>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</si>
  <si>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</si>
  <si>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</si>
  <si>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</si>
  <si>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</si>
  <si>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</si>
  <si>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</si>
  <si>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</si>
  <si>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</si>
  <si>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</si>
  <si>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</si>
  <si>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</si>
  <si>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</si>
  <si>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</si>
  <si>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</si>
  <si>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https://www.eia.gov/outlooks/aeo/data/browser/#/?id=13-AEO2023&amp;region=0-0&amp;cases=lowmacro&amp;start=2021&amp;end=2050&amp;f=A&amp;sid=lowmacro-d011222a.10-114-AEO2022&amp;sourcekey=0</t>
  </si>
  <si>
    <t>Mon Apr 03 2023 13:26:55 GMT-0400 (Eastern Daylight Time)</t>
  </si>
  <si>
    <t>Growth (2022-2050)</t>
  </si>
  <si>
    <t>Natural Gas: Production: Dry Gas Production: Low Economic Growth</t>
  </si>
  <si>
    <t>AEO.2023.LOWMACRO.SUP_PRD_NA_NA_NG_DNG_USA_TRLCF.A</t>
  </si>
  <si>
    <t>Natural Gas: Production: Supplemental Natural Gas: Low Economic Growth</t>
  </si>
  <si>
    <t>AEO.2023.LOWMACRO.SUP_PRD_NA_NA_NG_SPNG_USA_TRLCF.A</t>
  </si>
  <si>
    <t>Natural Gas: Net Imports: Low Economic Growth</t>
  </si>
  <si>
    <t>AEO.2023.LOWMACRO.TRAD_NETIMP_NA_NA_NG_NA_USA_TRLCF.A</t>
  </si>
  <si>
    <t>Natural Gas: Net Imports: Pipeline: Low Economic Growth</t>
  </si>
  <si>
    <t>AEO.2023.LOWMACRO.TRAD_NETIMP_NA_NA_NG_PIPL_USA_TRLCF.A</t>
  </si>
  <si>
    <t>Natural Gas: Net Imports: Liquefied Natural Gas: Low Economic Growth</t>
  </si>
  <si>
    <t>AEO.2023.LOWMACRO.TRAD_NETIMP_NA_NA_NG_LNG_USA_TRLCF.A</t>
  </si>
  <si>
    <t>Natural Gas: Total Supply: Low Economic Growth</t>
  </si>
  <si>
    <t>AEO.2023.LOWMACRO.SUP_NA_TOT_NA_NG_NA_USA_TRLCF.A</t>
  </si>
  <si>
    <t>Natural Gas: Use by Sector: Total: Low Economic Growth</t>
  </si>
  <si>
    <t>AEO.2023.LOWMACRO.CNSM_NA_ALLS_NA_NG_TOT_USA_TRLCF.A</t>
  </si>
  <si>
    <t>Natural Gas: Use by Sector: Residential: Low Economic Growth</t>
  </si>
  <si>
    <t>AEO.2023.LOWMACRO.CNSM_NA_RESD_NA_NG_NA_USA_TRLCF.A</t>
  </si>
  <si>
    <t>Natural Gas: Use by Sector: Commercial: Low Economic Growth</t>
  </si>
  <si>
    <t>AEO.2023.LOWMACRO.CNSM_NA_COMM_NA_NG_NA_USA_TRLCF.A</t>
  </si>
  <si>
    <t>Natural Gas: Use by Sector: Industrial: Low Economic Growth</t>
  </si>
  <si>
    <t>AEO.2023.LOWMACRO.CNSM_NA_IDAL_NA_NG_NA_USA_TRLCF.A</t>
  </si>
  <si>
    <t>Natural Gas: Use by Sector: Industrial: Other: Low Economic Growth</t>
  </si>
  <si>
    <t>AEO.2023.LOWMACRO.CNSM_NA_IDAL_OTH_NG_NA_USA_TRLCF.A</t>
  </si>
  <si>
    <t>Natural Gas: Use by Sector: Industrial: Lease and Plant Fuel: Low Economic Growth</t>
  </si>
  <si>
    <t>AEO.2023.LOWMACRO.CNSM_NA_LAP_NA_NG_LSAPFL_USA_TRLCF.A</t>
  </si>
  <si>
    <t>Natural Gas: Use by Sector: Industrial: GTL Heat and Power: Low Economic Growth</t>
  </si>
  <si>
    <t>AEO.2023.LOWMACRO.CNSM_NA_IDAL_HAP_NG_FT_USA_TRLCF.A</t>
  </si>
  <si>
    <t>Natural Gas: Use by Sector: Industrial: GTL Liquids: Low Economic Growth</t>
  </si>
  <si>
    <t>AEO.2023.LOWMACRO.CNSM_NA_IDAL_FSK_NG_FT_USA_TRLCF.A</t>
  </si>
  <si>
    <t>Natural Gas: Use by Sector: Transportation: Low Economic Growth</t>
  </si>
  <si>
    <t>AEO.2023.LOWMACRO.CNSM_NA_TRN_NA_NG_NA_USA_TRLCF.A</t>
  </si>
  <si>
    <t>Natural Gas: Use by Sector: Transportation: Vehicles: Low Economic Growth</t>
  </si>
  <si>
    <t>AEO.2023.LOWMACRO.CNSM_NA_MVF_NA_NG_NA_USA_TRLCF.A</t>
  </si>
  <si>
    <t>Natural Gas: Use by Sector: Transportation: Pipeline Fuel: Low Economic Growth</t>
  </si>
  <si>
    <t>AEO.2023.LOWMACRO.CNSM_NA_PIPL_NA_NG_PFT_USA_TRLCF.A</t>
  </si>
  <si>
    <t>Natural Gas: Use by Sector: Transportation: Liquefaction for Export: Low Economic Growth</t>
  </si>
  <si>
    <t>AEO.2023.LOWMACRO.CNSM_NA_LQFCT_NA_NG_LQFCT_USA_TRLCF.A</t>
  </si>
  <si>
    <t>Natural Gas: Use by Sector: Electric Power: Low Economic Growth</t>
  </si>
  <si>
    <t>AEO.2023.LOWMACRO.CNSM_NA_ELEP_NA_NG_NA_USA_TRLCF.A</t>
  </si>
  <si>
    <t>Natural Gas: Discrepancy: Low Economic Growth</t>
  </si>
  <si>
    <t>AEO.2023.LOWMACRO.UNC_DESCR_NA_NA_NG_NA_USA_TRLCF.A</t>
  </si>
  <si>
    <t>(2022 dollars per million Btu)</t>
  </si>
  <si>
    <t>Natural Gas: Henry Hub Spot Price: Low Economic Growth</t>
  </si>
  <si>
    <t>AEO.2023.LOWMACRO.PRCE_HHP_NA_NA_NG_NA_USA_Y13DLRPMMBTU.A</t>
  </si>
  <si>
    <t>2022 $/MMBtu</t>
  </si>
  <si>
    <t>(2022 dollars per thousand cubic feet)</t>
  </si>
  <si>
    <t>Natural Gas: Delivered Prices: Residential: Low Economic Growth</t>
  </si>
  <si>
    <t>AEO.2023.LOWMACRO.PRCE_NA_RESD_NA_NG_NA_USA_Y13DLRPMCF.A</t>
  </si>
  <si>
    <t>2022 $/Mcf</t>
  </si>
  <si>
    <t>Natural Gas: Delivered Prices: Commercial: Low Economic Growth</t>
  </si>
  <si>
    <t>AEO.2023.LOWMACRO.PRCE_NA_COMM_NA_NG_NA_USA_Y13DLRPMCF.A</t>
  </si>
  <si>
    <t>Natural Gas: Delivered Prices: Industrial: Low Economic Growth</t>
  </si>
  <si>
    <t>AEO.2023.LOWMACRO.PRCE_NA_IDAL_NA_NG_NA_USA_Y13DLRPMCF.A</t>
  </si>
  <si>
    <t>Natural Gas: Delivered Prices: Transportation: Low Economic Growth</t>
  </si>
  <si>
    <t>AEO.2023.LOWMACRO.PRCE_NA_TRN_NA_NG_NA_USA_Y13DLRPMCF.A</t>
  </si>
  <si>
    <t>Natural Gas: Delivered Prices: Electric Power: Low Economic Growth</t>
  </si>
  <si>
    <t>AEO.2023.LOWMACRO.PRCE_NA_ELEP_NA_NG_NA_USA_Y13DLRPMCF.A</t>
  </si>
  <si>
    <t>Natural Gas: Delivered Prices: Average: Low Economic Growth</t>
  </si>
  <si>
    <t>AEO.2023.LOWMACRO.PRCE_NA_NA_NA_NG_NA_USA_Y13DLRPMCF.A</t>
  </si>
  <si>
    <t>AEO.2023.LOWMACRO.PRCE_HHP_NA_NA_NG_NA_USA_NDLRPMBTU.A</t>
  </si>
  <si>
    <t>AEO.2023.LOWMACRO.PRCE_DELV_RESD_NA_NG_NA_USA_NDLRPMCF.A</t>
  </si>
  <si>
    <t>AEO.2023.LOWMACRO.PRCE_DELV_COMM_NA_NG_NA_USA_NDLRPMCF.A</t>
  </si>
  <si>
    <t>AEO.2023.LOWMACRO.PRCE_DELV_IDAL_NA_NG_NA_USA_NDLRPMCF.A</t>
  </si>
  <si>
    <t>AEO.2023.LOWMACRO.PRCE_DELV_TRN_NA_NG_NA_USA_NDLRPMCF.A</t>
  </si>
  <si>
    <t>AEO.2023.LOWMACRO.PRCE_DELV_ELEP_NA_NG_NA_USA_NDLRPMCF.A</t>
  </si>
  <si>
    <t>AEO.2023.LOWMACRO.PRCE_DELV_AVG_NA_NG_NA_USA_NDLRPMCF.A</t>
  </si>
  <si>
    <t>Natural Gas: Volumes: Imports: Low Economic Growth</t>
  </si>
  <si>
    <t>AEO.2023.LOWMACRO.SUP_IMP_NA_NA_NG_NA_NA_TRLCF.A</t>
  </si>
  <si>
    <t>Natural Gas: Volumes: Imports: Pipeline Imports from Canada: Low Economic Growth</t>
  </si>
  <si>
    <t>AEO.2023.LOWMACRO.SUP_IMP_PIPL_CAN_NG_NA_NA_TRLCF.A</t>
  </si>
  <si>
    <t>Natural Gas: Volumes: Imports: Pipeline Imports from Mexico: Low Economic Growth</t>
  </si>
  <si>
    <t>AEO.2023.LOWMACRO.SUP_IMP_PIPL_MEX_NG_NA_NA_TRLCF.A</t>
  </si>
  <si>
    <t>Natural Gas: Volumes: Imports: Liquefied Natural Gas Imports: Low Economic Growth</t>
  </si>
  <si>
    <t>AEO.2023.LOWMACRO.SUP_IMP_LIQ_NA_NG_NA_NA_TRLCF.A</t>
  </si>
  <si>
    <t>Natural Gas: Volumes: Exports: Low Economic Growth</t>
  </si>
  <si>
    <t>AEO.2023.LOWMACRO.SUP_EXPT_NA_NA_NG_NA_NA_TRLCF.A</t>
  </si>
  <si>
    <t>Natural Gas: Volumes: Exports: Pipeline Exports to Canada: Low Economic Growth</t>
  </si>
  <si>
    <t>AEO.2023.LOWMACRO.SUP_EXPT_PIPL_TCAN_NG_NA_NA_TRLCF.A</t>
  </si>
  <si>
    <t>Natural Gas: Volumes: Exports: Pipeline Exports to Mexico: Low Economic Growth</t>
  </si>
  <si>
    <t>AEO.2023.LOWMACRO.SUP_EXPT_PIPL_TMEX_NG_NA_NA_TRLCF.A</t>
  </si>
  <si>
    <t>Natural Gas: Volumes: Exports: Liquefied Natural Gas Exports: Low Economic Growth</t>
  </si>
  <si>
    <t>AEO.2023.LOWMACRO.SUP_EXPT_LIQ_NA_NG_NA_NA_TRLCF.A</t>
  </si>
  <si>
    <t>Natural Gas: Volumes: Net Imports: Low Economic Growth</t>
  </si>
  <si>
    <t>AEO.2023.LOWMACRO.SUP_NEI_NA_NA_NG_NA_NA_TRLCF.A</t>
  </si>
  <si>
    <t>Natural Gas: Volumes: Net Imports: Canada: Low Economic Growth</t>
  </si>
  <si>
    <t>AEO.2023.LOWMACRO.SUP_NEI_NA_CAN_NG_NA_NA_TRLCF.A</t>
  </si>
  <si>
    <t>Natural Gas: Volumes: Net Imports: Mexico: Low Economic Growth</t>
  </si>
  <si>
    <t>AEO.2023.LOWMACRO.SUP_NEI_NA_MEX_NG_NA_NA_TRLCF.A</t>
  </si>
  <si>
    <t>Natural Gas: Volumes: Net Imports: Liquefied Natural Gas: Low Economic Growth</t>
  </si>
  <si>
    <t>AEO.2023.LOWMACRO.SUP_NEI_LIQ_NA_NG_NA_NA_TRLCF.A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</si>
</sst>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0" fontId="8" fillId="5" borderId="0" xfId="6" applyFill="1"/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0" fontId="12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</cellXfs>
  <cellStyles count="9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7.9294874251945107</c:v>
                </c:pt>
                <c:pt idx="21" formatCode="0.00">
                  <c:v>6.8283675287139509</c:v>
                </c:pt>
                <c:pt idx="22" formatCode="0.00">
                  <c:v>5.1587271515172555</c:v>
                </c:pt>
                <c:pt idx="23" formatCode="0.00">
                  <c:v>4.7967205895809988</c:v>
                </c:pt>
                <c:pt idx="24" formatCode="0.00">
                  <c:v>4.4701748295316817</c:v>
                </c:pt>
                <c:pt idx="25" formatCode="0.00">
                  <c:v>4.1436290694823654</c:v>
                </c:pt>
                <c:pt idx="26" formatCode="0.00">
                  <c:v>3.8170833094330479</c:v>
                </c:pt>
                <c:pt idx="27" formatCode="0.00">
                  <c:v>3.4905375493837312</c:v>
                </c:pt>
                <c:pt idx="28" formatCode="0.00">
                  <c:v>3.1639917893344132</c:v>
                </c:pt>
                <c:pt idx="29" formatCode="0.00">
                  <c:v>3.3347218513306913</c:v>
                </c:pt>
                <c:pt idx="30" formatCode="0.00">
                  <c:v>3.5477747733942464</c:v>
                </c:pt>
                <c:pt idx="31" formatCode="0.00">
                  <c:v>3.7874758719789141</c:v>
                </c:pt>
                <c:pt idx="32" formatCode="0.00">
                  <c:v>3.9497265672333071</c:v>
                </c:pt>
                <c:pt idx="33" formatCode="0.00">
                  <c:v>4.0218762622656916</c:v>
                </c:pt>
                <c:pt idx="34" formatCode="0.00">
                  <c:v>4.0523854212733106</c:v>
                </c:pt>
                <c:pt idx="35" formatCode="0.00">
                  <c:v>4.0611132069627125</c:v>
                </c:pt>
                <c:pt idx="36" formatCode="0.00">
                  <c:v>4.1148269038367635</c:v>
                </c:pt>
                <c:pt idx="37" formatCode="0.00">
                  <c:v>4.1513500095426963</c:v>
                </c:pt>
                <c:pt idx="38" formatCode="0.00">
                  <c:v>4.3439696451098877</c:v>
                </c:pt>
                <c:pt idx="39" formatCode="0.00">
                  <c:v>4.417825150248551</c:v>
                </c:pt>
                <c:pt idx="40" formatCode="0.00">
                  <c:v>4.4128766448140277</c:v>
                </c:pt>
                <c:pt idx="41" formatCode="0.00">
                  <c:v>4.347171489322319</c:v>
                </c:pt>
                <c:pt idx="42" formatCode="0.00">
                  <c:v>4.3254541528883497</c:v>
                </c:pt>
                <c:pt idx="43" formatCode="0.00">
                  <c:v>4.2590280304067374</c:v>
                </c:pt>
                <c:pt idx="44" formatCode="0.00">
                  <c:v>4.2618566941557887</c:v>
                </c:pt>
                <c:pt idx="45" formatCode="0.00">
                  <c:v>4.2647394580311868</c:v>
                </c:pt>
                <c:pt idx="46" formatCode="0.00">
                  <c:v>4.2201587457520411</c:v>
                </c:pt>
                <c:pt idx="47" formatCode="0.00">
                  <c:v>4.1039991499776924</c:v>
                </c:pt>
                <c:pt idx="48" formatCode="0.00">
                  <c:v>4.0824661956069912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14.932133624361477</c:v>
                </c:pt>
                <c:pt idx="21" formatCode="0.00">
                  <c:v>12.858598659358682</c:v>
                </c:pt>
                <c:pt idx="22" formatCode="0.00">
                  <c:v>9.7144744707363913</c:v>
                </c:pt>
                <c:pt idx="23" formatCode="0.00">
                  <c:v>9.0327746248481464</c:v>
                </c:pt>
                <c:pt idx="24" formatCode="0.00">
                  <c:v>8.4178515330941455</c:v>
                </c:pt>
                <c:pt idx="25" formatCode="0.00">
                  <c:v>7.8029284413401445</c:v>
                </c:pt>
                <c:pt idx="26" formatCode="0.00">
                  <c:v>7.1880053495861436</c:v>
                </c:pt>
                <c:pt idx="27" formatCode="0.00">
                  <c:v>6.5730822578321426</c:v>
                </c:pt>
                <c:pt idx="28" formatCode="0.00">
                  <c:v>5.9581591660781399</c:v>
                </c:pt>
                <c:pt idx="29" formatCode="0.00">
                  <c:v>6.2796634402792444</c:v>
                </c:pt>
                <c:pt idx="30" formatCode="0.00">
                  <c:v>6.6808665106322618</c:v>
                </c:pt>
                <c:pt idx="31" formatCode="0.00">
                  <c:v>7.1322511515360461</c:v>
                </c:pt>
                <c:pt idx="32" formatCode="0.00">
                  <c:v>7.4377878063375027</c:v>
                </c:pt>
                <c:pt idx="33" formatCode="0.00">
                  <c:v>7.573653951197941</c:v>
                </c:pt>
                <c:pt idx="34" formatCode="0.00">
                  <c:v>7.631106194280032</c:v>
                </c:pt>
                <c:pt idx="35" formatCode="0.00">
                  <c:v>7.6475416150292785</c:v>
                </c:pt>
                <c:pt idx="36" formatCode="0.00">
                  <c:v>7.7486906623981389</c:v>
                </c:pt>
                <c:pt idx="37" formatCode="0.00">
                  <c:v>7.8174678563747451</c:v>
                </c:pt>
                <c:pt idx="38" formatCode="0.00">
                  <c:v>8.1801927063854087</c:v>
                </c:pt>
                <c:pt idx="39" formatCode="0.00">
                  <c:v>8.3192710871797608</c:v>
                </c:pt>
                <c:pt idx="40" formatCode="0.00">
                  <c:v>8.3099524842957475</c:v>
                </c:pt>
                <c:pt idx="41" formatCode="0.00">
                  <c:v>8.1862221460024642</c:v>
                </c:pt>
                <c:pt idx="42" formatCode="0.00">
                  <c:v>8.1453259124619599</c:v>
                </c:pt>
                <c:pt idx="43" formatCode="0.00">
                  <c:v>8.0202379106962844</c:v>
                </c:pt>
                <c:pt idx="44" formatCode="0.00">
                  <c:v>8.0255646087303845</c:v>
                </c:pt>
                <c:pt idx="45" formatCode="0.00">
                  <c:v>8.0309931835028436</c:v>
                </c:pt>
                <c:pt idx="46" formatCode="0.00">
                  <c:v>7.9470425928623527</c:v>
                </c:pt>
                <c:pt idx="47" formatCode="0.00">
                  <c:v>7.7283007609069481</c:v>
                </c:pt>
                <c:pt idx="48" formatCode="0.00">
                  <c:v>7.6877517399237032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7.1819588984960454</c:v>
                </c:pt>
                <c:pt idx="21" formatCode="0.00">
                  <c:v>6.1846437613646419</c:v>
                </c:pt>
                <c:pt idx="22" formatCode="0.00">
                  <c:v>4.672403698255903</c:v>
                </c:pt>
                <c:pt idx="23" formatCode="0.00">
                  <c:v>4.3445242138202138</c:v>
                </c:pt>
                <c:pt idx="24" formatCode="0.00">
                  <c:v>4.0487625710561712</c:v>
                </c:pt>
                <c:pt idx="25" formatCode="0.00">
                  <c:v>3.7530009282921286</c:v>
                </c:pt>
                <c:pt idx="26" formatCode="0.00">
                  <c:v>3.457239285528086</c:v>
                </c:pt>
                <c:pt idx="27" formatCode="0.00">
                  <c:v>3.1614776427640434</c:v>
                </c:pt>
                <c:pt idx="28" formatCode="0.00">
                  <c:v>2.8657159999999999</c:v>
                </c:pt>
                <c:pt idx="29" formatCode="0.00">
                  <c:v>3.0203509999999998</c:v>
                </c:pt>
                <c:pt idx="30" formatCode="0.00">
                  <c:v>3.2133189999999998</c:v>
                </c:pt>
                <c:pt idx="31" formatCode="0.00">
                  <c:v>3.4304230000000002</c:v>
                </c:pt>
                <c:pt idx="32" formatCode="0.00">
                  <c:v>3.5773779999999999</c:v>
                </c:pt>
                <c:pt idx="33" formatCode="0.00">
                  <c:v>3.6427260000000001</c:v>
                </c:pt>
                <c:pt idx="34" formatCode="0.00">
                  <c:v>3.6703589999999999</c:v>
                </c:pt>
                <c:pt idx="35" formatCode="0.00">
                  <c:v>3.678264</c:v>
                </c:pt>
                <c:pt idx="36" formatCode="0.00">
                  <c:v>3.7269139999999998</c:v>
                </c:pt>
                <c:pt idx="37" formatCode="0.00">
                  <c:v>3.7599939999999998</c:v>
                </c:pt>
                <c:pt idx="38" formatCode="0.00">
                  <c:v>3.9344549999999998</c:v>
                </c:pt>
                <c:pt idx="39" formatCode="0.00">
                  <c:v>4.0013480000000001</c:v>
                </c:pt>
                <c:pt idx="40" formatCode="0.00">
                  <c:v>3.9968659999999998</c:v>
                </c:pt>
                <c:pt idx="41" formatCode="0.00">
                  <c:v>3.9373550000000002</c:v>
                </c:pt>
                <c:pt idx="42" formatCode="0.00">
                  <c:v>3.9176850000000001</c:v>
                </c:pt>
                <c:pt idx="43" formatCode="0.00">
                  <c:v>3.8575210000000002</c:v>
                </c:pt>
                <c:pt idx="44" formatCode="0.00">
                  <c:v>3.8600829999999999</c:v>
                </c:pt>
                <c:pt idx="45" formatCode="0.00">
                  <c:v>3.8626939999999998</c:v>
                </c:pt>
                <c:pt idx="46" formatCode="0.00">
                  <c:v>3.8223159999999998</c:v>
                </c:pt>
                <c:pt idx="47" formatCode="0.00">
                  <c:v>3.7171069999999999</c:v>
                </c:pt>
                <c:pt idx="48" formatCode="0.00">
                  <c:v>3.6976040000000001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6" sqref="F16"/>
    </sheetView>
  </sheetViews>
  <sheetFormatPr defaultRowHeight="14.5" x14ac:dyDescent="0.35"/>
  <cols>
    <col min="1" max="1" width="47.1796875" customWidth="1"/>
    <col min="2" max="2" width="34.81640625" customWidth="1"/>
  </cols>
  <sheetData>
    <row r="1" spans="1:3" x14ac:dyDescent="0.35">
      <c r="A1" s="1" t="s">
        <v>40</v>
      </c>
    </row>
    <row r="3" spans="1:3" x14ac:dyDescent="0.35">
      <c r="A3" s="1" t="s">
        <v>0</v>
      </c>
      <c r="B3" s="7" t="s">
        <v>69</v>
      </c>
    </row>
    <row r="4" spans="1:3" x14ac:dyDescent="0.35">
      <c r="A4" s="1" t="s">
        <v>1474</v>
      </c>
      <c r="B4" s="7"/>
    </row>
    <row r="5" spans="1:3" x14ac:dyDescent="0.35">
      <c r="A5" s="1"/>
      <c r="B5" s="7" t="s">
        <v>1475</v>
      </c>
      <c r="C5" t="s">
        <v>1390</v>
      </c>
    </row>
    <row r="6" spans="1:3" x14ac:dyDescent="0.35">
      <c r="A6" s="1"/>
      <c r="B6" s="7" t="s">
        <v>1476</v>
      </c>
      <c r="C6" t="s">
        <v>1472</v>
      </c>
    </row>
    <row r="7" spans="1:3" x14ac:dyDescent="0.35">
      <c r="A7" s="1"/>
      <c r="B7" s="7" t="s">
        <v>1478</v>
      </c>
      <c r="C7" t="s">
        <v>1477</v>
      </c>
    </row>
    <row r="8" spans="1:3" x14ac:dyDescent="0.35">
      <c r="B8" s="2" t="s">
        <v>1481</v>
      </c>
      <c r="C8" t="s">
        <v>1485</v>
      </c>
    </row>
    <row r="9" spans="1:3" x14ac:dyDescent="0.35">
      <c r="A9" s="1" t="s">
        <v>1</v>
      </c>
    </row>
    <row r="10" spans="1:3" x14ac:dyDescent="0.35">
      <c r="A10" t="s">
        <v>16</v>
      </c>
    </row>
    <row r="11" spans="1:3" x14ac:dyDescent="0.35">
      <c r="A11" t="s">
        <v>17</v>
      </c>
    </row>
    <row r="13" spans="1:3" x14ac:dyDescent="0.35">
      <c r="A13" t="s">
        <v>19</v>
      </c>
    </row>
    <row r="15" spans="1:3" x14ac:dyDescent="0.35">
      <c r="A15" t="s">
        <v>18</v>
      </c>
    </row>
    <row r="17" spans="1:2" x14ac:dyDescent="0.35">
      <c r="A17" s="1" t="s">
        <v>68</v>
      </c>
    </row>
    <row r="18" spans="1:2" x14ac:dyDescent="0.35">
      <c r="A18" t="s">
        <v>66</v>
      </c>
    </row>
    <row r="20" spans="1:2" x14ac:dyDescent="0.35">
      <c r="A20" s="1" t="s">
        <v>1506</v>
      </c>
    </row>
    <row r="21" spans="1:2" x14ac:dyDescent="0.35">
      <c r="A21" t="s">
        <v>1507</v>
      </c>
    </row>
    <row r="22" spans="1:2" x14ac:dyDescent="0.35">
      <c r="A22" t="s">
        <v>1539</v>
      </c>
    </row>
    <row r="23" spans="1:2" x14ac:dyDescent="0.35">
      <c r="A23" t="s">
        <v>1540</v>
      </c>
    </row>
    <row r="24" spans="1:2" x14ac:dyDescent="0.35">
      <c r="A24" t="s">
        <v>1541</v>
      </c>
    </row>
    <row r="25" spans="1:2" x14ac:dyDescent="0.35">
      <c r="A25" t="s">
        <v>1508</v>
      </c>
    </row>
    <row r="27" spans="1:2" x14ac:dyDescent="0.35">
      <c r="A27" t="s">
        <v>1496</v>
      </c>
      <c r="B27">
        <v>1.0369999999999999</v>
      </c>
    </row>
    <row r="28" spans="1:2" x14ac:dyDescent="0.35">
      <c r="A28" t="s">
        <v>1504</v>
      </c>
      <c r="B28">
        <v>0.88700000000000001</v>
      </c>
    </row>
    <row r="29" spans="1:2" x14ac:dyDescent="0.35">
      <c r="A29" t="s">
        <v>1531</v>
      </c>
      <c r="B29">
        <f>0.847</f>
        <v>0.84699999999999998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topLeftCell="A22" workbookViewId="0">
      <selection activeCell="F29" sqref="F29"/>
    </sheetView>
  </sheetViews>
  <sheetFormatPr defaultRowHeight="14.5" x14ac:dyDescent="0.35"/>
  <cols>
    <col min="1" max="1" width="44.26953125" customWidth="1"/>
  </cols>
  <sheetData>
    <row r="1" spans="1:36" x14ac:dyDescent="0.35">
      <c r="A1" t="s">
        <v>1473</v>
      </c>
    </row>
    <row r="2" spans="1:36" x14ac:dyDescent="0.35">
      <c r="A2" t="s">
        <v>1523</v>
      </c>
    </row>
    <row r="3" spans="1:36" x14ac:dyDescent="0.35">
      <c r="A3" t="s">
        <v>1522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1471</v>
      </c>
      <c r="C6" t="s">
        <v>1520</v>
      </c>
    </row>
    <row r="7" spans="1:36" x14ac:dyDescent="0.35">
      <c r="A7" t="s">
        <v>1470</v>
      </c>
      <c r="B7" t="s">
        <v>1543</v>
      </c>
      <c r="C7" t="s">
        <v>1544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35">
      <c r="A8" t="s">
        <v>1469</v>
      </c>
      <c r="B8" t="s">
        <v>1545</v>
      </c>
      <c r="C8" t="s">
        <v>1546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35">
      <c r="A9" t="s">
        <v>1406</v>
      </c>
      <c r="B9" t="s">
        <v>1547</v>
      </c>
      <c r="C9" t="s">
        <v>1548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35">
      <c r="A10" t="s">
        <v>1468</v>
      </c>
      <c r="B10" t="s">
        <v>1549</v>
      </c>
      <c r="C10" t="s">
        <v>1550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35">
      <c r="A11" t="s">
        <v>1409</v>
      </c>
      <c r="B11" t="s">
        <v>1551</v>
      </c>
      <c r="C11" t="s">
        <v>1552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35">
      <c r="A12" t="s">
        <v>1467</v>
      </c>
      <c r="B12" t="s">
        <v>1553</v>
      </c>
      <c r="C12" t="s">
        <v>1542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35">
      <c r="A13" t="s">
        <v>1466</v>
      </c>
      <c r="B13" t="s">
        <v>1554</v>
      </c>
      <c r="C13" t="s">
        <v>1555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35">
      <c r="A14" t="s">
        <v>1449</v>
      </c>
      <c r="B14" t="s">
        <v>1556</v>
      </c>
      <c r="C14" t="s">
        <v>1557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35">
      <c r="A15" t="s">
        <v>1448</v>
      </c>
      <c r="B15" t="s">
        <v>1558</v>
      </c>
      <c r="C15" t="s">
        <v>1559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35">
      <c r="A16" t="s">
        <v>1447</v>
      </c>
      <c r="B16" t="s">
        <v>1560</v>
      </c>
      <c r="C16" t="s">
        <v>1561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35">
      <c r="A17" t="s">
        <v>1465</v>
      </c>
      <c r="B17" t="s">
        <v>1562</v>
      </c>
      <c r="C17" t="s">
        <v>1563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35">
      <c r="A18" t="s">
        <v>1464</v>
      </c>
      <c r="B18" t="s">
        <v>1564</v>
      </c>
      <c r="C18" t="s">
        <v>1565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35">
      <c r="A19" t="s">
        <v>1463</v>
      </c>
      <c r="B19" t="s">
        <v>1566</v>
      </c>
      <c r="C19" t="s">
        <v>1567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35">
      <c r="A20" t="s">
        <v>1462</v>
      </c>
      <c r="B20" t="s">
        <v>1568</v>
      </c>
      <c r="C20" t="s">
        <v>1569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35">
      <c r="A21" t="s">
        <v>1461</v>
      </c>
      <c r="B21" t="s">
        <v>1570</v>
      </c>
      <c r="C21" t="s">
        <v>1571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35">
      <c r="A22" t="s">
        <v>65</v>
      </c>
      <c r="B22" t="s">
        <v>1572</v>
      </c>
      <c r="C22" t="s">
        <v>1573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35">
      <c r="A23" t="s">
        <v>1460</v>
      </c>
      <c r="B23" t="s">
        <v>1459</v>
      </c>
      <c r="C23" t="s">
        <v>1458</v>
      </c>
      <c r="D23" t="s">
        <v>1574</v>
      </c>
      <c r="E23" t="s">
        <v>1575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35">
      <c r="A24" t="s">
        <v>1457</v>
      </c>
      <c r="B24" t="s">
        <v>1576</v>
      </c>
      <c r="C24" t="s">
        <v>1577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35">
      <c r="A25" t="s">
        <v>1446</v>
      </c>
      <c r="B25" t="s">
        <v>1578</v>
      </c>
      <c r="C25" t="s">
        <v>1579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35">
      <c r="A26" t="s">
        <v>1456</v>
      </c>
      <c r="B26" t="s">
        <v>1580</v>
      </c>
      <c r="C26" t="s">
        <v>1581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35">
      <c r="A27" t="s">
        <v>1455</v>
      </c>
      <c r="C27" t="s">
        <v>1519</v>
      </c>
    </row>
    <row r="28" spans="1:38" s="10" customFormat="1" x14ac:dyDescent="0.35">
      <c r="A28" s="10" t="s">
        <v>1454</v>
      </c>
      <c r="C28" s="10" t="s">
        <v>1518</v>
      </c>
    </row>
    <row r="29" spans="1:38" s="10" customFormat="1" x14ac:dyDescent="0.35">
      <c r="A29" s="10" t="s">
        <v>1517</v>
      </c>
      <c r="B29" s="10" t="s">
        <v>1582</v>
      </c>
      <c r="C29" s="10" t="s">
        <v>1583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35">
      <c r="A30" t="s">
        <v>1451</v>
      </c>
      <c r="C30" t="s">
        <v>1515</v>
      </c>
    </row>
    <row r="31" spans="1:38" x14ac:dyDescent="0.35">
      <c r="A31" t="s">
        <v>1514</v>
      </c>
      <c r="C31" t="s">
        <v>1513</v>
      </c>
    </row>
    <row r="32" spans="1:38" x14ac:dyDescent="0.35">
      <c r="A32" t="s">
        <v>1449</v>
      </c>
      <c r="B32" t="s">
        <v>1584</v>
      </c>
      <c r="C32" t="s">
        <v>1585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35">
      <c r="A33" t="s">
        <v>1448</v>
      </c>
      <c r="B33" t="s">
        <v>1586</v>
      </c>
      <c r="C33" t="s">
        <v>1587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35">
      <c r="A34" t="s">
        <v>1447</v>
      </c>
      <c r="B34" t="s">
        <v>1588</v>
      </c>
      <c r="C34" t="s">
        <v>1589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35">
      <c r="A35" t="s">
        <v>65</v>
      </c>
      <c r="B35" t="s">
        <v>1590</v>
      </c>
      <c r="C35" t="s">
        <v>1591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35">
      <c r="A36" t="s">
        <v>1446</v>
      </c>
      <c r="B36" t="s">
        <v>1592</v>
      </c>
      <c r="C36" t="s">
        <v>1593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35">
      <c r="A37" t="s">
        <v>1445</v>
      </c>
      <c r="B37" t="s">
        <v>1594</v>
      </c>
      <c r="C37" t="s">
        <v>1595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35">
      <c r="A38" t="s">
        <v>1454</v>
      </c>
      <c r="C38" t="s">
        <v>1511</v>
      </c>
    </row>
    <row r="39" spans="1:36" x14ac:dyDescent="0.35">
      <c r="A39" t="s">
        <v>1453</v>
      </c>
      <c r="B39" t="s">
        <v>1582</v>
      </c>
      <c r="C39" t="s">
        <v>1596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35">
      <c r="A40" t="s">
        <v>1451</v>
      </c>
      <c r="C40" t="s">
        <v>1510</v>
      </c>
    </row>
    <row r="41" spans="1:36" x14ac:dyDescent="0.35">
      <c r="A41" t="s">
        <v>1450</v>
      </c>
      <c r="C41" t="s">
        <v>1509</v>
      </c>
    </row>
    <row r="42" spans="1:36" x14ac:dyDescent="0.35">
      <c r="A42" t="s">
        <v>1449</v>
      </c>
      <c r="B42" t="s">
        <v>1584</v>
      </c>
      <c r="C42" t="s">
        <v>1597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35">
      <c r="A43" t="s">
        <v>1448</v>
      </c>
      <c r="B43" t="s">
        <v>1586</v>
      </c>
      <c r="C43" t="s">
        <v>1598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35">
      <c r="A44" t="s">
        <v>1447</v>
      </c>
      <c r="B44" t="s">
        <v>1588</v>
      </c>
      <c r="C44" t="s">
        <v>1599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35">
      <c r="A45" t="s">
        <v>65</v>
      </c>
      <c r="B45" t="s">
        <v>1590</v>
      </c>
      <c r="C45" t="s">
        <v>1600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35">
      <c r="A46" t="s">
        <v>1446</v>
      </c>
      <c r="B46" t="s">
        <v>1592</v>
      </c>
      <c r="C46" t="s">
        <v>1601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35">
      <c r="A47" t="s">
        <v>1445</v>
      </c>
      <c r="B47" t="s">
        <v>1594</v>
      </c>
      <c r="C47" t="s">
        <v>1602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topLeftCell="A13" workbookViewId="0">
      <selection activeCell="F29" sqref="F29"/>
    </sheetView>
  </sheetViews>
  <sheetFormatPr defaultRowHeight="14.5" x14ac:dyDescent="0.35"/>
  <sheetData>
    <row r="1" spans="1:35" x14ac:dyDescent="0.35">
      <c r="A1" t="s">
        <v>1473</v>
      </c>
    </row>
    <row r="2" spans="1:35" x14ac:dyDescent="0.35">
      <c r="A2" t="s">
        <v>1630</v>
      </c>
    </row>
    <row r="3" spans="1:35" x14ac:dyDescent="0.35">
      <c r="A3" t="s">
        <v>1631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1632</v>
      </c>
    </row>
    <row r="6" spans="1:35" x14ac:dyDescent="0.35">
      <c r="A6" t="s">
        <v>1471</v>
      </c>
    </row>
    <row r="7" spans="1:35" x14ac:dyDescent="0.35">
      <c r="A7" t="s">
        <v>1470</v>
      </c>
      <c r="B7" t="s">
        <v>1633</v>
      </c>
      <c r="C7" t="s">
        <v>1634</v>
      </c>
      <c r="D7" t="s">
        <v>1397</v>
      </c>
      <c r="F7">
        <v>36.461292</v>
      </c>
      <c r="G7">
        <v>36.391869</v>
      </c>
      <c r="H7">
        <v>34.986553000000001</v>
      </c>
      <c r="I7">
        <v>35.144382</v>
      </c>
      <c r="J7">
        <v>35.539433000000002</v>
      </c>
      <c r="K7">
        <v>35.510131999999999</v>
      </c>
      <c r="L7">
        <v>35.668163</v>
      </c>
      <c r="M7">
        <v>35.691780000000001</v>
      </c>
      <c r="N7">
        <v>36.030754000000002</v>
      </c>
      <c r="O7">
        <v>36.460979000000002</v>
      </c>
      <c r="P7">
        <v>37.047061999999997</v>
      </c>
      <c r="Q7">
        <v>37.651470000000003</v>
      </c>
      <c r="R7">
        <v>38.115585000000003</v>
      </c>
      <c r="S7">
        <v>38.322581999999997</v>
      </c>
      <c r="T7">
        <v>38.460518</v>
      </c>
      <c r="U7">
        <v>38.909458000000001</v>
      </c>
      <c r="V7">
        <v>39.283714000000003</v>
      </c>
      <c r="W7">
        <v>39.539161999999997</v>
      </c>
      <c r="X7">
        <v>39.728214000000001</v>
      </c>
      <c r="Y7">
        <v>39.670746000000001</v>
      </c>
      <c r="Z7">
        <v>39.693840000000002</v>
      </c>
      <c r="AA7">
        <v>39.748309999999996</v>
      </c>
      <c r="AB7">
        <v>39.866816999999998</v>
      </c>
      <c r="AC7">
        <v>39.979385000000001</v>
      </c>
      <c r="AD7">
        <v>39.917079999999999</v>
      </c>
      <c r="AE7">
        <v>40.085571000000002</v>
      </c>
      <c r="AF7">
        <v>40.060822000000002</v>
      </c>
      <c r="AG7">
        <v>40.210383999999998</v>
      </c>
      <c r="AH7">
        <v>40.586086000000002</v>
      </c>
      <c r="AI7" s="9">
        <v>4.0000000000000001E-3</v>
      </c>
    </row>
    <row r="8" spans="1:35" x14ac:dyDescent="0.35">
      <c r="A8" t="s">
        <v>1469</v>
      </c>
      <c r="B8" t="s">
        <v>1635</v>
      </c>
      <c r="C8" t="s">
        <v>1636</v>
      </c>
      <c r="D8" t="s">
        <v>1397</v>
      </c>
      <c r="F8">
        <v>6.6782999999999995E-2</v>
      </c>
      <c r="G8">
        <v>6.8294999999999995E-2</v>
      </c>
      <c r="H8">
        <v>6.7214999999999997E-2</v>
      </c>
      <c r="I8">
        <v>6.6133999999999998E-2</v>
      </c>
      <c r="J8">
        <v>6.5053E-2</v>
      </c>
      <c r="K8">
        <v>6.3973000000000002E-2</v>
      </c>
      <c r="L8">
        <v>6.2892000000000003E-2</v>
      </c>
      <c r="M8">
        <v>6.2892000000000003E-2</v>
      </c>
      <c r="N8">
        <v>6.2892000000000003E-2</v>
      </c>
      <c r="O8">
        <v>6.2892000000000003E-2</v>
      </c>
      <c r="P8">
        <v>6.2892000000000003E-2</v>
      </c>
      <c r="Q8">
        <v>6.2892000000000003E-2</v>
      </c>
      <c r="R8">
        <v>6.2892000000000003E-2</v>
      </c>
      <c r="S8">
        <v>6.2892000000000003E-2</v>
      </c>
      <c r="T8">
        <v>6.2892000000000003E-2</v>
      </c>
      <c r="U8">
        <v>6.2892000000000003E-2</v>
      </c>
      <c r="V8">
        <v>6.2892000000000003E-2</v>
      </c>
      <c r="W8">
        <v>6.2892000000000003E-2</v>
      </c>
      <c r="X8">
        <v>6.2892000000000003E-2</v>
      </c>
      <c r="Y8">
        <v>6.2892000000000003E-2</v>
      </c>
      <c r="Z8">
        <v>6.2892000000000003E-2</v>
      </c>
      <c r="AA8">
        <v>6.2892000000000003E-2</v>
      </c>
      <c r="AB8">
        <v>6.2892000000000003E-2</v>
      </c>
      <c r="AC8">
        <v>6.2892000000000003E-2</v>
      </c>
      <c r="AD8">
        <v>6.2892000000000003E-2</v>
      </c>
      <c r="AE8">
        <v>6.2892000000000003E-2</v>
      </c>
      <c r="AF8">
        <v>6.2892000000000003E-2</v>
      </c>
      <c r="AG8">
        <v>6.2892000000000003E-2</v>
      </c>
      <c r="AH8">
        <v>6.2892000000000003E-2</v>
      </c>
      <c r="AI8" s="9">
        <v>-2E-3</v>
      </c>
    </row>
    <row r="9" spans="1:35" x14ac:dyDescent="0.35">
      <c r="A9" t="s">
        <v>1406</v>
      </c>
      <c r="B9" t="s">
        <v>1637</v>
      </c>
      <c r="C9" t="s">
        <v>1638</v>
      </c>
      <c r="D9" t="s">
        <v>1397</v>
      </c>
      <c r="F9">
        <v>-4.1805560000000002</v>
      </c>
      <c r="G9">
        <v>-5.1377980000000001</v>
      </c>
      <c r="H9">
        <v>-5.5320590000000003</v>
      </c>
      <c r="I9">
        <v>-6.0198710000000002</v>
      </c>
      <c r="J9">
        <v>-6.6015430000000004</v>
      </c>
      <c r="K9">
        <v>-7.0787820000000004</v>
      </c>
      <c r="L9">
        <v>-7.6005859999999998</v>
      </c>
      <c r="M9">
        <v>-8.0212990000000008</v>
      </c>
      <c r="N9">
        <v>-8.6004380000000005</v>
      </c>
      <c r="O9">
        <v>-9.2651679999999992</v>
      </c>
      <c r="P9">
        <v>-9.9023599999999998</v>
      </c>
      <c r="Q9">
        <v>-10.585317</v>
      </c>
      <c r="R9">
        <v>-11.243658</v>
      </c>
      <c r="S9">
        <v>-11.770284999999999</v>
      </c>
      <c r="T9">
        <v>-12.044938999999999</v>
      </c>
      <c r="U9">
        <v>-12.291143</v>
      </c>
      <c r="V9">
        <v>-12.479170999999999</v>
      </c>
      <c r="W9">
        <v>-12.549916</v>
      </c>
      <c r="X9">
        <v>-12.477922</v>
      </c>
      <c r="Y9">
        <v>-12.474164999999999</v>
      </c>
      <c r="Z9">
        <v>-12.462503</v>
      </c>
      <c r="AA9">
        <v>-12.426383</v>
      </c>
      <c r="AB9">
        <v>-12.377024</v>
      </c>
      <c r="AC9">
        <v>-12.3222</v>
      </c>
      <c r="AD9">
        <v>-12.252215</v>
      </c>
      <c r="AE9">
        <v>-12.189698999999999</v>
      </c>
      <c r="AF9">
        <v>-12.158479</v>
      </c>
      <c r="AG9">
        <v>-12.140815999999999</v>
      </c>
      <c r="AH9">
        <v>-12.091764</v>
      </c>
      <c r="AI9" s="9">
        <v>3.9E-2</v>
      </c>
    </row>
    <row r="10" spans="1:35" x14ac:dyDescent="0.35">
      <c r="A10" t="s">
        <v>1468</v>
      </c>
      <c r="B10" t="s">
        <v>1639</v>
      </c>
      <c r="C10" t="s">
        <v>1640</v>
      </c>
      <c r="D10" t="s">
        <v>1397</v>
      </c>
      <c r="F10">
        <v>-0.24748800000000001</v>
      </c>
      <c r="G10">
        <v>-0.65930800000000001</v>
      </c>
      <c r="H10">
        <v>-0.98851299999999998</v>
      </c>
      <c r="I10">
        <v>-1.1881170000000001</v>
      </c>
      <c r="J10">
        <v>-1.33039</v>
      </c>
      <c r="K10">
        <v>-1.446396</v>
      </c>
      <c r="L10">
        <v>-1.6602410000000001</v>
      </c>
      <c r="M10">
        <v>-1.795696</v>
      </c>
      <c r="N10">
        <v>-1.7748349999999999</v>
      </c>
      <c r="O10">
        <v>-1.8395649999999999</v>
      </c>
      <c r="P10">
        <v>-1.862015</v>
      </c>
      <c r="Q10">
        <v>-1.959714</v>
      </c>
      <c r="R10">
        <v>-2.0180549999999999</v>
      </c>
      <c r="S10">
        <v>-2.1446809999999998</v>
      </c>
      <c r="T10">
        <v>-2.2045940000000002</v>
      </c>
      <c r="U10">
        <v>-2.2655400000000001</v>
      </c>
      <c r="V10">
        <v>-2.2535669999999999</v>
      </c>
      <c r="W10">
        <v>-2.224313</v>
      </c>
      <c r="X10">
        <v>-2.1375769999999998</v>
      </c>
      <c r="Y10">
        <v>-2.1485620000000001</v>
      </c>
      <c r="Z10">
        <v>-2.1369009999999999</v>
      </c>
      <c r="AA10">
        <v>-2.100781</v>
      </c>
      <c r="AB10">
        <v>-2.0366780000000002</v>
      </c>
      <c r="AC10">
        <v>-1.996597</v>
      </c>
      <c r="AD10">
        <v>-1.9266129999999999</v>
      </c>
      <c r="AE10">
        <v>-1.864096</v>
      </c>
      <c r="AF10">
        <v>-1.8181339999999999</v>
      </c>
      <c r="AG10">
        <v>-1.815213</v>
      </c>
      <c r="AH10">
        <v>-1.7661610000000001</v>
      </c>
      <c r="AI10" s="9">
        <v>7.2999999999999995E-2</v>
      </c>
    </row>
    <row r="11" spans="1:35" x14ac:dyDescent="0.35">
      <c r="A11" t="s">
        <v>1409</v>
      </c>
      <c r="B11" t="s">
        <v>1641</v>
      </c>
      <c r="C11" t="s">
        <v>1642</v>
      </c>
      <c r="D11" t="s">
        <v>1397</v>
      </c>
      <c r="F11">
        <v>-3.933068</v>
      </c>
      <c r="G11">
        <v>-4.4784899999999999</v>
      </c>
      <c r="H11">
        <v>-4.5435460000000001</v>
      </c>
      <c r="I11">
        <v>-4.8317550000000002</v>
      </c>
      <c r="J11">
        <v>-5.271153</v>
      </c>
      <c r="K11">
        <v>-5.6323850000000002</v>
      </c>
      <c r="L11">
        <v>-5.9403449999999998</v>
      </c>
      <c r="M11">
        <v>-6.2256030000000004</v>
      </c>
      <c r="N11">
        <v>-6.8256030000000001</v>
      </c>
      <c r="O11">
        <v>-7.4256029999999997</v>
      </c>
      <c r="P11">
        <v>-8.0403450000000003</v>
      </c>
      <c r="Q11">
        <v>-8.6256029999999999</v>
      </c>
      <c r="R11">
        <v>-9.2256029999999996</v>
      </c>
      <c r="S11">
        <v>-9.6256029999999999</v>
      </c>
      <c r="T11">
        <v>-9.8403449999999992</v>
      </c>
      <c r="U11">
        <v>-10.025603</v>
      </c>
      <c r="V11">
        <v>-10.225603</v>
      </c>
      <c r="W11">
        <v>-10.325602999999999</v>
      </c>
      <c r="X11">
        <v>-10.340344999999999</v>
      </c>
      <c r="Y11">
        <v>-10.325602999999999</v>
      </c>
      <c r="Z11">
        <v>-10.325602999999999</v>
      </c>
      <c r="AA11">
        <v>-10.325602999999999</v>
      </c>
      <c r="AB11">
        <v>-10.340344999999999</v>
      </c>
      <c r="AC11">
        <v>-10.325602999999999</v>
      </c>
      <c r="AD11">
        <v>-10.325602999999999</v>
      </c>
      <c r="AE11">
        <v>-10.325602999999999</v>
      </c>
      <c r="AF11">
        <v>-10.340344999999999</v>
      </c>
      <c r="AG11">
        <v>-10.325602999999999</v>
      </c>
      <c r="AH11">
        <v>-10.325602999999999</v>
      </c>
      <c r="AI11" s="9">
        <v>3.5000000000000003E-2</v>
      </c>
    </row>
    <row r="12" spans="1:35" x14ac:dyDescent="0.35">
      <c r="A12" t="s">
        <v>1467</v>
      </c>
      <c r="B12" t="s">
        <v>1643</v>
      </c>
      <c r="C12" t="s">
        <v>1644</v>
      </c>
      <c r="D12" t="s">
        <v>1397</v>
      </c>
      <c r="F12">
        <v>32.347518999999998</v>
      </c>
      <c r="G12">
        <v>31.322365000000001</v>
      </c>
      <c r="H12">
        <v>29.521709000000001</v>
      </c>
      <c r="I12">
        <v>29.190646999999998</v>
      </c>
      <c r="J12">
        <v>29.002941</v>
      </c>
      <c r="K12">
        <v>28.495322999999999</v>
      </c>
      <c r="L12">
        <v>28.130469999999999</v>
      </c>
      <c r="M12">
        <v>27.733374000000001</v>
      </c>
      <c r="N12">
        <v>27.493210000000001</v>
      </c>
      <c r="O12">
        <v>27.258704999999999</v>
      </c>
      <c r="P12">
        <v>27.207595999999999</v>
      </c>
      <c r="Q12">
        <v>27.129047</v>
      </c>
      <c r="R12">
        <v>26.934819999999998</v>
      </c>
      <c r="S12">
        <v>26.615190999999999</v>
      </c>
      <c r="T12">
        <v>26.478472</v>
      </c>
      <c r="U12">
        <v>26.681208000000002</v>
      </c>
      <c r="V12">
        <v>26.867435</v>
      </c>
      <c r="W12">
        <v>27.052139</v>
      </c>
      <c r="X12">
        <v>27.313185000000001</v>
      </c>
      <c r="Y12">
        <v>27.259474000000001</v>
      </c>
      <c r="Z12">
        <v>27.294229999999999</v>
      </c>
      <c r="AA12">
        <v>27.384819</v>
      </c>
      <c r="AB12">
        <v>27.552686999999999</v>
      </c>
      <c r="AC12">
        <v>27.720078000000001</v>
      </c>
      <c r="AD12">
        <v>27.727757</v>
      </c>
      <c r="AE12">
        <v>27.958765</v>
      </c>
      <c r="AF12">
        <v>27.965236999999998</v>
      </c>
      <c r="AG12">
        <v>28.132462</v>
      </c>
      <c r="AH12">
        <v>28.557214999999999</v>
      </c>
      <c r="AI12" s="9">
        <v>-4.0000000000000001E-3</v>
      </c>
    </row>
    <row r="13" spans="1:35" x14ac:dyDescent="0.35">
      <c r="A13" t="s">
        <v>1466</v>
      </c>
      <c r="B13" t="s">
        <v>1645</v>
      </c>
      <c r="C13" t="s">
        <v>1646</v>
      </c>
      <c r="D13" t="s">
        <v>1397</v>
      </c>
      <c r="F13">
        <v>32.001868999999999</v>
      </c>
      <c r="G13">
        <v>30.737572</v>
      </c>
      <c r="H13">
        <v>29.009692999999999</v>
      </c>
      <c r="I13">
        <v>28.737853999999999</v>
      </c>
      <c r="J13">
        <v>28.581641999999999</v>
      </c>
      <c r="K13">
        <v>28.120161</v>
      </c>
      <c r="L13">
        <v>27.800046999999999</v>
      </c>
      <c r="M13">
        <v>27.412046</v>
      </c>
      <c r="N13">
        <v>27.173424000000001</v>
      </c>
      <c r="O13">
        <v>26.937190999999999</v>
      </c>
      <c r="P13">
        <v>26.893201999999999</v>
      </c>
      <c r="Q13">
        <v>26.807200999999999</v>
      </c>
      <c r="R13">
        <v>26.619541000000002</v>
      </c>
      <c r="S13">
        <v>26.252848</v>
      </c>
      <c r="T13">
        <v>26.166174000000002</v>
      </c>
      <c r="U13">
        <v>26.368668</v>
      </c>
      <c r="V13">
        <v>26.560355999999999</v>
      </c>
      <c r="W13">
        <v>26.744444000000001</v>
      </c>
      <c r="X13">
        <v>27.008368999999998</v>
      </c>
      <c r="Y13">
        <v>26.941310999999999</v>
      </c>
      <c r="Z13">
        <v>26.98226</v>
      </c>
      <c r="AA13">
        <v>27.081305</v>
      </c>
      <c r="AB13">
        <v>27.255593999999999</v>
      </c>
      <c r="AC13">
        <v>27.328129000000001</v>
      </c>
      <c r="AD13">
        <v>27.445464999999999</v>
      </c>
      <c r="AE13">
        <v>27.547276</v>
      </c>
      <c r="AF13">
        <v>27.642558999999999</v>
      </c>
      <c r="AG13">
        <v>27.827643999999999</v>
      </c>
      <c r="AH13">
        <v>28.052230999999999</v>
      </c>
      <c r="AI13" s="9">
        <v>-5.0000000000000001E-3</v>
      </c>
    </row>
    <row r="14" spans="1:35" x14ac:dyDescent="0.35">
      <c r="A14" t="s">
        <v>1449</v>
      </c>
      <c r="B14" t="s">
        <v>1647</v>
      </c>
      <c r="C14" t="s">
        <v>1648</v>
      </c>
      <c r="D14" t="s">
        <v>1397</v>
      </c>
      <c r="F14">
        <v>4.9561029999999997</v>
      </c>
      <c r="G14">
        <v>4.9917720000000001</v>
      </c>
      <c r="H14">
        <v>4.7490030000000001</v>
      </c>
      <c r="I14">
        <v>4.7752309999999998</v>
      </c>
      <c r="J14">
        <v>4.7956529999999997</v>
      </c>
      <c r="K14">
        <v>4.8045289999999996</v>
      </c>
      <c r="L14">
        <v>4.8077310000000004</v>
      </c>
      <c r="M14">
        <v>4.8007629999999999</v>
      </c>
      <c r="N14">
        <v>4.7862660000000004</v>
      </c>
      <c r="O14">
        <v>4.7656549999999998</v>
      </c>
      <c r="P14">
        <v>4.7448579999999998</v>
      </c>
      <c r="Q14">
        <v>4.7320149999999996</v>
      </c>
      <c r="R14">
        <v>4.7164409999999997</v>
      </c>
      <c r="S14">
        <v>4.7021750000000004</v>
      </c>
      <c r="T14">
        <v>4.6900230000000001</v>
      </c>
      <c r="U14">
        <v>4.6795489999999997</v>
      </c>
      <c r="V14">
        <v>4.6691320000000003</v>
      </c>
      <c r="W14">
        <v>4.659103</v>
      </c>
      <c r="X14">
        <v>4.6488350000000001</v>
      </c>
      <c r="Y14">
        <v>4.6393639999999996</v>
      </c>
      <c r="Z14">
        <v>4.6315650000000002</v>
      </c>
      <c r="AA14">
        <v>4.6261080000000003</v>
      </c>
      <c r="AB14">
        <v>4.6219570000000001</v>
      </c>
      <c r="AC14">
        <v>4.618214</v>
      </c>
      <c r="AD14">
        <v>4.6145420000000001</v>
      </c>
      <c r="AE14">
        <v>4.6097489999999999</v>
      </c>
      <c r="AF14">
        <v>4.6049059999999997</v>
      </c>
      <c r="AG14">
        <v>4.600428</v>
      </c>
      <c r="AH14">
        <v>4.5953670000000004</v>
      </c>
      <c r="AI14" s="9">
        <v>-3.0000000000000001E-3</v>
      </c>
    </row>
    <row r="15" spans="1:35" x14ac:dyDescent="0.35">
      <c r="A15" t="s">
        <v>1448</v>
      </c>
      <c r="B15" t="s">
        <v>1649</v>
      </c>
      <c r="C15" t="s">
        <v>1650</v>
      </c>
      <c r="D15" t="s">
        <v>1397</v>
      </c>
      <c r="F15">
        <v>3.4674619999999998</v>
      </c>
      <c r="G15">
        <v>3.474647</v>
      </c>
      <c r="H15">
        <v>3.3714499999999998</v>
      </c>
      <c r="I15">
        <v>3.4102679999999999</v>
      </c>
      <c r="J15">
        <v>3.4448400000000001</v>
      </c>
      <c r="K15">
        <v>3.459225</v>
      </c>
      <c r="L15">
        <v>3.4865189999999999</v>
      </c>
      <c r="M15">
        <v>3.5054859999999999</v>
      </c>
      <c r="N15">
        <v>3.5177130000000001</v>
      </c>
      <c r="O15">
        <v>3.5257390000000002</v>
      </c>
      <c r="P15">
        <v>3.531031</v>
      </c>
      <c r="Q15">
        <v>3.5302020000000001</v>
      </c>
      <c r="R15">
        <v>3.5277219999999998</v>
      </c>
      <c r="S15">
        <v>3.5249670000000002</v>
      </c>
      <c r="T15">
        <v>3.5229200000000001</v>
      </c>
      <c r="U15">
        <v>3.520092</v>
      </c>
      <c r="V15">
        <v>3.5148489999999999</v>
      </c>
      <c r="W15">
        <v>3.5076320000000001</v>
      </c>
      <c r="X15">
        <v>3.496759</v>
      </c>
      <c r="Y15">
        <v>3.4867599999999999</v>
      </c>
      <c r="Z15">
        <v>3.4795919999999998</v>
      </c>
      <c r="AA15">
        <v>3.475371</v>
      </c>
      <c r="AB15">
        <v>3.4725000000000001</v>
      </c>
      <c r="AC15">
        <v>3.4698329999999999</v>
      </c>
      <c r="AD15">
        <v>3.4674990000000001</v>
      </c>
      <c r="AE15">
        <v>3.4633790000000002</v>
      </c>
      <c r="AF15">
        <v>3.4596209999999998</v>
      </c>
      <c r="AG15">
        <v>3.4567549999999998</v>
      </c>
      <c r="AH15">
        <v>3.4540250000000001</v>
      </c>
      <c r="AI15" s="9">
        <v>0</v>
      </c>
    </row>
    <row r="16" spans="1:35" x14ac:dyDescent="0.35">
      <c r="A16" t="s">
        <v>1447</v>
      </c>
      <c r="B16" t="s">
        <v>1651</v>
      </c>
      <c r="C16" t="s">
        <v>1652</v>
      </c>
      <c r="D16" t="s">
        <v>1397</v>
      </c>
      <c r="F16">
        <v>10.480256000000001</v>
      </c>
      <c r="G16">
        <v>10.244234000000001</v>
      </c>
      <c r="H16">
        <v>9.9858320000000003</v>
      </c>
      <c r="I16">
        <v>10.058956</v>
      </c>
      <c r="J16">
        <v>10.228737000000001</v>
      </c>
      <c r="K16">
        <v>10.305441</v>
      </c>
      <c r="L16">
        <v>10.393113</v>
      </c>
      <c r="M16">
        <v>10.397243</v>
      </c>
      <c r="N16">
        <v>10.397823000000001</v>
      </c>
      <c r="O16">
        <v>10.376516000000001</v>
      </c>
      <c r="P16">
        <v>10.430553</v>
      </c>
      <c r="Q16">
        <v>10.447376999999999</v>
      </c>
      <c r="R16">
        <v>10.476115999999999</v>
      </c>
      <c r="S16">
        <v>10.508426999999999</v>
      </c>
      <c r="T16">
        <v>10.546590999999999</v>
      </c>
      <c r="U16">
        <v>10.601805000000001</v>
      </c>
      <c r="V16">
        <v>10.668995000000001</v>
      </c>
      <c r="W16">
        <v>10.717916000000001</v>
      </c>
      <c r="X16">
        <v>10.749914</v>
      </c>
      <c r="Y16">
        <v>10.779248000000001</v>
      </c>
      <c r="Z16">
        <v>10.841502999999999</v>
      </c>
      <c r="AA16">
        <v>10.910714</v>
      </c>
      <c r="AB16">
        <v>10.985727000000001</v>
      </c>
      <c r="AC16">
        <v>11.041494</v>
      </c>
      <c r="AD16">
        <v>11.096416</v>
      </c>
      <c r="AE16">
        <v>11.145222</v>
      </c>
      <c r="AF16">
        <v>11.218192999999999</v>
      </c>
      <c r="AG16">
        <v>11.332602</v>
      </c>
      <c r="AH16">
        <v>11.398356</v>
      </c>
      <c r="AI16" s="9">
        <v>3.0000000000000001E-3</v>
      </c>
    </row>
    <row r="17" spans="1:37" x14ac:dyDescent="0.35">
      <c r="A17" t="s">
        <v>1465</v>
      </c>
      <c r="B17" t="s">
        <v>1653</v>
      </c>
      <c r="C17" t="s">
        <v>1654</v>
      </c>
      <c r="D17" t="s">
        <v>1397</v>
      </c>
      <c r="F17">
        <v>8.4954710000000002</v>
      </c>
      <c r="G17">
        <v>8.2302649999999993</v>
      </c>
      <c r="H17">
        <v>7.9971880000000004</v>
      </c>
      <c r="I17">
        <v>8.0640440000000009</v>
      </c>
      <c r="J17">
        <v>8.2084510000000002</v>
      </c>
      <c r="K17">
        <v>8.2844049999999996</v>
      </c>
      <c r="L17">
        <v>8.3454080000000008</v>
      </c>
      <c r="M17">
        <v>8.3542570000000005</v>
      </c>
      <c r="N17">
        <v>8.3447960000000005</v>
      </c>
      <c r="O17">
        <v>8.3203770000000006</v>
      </c>
      <c r="P17">
        <v>8.3409929999999992</v>
      </c>
      <c r="Q17">
        <v>8.3364720000000005</v>
      </c>
      <c r="R17">
        <v>8.3553599999999992</v>
      </c>
      <c r="S17">
        <v>8.3797759999999997</v>
      </c>
      <c r="T17">
        <v>8.4096659999999996</v>
      </c>
      <c r="U17">
        <v>8.4413710000000002</v>
      </c>
      <c r="V17">
        <v>8.4915540000000007</v>
      </c>
      <c r="W17">
        <v>8.5266909999999996</v>
      </c>
      <c r="X17">
        <v>8.5445279999999997</v>
      </c>
      <c r="Y17">
        <v>8.5783349999999992</v>
      </c>
      <c r="Z17">
        <v>8.6339000000000006</v>
      </c>
      <c r="AA17">
        <v>8.6962360000000007</v>
      </c>
      <c r="AB17">
        <v>8.7526340000000005</v>
      </c>
      <c r="AC17">
        <v>8.7963789999999999</v>
      </c>
      <c r="AD17">
        <v>8.8362259999999999</v>
      </c>
      <c r="AE17">
        <v>8.8807639999999992</v>
      </c>
      <c r="AF17">
        <v>8.9430399999999999</v>
      </c>
      <c r="AG17">
        <v>9.0199189999999998</v>
      </c>
      <c r="AH17">
        <v>9.0707100000000001</v>
      </c>
      <c r="AI17" s="9">
        <v>2E-3</v>
      </c>
    </row>
    <row r="18" spans="1:37" x14ac:dyDescent="0.35">
      <c r="A18" t="s">
        <v>1464</v>
      </c>
      <c r="B18" t="s">
        <v>1655</v>
      </c>
      <c r="C18" t="s">
        <v>1656</v>
      </c>
      <c r="D18" t="s">
        <v>1397</v>
      </c>
      <c r="F18">
        <v>1.984785</v>
      </c>
      <c r="G18">
        <v>2.0139689999999999</v>
      </c>
      <c r="H18">
        <v>1.988645</v>
      </c>
      <c r="I18">
        <v>1.9949129999999999</v>
      </c>
      <c r="J18">
        <v>2.0202849999999999</v>
      </c>
      <c r="K18">
        <v>2.0210370000000002</v>
      </c>
      <c r="L18">
        <v>2.047704</v>
      </c>
      <c r="M18">
        <v>2.0429870000000001</v>
      </c>
      <c r="N18">
        <v>2.0530270000000002</v>
      </c>
      <c r="O18">
        <v>2.0561389999999999</v>
      </c>
      <c r="P18">
        <v>2.0895600000000001</v>
      </c>
      <c r="Q18">
        <v>2.1109059999999999</v>
      </c>
      <c r="R18">
        <v>2.1207569999999998</v>
      </c>
      <c r="S18">
        <v>2.1286510000000001</v>
      </c>
      <c r="T18">
        <v>2.136924</v>
      </c>
      <c r="U18">
        <v>2.1604329999999998</v>
      </c>
      <c r="V18">
        <v>2.177441</v>
      </c>
      <c r="W18">
        <v>2.1912240000000001</v>
      </c>
      <c r="X18">
        <v>2.2053859999999998</v>
      </c>
      <c r="Y18">
        <v>2.200914</v>
      </c>
      <c r="Z18">
        <v>2.2076030000000002</v>
      </c>
      <c r="AA18">
        <v>2.2144780000000002</v>
      </c>
      <c r="AB18">
        <v>2.2330939999999999</v>
      </c>
      <c r="AC18">
        <v>2.2451159999999999</v>
      </c>
      <c r="AD18">
        <v>2.260189</v>
      </c>
      <c r="AE18">
        <v>2.2644570000000002</v>
      </c>
      <c r="AF18">
        <v>2.275153</v>
      </c>
      <c r="AG18">
        <v>2.3126829999999998</v>
      </c>
      <c r="AH18">
        <v>2.3276460000000001</v>
      </c>
      <c r="AI18" s="9">
        <v>6.0000000000000001E-3</v>
      </c>
    </row>
    <row r="19" spans="1:37" x14ac:dyDescent="0.35">
      <c r="A19" t="s">
        <v>1462</v>
      </c>
      <c r="B19" t="s">
        <v>1657</v>
      </c>
      <c r="C19" t="s">
        <v>1658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1400</v>
      </c>
    </row>
    <row r="20" spans="1:37" x14ac:dyDescent="0.35">
      <c r="A20" t="s">
        <v>1461</v>
      </c>
      <c r="B20" t="s">
        <v>1659</v>
      </c>
      <c r="C20" t="s">
        <v>1660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1400</v>
      </c>
    </row>
    <row r="21" spans="1:37" x14ac:dyDescent="0.35">
      <c r="A21" t="s">
        <v>65</v>
      </c>
      <c r="B21" t="s">
        <v>1661</v>
      </c>
      <c r="C21" t="s">
        <v>1662</v>
      </c>
      <c r="D21" t="s">
        <v>1397</v>
      </c>
      <c r="F21">
        <v>1.298227</v>
      </c>
      <c r="G21">
        <v>1.2636480000000001</v>
      </c>
      <c r="H21">
        <v>1.2125539999999999</v>
      </c>
      <c r="I21">
        <v>1.1945859999999999</v>
      </c>
      <c r="J21">
        <v>1.21414</v>
      </c>
      <c r="K21">
        <v>1.206566</v>
      </c>
      <c r="L21">
        <v>1.1992350000000001</v>
      </c>
      <c r="M21">
        <v>1.2211860000000001</v>
      </c>
      <c r="N21">
        <v>1.2685059999999999</v>
      </c>
      <c r="O21">
        <v>1.319715</v>
      </c>
      <c r="P21">
        <v>1.3752279999999999</v>
      </c>
      <c r="Q21">
        <v>1.43187</v>
      </c>
      <c r="R21">
        <v>1.4840519999999999</v>
      </c>
      <c r="S21">
        <v>1.5189440000000001</v>
      </c>
      <c r="T21">
        <v>1.5370740000000001</v>
      </c>
      <c r="U21">
        <v>1.5589280000000001</v>
      </c>
      <c r="V21">
        <v>1.5828359999999999</v>
      </c>
      <c r="W21">
        <v>1.5995680000000001</v>
      </c>
      <c r="X21">
        <v>1.613693</v>
      </c>
      <c r="Y21">
        <v>1.6228670000000001</v>
      </c>
      <c r="Z21">
        <v>1.636271</v>
      </c>
      <c r="AA21">
        <v>1.647329</v>
      </c>
      <c r="AB21">
        <v>1.6657660000000001</v>
      </c>
      <c r="AC21">
        <v>1.6774579999999999</v>
      </c>
      <c r="AD21">
        <v>1.695865</v>
      </c>
      <c r="AE21">
        <v>1.713403</v>
      </c>
      <c r="AF21">
        <v>1.734945</v>
      </c>
      <c r="AG21">
        <v>1.748478</v>
      </c>
      <c r="AH21">
        <v>1.7688109999999999</v>
      </c>
      <c r="AI21" s="9">
        <v>1.0999999999999999E-2</v>
      </c>
    </row>
    <row r="22" spans="1:37" x14ac:dyDescent="0.35">
      <c r="A22" t="s">
        <v>1460</v>
      </c>
      <c r="B22" t="s">
        <v>1459</v>
      </c>
      <c r="C22" t="s">
        <v>1458</v>
      </c>
      <c r="D22" t="s">
        <v>1663</v>
      </c>
      <c r="E22" t="s">
        <v>1664</v>
      </c>
      <c r="F22" t="s">
        <v>1397</v>
      </c>
      <c r="H22">
        <v>0.104048</v>
      </c>
      <c r="I22">
        <v>0.110259</v>
      </c>
      <c r="J22">
        <v>0.118918</v>
      </c>
      <c r="K22">
        <v>0.114788</v>
      </c>
      <c r="L22">
        <v>0.124961</v>
      </c>
      <c r="M22">
        <v>0.124973</v>
      </c>
      <c r="N22">
        <v>0.12934799999999999</v>
      </c>
      <c r="O22">
        <v>0.13258900000000001</v>
      </c>
      <c r="P22">
        <v>0.13372600000000001</v>
      </c>
      <c r="Q22">
        <v>0.13358900000000001</v>
      </c>
      <c r="R22">
        <v>0.133663</v>
      </c>
      <c r="S22">
        <v>0.13386000000000001</v>
      </c>
      <c r="T22">
        <v>0.135071</v>
      </c>
      <c r="U22">
        <v>0.137984</v>
      </c>
      <c r="V22">
        <v>0.14260700000000001</v>
      </c>
      <c r="W22">
        <v>0.14807699999999999</v>
      </c>
      <c r="X22">
        <v>0.15404300000000001</v>
      </c>
      <c r="Y22">
        <v>0.16004499999999999</v>
      </c>
      <c r="Z22">
        <v>0.16406699999999999</v>
      </c>
      <c r="AA22">
        <v>0.171041</v>
      </c>
      <c r="AB22">
        <v>0.179369</v>
      </c>
      <c r="AC22">
        <v>0.18859600000000001</v>
      </c>
      <c r="AD22">
        <v>0.19784499999999999</v>
      </c>
      <c r="AE22">
        <v>0.20846300000000001</v>
      </c>
      <c r="AF22">
        <v>0.21868399999999999</v>
      </c>
      <c r="AG22">
        <v>0.231129</v>
      </c>
      <c r="AH22">
        <v>0.24583099999999999</v>
      </c>
      <c r="AI22">
        <v>0.259104</v>
      </c>
      <c r="AJ22">
        <v>0.27310000000000001</v>
      </c>
      <c r="AK22" s="9">
        <v>3.5000000000000003E-2</v>
      </c>
    </row>
    <row r="23" spans="1:37" x14ac:dyDescent="0.35">
      <c r="A23" t="s">
        <v>1457</v>
      </c>
      <c r="B23" t="s">
        <v>1665</v>
      </c>
      <c r="C23" t="s">
        <v>1666</v>
      </c>
      <c r="D23" t="s">
        <v>1397</v>
      </c>
      <c r="F23">
        <v>0.87351999999999996</v>
      </c>
      <c r="G23">
        <v>0.78890499999999997</v>
      </c>
      <c r="H23">
        <v>0.723333</v>
      </c>
      <c r="I23">
        <v>0.68559999999999999</v>
      </c>
      <c r="J23">
        <v>0.65884100000000001</v>
      </c>
      <c r="K23">
        <v>0.62144600000000005</v>
      </c>
      <c r="L23">
        <v>0.58424600000000004</v>
      </c>
      <c r="M23">
        <v>0.57984999999999998</v>
      </c>
      <c r="N23">
        <v>0.57743299999999997</v>
      </c>
      <c r="O23">
        <v>0.580179</v>
      </c>
      <c r="P23">
        <v>0.58582400000000001</v>
      </c>
      <c r="Q23">
        <v>0.594862</v>
      </c>
      <c r="R23">
        <v>0.59723400000000004</v>
      </c>
      <c r="S23">
        <v>0.59681300000000004</v>
      </c>
      <c r="T23">
        <v>0.59292500000000004</v>
      </c>
      <c r="U23">
        <v>0.59430400000000005</v>
      </c>
      <c r="V23">
        <v>0.59604500000000005</v>
      </c>
      <c r="W23">
        <v>0.59867499999999996</v>
      </c>
      <c r="X23">
        <v>0.60758500000000004</v>
      </c>
      <c r="Y23">
        <v>0.61097800000000002</v>
      </c>
      <c r="Z23">
        <v>0.61605500000000002</v>
      </c>
      <c r="AA23">
        <v>0.61788600000000005</v>
      </c>
      <c r="AB23">
        <v>0.62587999999999999</v>
      </c>
      <c r="AC23">
        <v>0.62814800000000004</v>
      </c>
      <c r="AD23">
        <v>0.63633399999999996</v>
      </c>
      <c r="AE23">
        <v>0.64142699999999997</v>
      </c>
      <c r="AF23">
        <v>0.64707300000000001</v>
      </c>
      <c r="AG23">
        <v>0.64852600000000005</v>
      </c>
      <c r="AH23">
        <v>0.654864</v>
      </c>
      <c r="AI23" s="9">
        <v>-0.01</v>
      </c>
    </row>
    <row r="24" spans="1:37" x14ac:dyDescent="0.35">
      <c r="A24" t="s">
        <v>1463</v>
      </c>
      <c r="B24" t="s">
        <v>1667</v>
      </c>
      <c r="C24" t="s">
        <v>1668</v>
      </c>
      <c r="D24" t="s">
        <v>1397</v>
      </c>
      <c r="F24">
        <v>0.32065900000000003</v>
      </c>
      <c r="G24">
        <v>0.364485</v>
      </c>
      <c r="H24">
        <v>0.37030299999999999</v>
      </c>
      <c r="I24">
        <v>0.39419799999999999</v>
      </c>
      <c r="J24">
        <v>0.430338</v>
      </c>
      <c r="K24">
        <v>0.46014699999999997</v>
      </c>
      <c r="L24">
        <v>0.48564099999999999</v>
      </c>
      <c r="M24">
        <v>0.50874699999999995</v>
      </c>
      <c r="N24">
        <v>0.55734700000000004</v>
      </c>
      <c r="O24">
        <v>0.60594700000000001</v>
      </c>
      <c r="P24">
        <v>0.65574100000000002</v>
      </c>
      <c r="Q24">
        <v>0.70314699999999997</v>
      </c>
      <c r="R24">
        <v>0.75174700000000005</v>
      </c>
      <c r="S24">
        <v>0.78414700000000004</v>
      </c>
      <c r="T24">
        <v>0.80154099999999995</v>
      </c>
      <c r="U24">
        <v>0.81654700000000002</v>
      </c>
      <c r="V24">
        <v>0.83274700000000001</v>
      </c>
      <c r="W24">
        <v>0.84084700000000001</v>
      </c>
      <c r="X24">
        <v>0.84204100000000004</v>
      </c>
      <c r="Y24">
        <v>0.84084700000000001</v>
      </c>
      <c r="Z24">
        <v>0.84084700000000001</v>
      </c>
      <c r="AA24">
        <v>0.84084700000000001</v>
      </c>
      <c r="AB24">
        <v>0.84204100000000004</v>
      </c>
      <c r="AC24">
        <v>0.84084700000000001</v>
      </c>
      <c r="AD24">
        <v>0.84084700000000001</v>
      </c>
      <c r="AE24">
        <v>0.84084700000000001</v>
      </c>
      <c r="AF24">
        <v>0.84204100000000004</v>
      </c>
      <c r="AG24">
        <v>0.84084700000000001</v>
      </c>
      <c r="AH24">
        <v>0.84084700000000001</v>
      </c>
      <c r="AI24" s="9">
        <v>3.5000000000000003E-2</v>
      </c>
    </row>
    <row r="25" spans="1:37" x14ac:dyDescent="0.35">
      <c r="A25" t="s">
        <v>1446</v>
      </c>
      <c r="B25" t="s">
        <v>1669</v>
      </c>
      <c r="C25" t="s">
        <v>1670</v>
      </c>
      <c r="D25" t="s">
        <v>1397</v>
      </c>
      <c r="F25">
        <v>11.79982</v>
      </c>
      <c r="G25">
        <v>10.763273</v>
      </c>
      <c r="H25">
        <v>9.6908519999999996</v>
      </c>
      <c r="I25">
        <v>9.2988140000000001</v>
      </c>
      <c r="J25">
        <v>8.8982749999999999</v>
      </c>
      <c r="K25">
        <v>8.344398</v>
      </c>
      <c r="L25">
        <v>7.9134479999999998</v>
      </c>
      <c r="M25">
        <v>7.4873659999999997</v>
      </c>
      <c r="N25">
        <v>7.2031169999999998</v>
      </c>
      <c r="O25">
        <v>6.9495649999999998</v>
      </c>
      <c r="P25">
        <v>6.8115329999999998</v>
      </c>
      <c r="Q25">
        <v>6.6657390000000003</v>
      </c>
      <c r="R25">
        <v>6.4152100000000001</v>
      </c>
      <c r="S25">
        <v>5.998335</v>
      </c>
      <c r="T25">
        <v>5.8695680000000001</v>
      </c>
      <c r="U25">
        <v>6.0082930000000001</v>
      </c>
      <c r="V25">
        <v>6.1245469999999997</v>
      </c>
      <c r="W25">
        <v>6.2602270000000004</v>
      </c>
      <c r="X25">
        <v>6.4991700000000003</v>
      </c>
      <c r="Y25">
        <v>6.4130710000000004</v>
      </c>
      <c r="Z25">
        <v>6.3933309999999999</v>
      </c>
      <c r="AA25">
        <v>6.4217820000000003</v>
      </c>
      <c r="AB25">
        <v>6.5096449999999999</v>
      </c>
      <c r="AC25">
        <v>6.5211300000000003</v>
      </c>
      <c r="AD25">
        <v>6.5711459999999997</v>
      </c>
      <c r="AE25">
        <v>6.6155229999999996</v>
      </c>
      <c r="AF25">
        <v>6.6248959999999997</v>
      </c>
      <c r="AG25">
        <v>6.6893799999999999</v>
      </c>
      <c r="AH25">
        <v>6.8356729999999999</v>
      </c>
      <c r="AI25" s="9">
        <v>-1.9E-2</v>
      </c>
    </row>
    <row r="26" spans="1:37" x14ac:dyDescent="0.35">
      <c r="A26" t="s">
        <v>1456</v>
      </c>
      <c r="B26" t="s">
        <v>1671</v>
      </c>
      <c r="C26" t="s">
        <v>1672</v>
      </c>
      <c r="D26" t="s">
        <v>1397</v>
      </c>
      <c r="F26">
        <v>0.34565000000000001</v>
      </c>
      <c r="G26">
        <v>0.58479300000000001</v>
      </c>
      <c r="H26">
        <v>0.51201600000000003</v>
      </c>
      <c r="I26">
        <v>0.452793</v>
      </c>
      <c r="J26">
        <v>0.42129899999999998</v>
      </c>
      <c r="K26">
        <v>0.375162</v>
      </c>
      <c r="L26">
        <v>0.33042300000000002</v>
      </c>
      <c r="M26">
        <v>0.32132699999999997</v>
      </c>
      <c r="N26">
        <v>0.31978600000000001</v>
      </c>
      <c r="O26">
        <v>0.32151400000000002</v>
      </c>
      <c r="P26">
        <v>0.31439400000000001</v>
      </c>
      <c r="Q26">
        <v>0.32184600000000002</v>
      </c>
      <c r="R26">
        <v>0.31527899999999998</v>
      </c>
      <c r="S26">
        <v>0.36234300000000003</v>
      </c>
      <c r="T26">
        <v>0.31229800000000002</v>
      </c>
      <c r="U26">
        <v>0.31253999999999998</v>
      </c>
      <c r="V26">
        <v>0.30707899999999999</v>
      </c>
      <c r="W26">
        <v>0.307695</v>
      </c>
      <c r="X26">
        <v>0.304815</v>
      </c>
      <c r="Y26">
        <v>0.31816299999999997</v>
      </c>
      <c r="Z26">
        <v>0.31197000000000003</v>
      </c>
      <c r="AA26">
        <v>0.30351400000000001</v>
      </c>
      <c r="AB26">
        <v>0.29709200000000002</v>
      </c>
      <c r="AC26">
        <v>0.39194899999999999</v>
      </c>
      <c r="AD26">
        <v>0.28229100000000001</v>
      </c>
      <c r="AE26">
        <v>0.41148899999999999</v>
      </c>
      <c r="AF26">
        <v>0.32267800000000002</v>
      </c>
      <c r="AG26">
        <v>0.304817</v>
      </c>
      <c r="AH26">
        <v>0.50498399999999999</v>
      </c>
      <c r="AI26" t="s">
        <v>1400</v>
      </c>
    </row>
    <row r="27" spans="1:37" x14ac:dyDescent="0.35">
      <c r="A27" t="s">
        <v>1455</v>
      </c>
    </row>
    <row r="28" spans="1:37" x14ac:dyDescent="0.35">
      <c r="A28" t="s">
        <v>1454</v>
      </c>
    </row>
    <row r="29" spans="1:37" x14ac:dyDescent="0.35">
      <c r="A29" t="s">
        <v>1673</v>
      </c>
      <c r="B29" t="s">
        <v>1674</v>
      </c>
      <c r="C29" t="s">
        <v>1675</v>
      </c>
      <c r="D29" t="s">
        <v>1676</v>
      </c>
      <c r="F29">
        <v>6.5469569999999999</v>
      </c>
      <c r="G29">
        <v>5.2655859999999999</v>
      </c>
      <c r="H29">
        <v>4.0094989999999999</v>
      </c>
      <c r="I29">
        <v>3.4325420000000002</v>
      </c>
      <c r="J29">
        <v>3.0269720000000002</v>
      </c>
      <c r="K29">
        <v>2.8300550000000002</v>
      </c>
      <c r="L29">
        <v>2.7699579999999999</v>
      </c>
      <c r="M29">
        <v>2.7608549999999998</v>
      </c>
      <c r="N29">
        <v>2.8657159999999999</v>
      </c>
      <c r="O29">
        <v>3.0203509999999998</v>
      </c>
      <c r="P29">
        <v>3.2133189999999998</v>
      </c>
      <c r="Q29">
        <v>3.4304230000000002</v>
      </c>
      <c r="R29">
        <v>3.5773779999999999</v>
      </c>
      <c r="S29">
        <v>3.6427260000000001</v>
      </c>
      <c r="T29">
        <v>3.6703589999999999</v>
      </c>
      <c r="U29">
        <v>3.678264</v>
      </c>
      <c r="V29">
        <v>3.7269139999999998</v>
      </c>
      <c r="W29">
        <v>3.7599939999999998</v>
      </c>
      <c r="X29">
        <v>3.9344549999999998</v>
      </c>
      <c r="Y29">
        <v>4.0013480000000001</v>
      </c>
      <c r="Z29">
        <v>3.9968659999999998</v>
      </c>
      <c r="AA29">
        <v>3.9373550000000002</v>
      </c>
      <c r="AB29">
        <v>3.9176850000000001</v>
      </c>
      <c r="AC29">
        <v>3.8575210000000002</v>
      </c>
      <c r="AD29">
        <v>3.8600829999999999</v>
      </c>
      <c r="AE29">
        <v>3.8626939999999998</v>
      </c>
      <c r="AF29">
        <v>3.8223159999999998</v>
      </c>
      <c r="AG29">
        <v>3.7171069999999999</v>
      </c>
      <c r="AH29">
        <v>3.6976040000000001</v>
      </c>
      <c r="AI29" s="9">
        <v>-0.02</v>
      </c>
    </row>
    <row r="30" spans="1:37" x14ac:dyDescent="0.35">
      <c r="A30" t="s">
        <v>1451</v>
      </c>
    </row>
    <row r="31" spans="1:37" x14ac:dyDescent="0.35">
      <c r="A31" t="s">
        <v>1677</v>
      </c>
    </row>
    <row r="32" spans="1:37" x14ac:dyDescent="0.35">
      <c r="A32" t="s">
        <v>1449</v>
      </c>
      <c r="B32" t="s">
        <v>1678</v>
      </c>
      <c r="C32" t="s">
        <v>1679</v>
      </c>
      <c r="D32" t="s">
        <v>1680</v>
      </c>
      <c r="F32">
        <v>14.899012000000001</v>
      </c>
      <c r="G32">
        <v>14.673038999999999</v>
      </c>
      <c r="H32">
        <v>13.259356</v>
      </c>
      <c r="I32">
        <v>12.482260999999999</v>
      </c>
      <c r="J32">
        <v>11.886312</v>
      </c>
      <c r="K32">
        <v>11.515930000000001</v>
      </c>
      <c r="L32">
        <v>11.227427</v>
      </c>
      <c r="M32">
        <v>11.233891</v>
      </c>
      <c r="N32">
        <v>11.306839</v>
      </c>
      <c r="O32">
        <v>11.449681999999999</v>
      </c>
      <c r="P32">
        <v>11.559067000000001</v>
      </c>
      <c r="Q32">
        <v>11.726661</v>
      </c>
      <c r="R32">
        <v>11.847447000000001</v>
      </c>
      <c r="S32">
        <v>11.936000999999999</v>
      </c>
      <c r="T32">
        <v>11.991149999999999</v>
      </c>
      <c r="U32">
        <v>12.049749</v>
      </c>
      <c r="V32">
        <v>12.124514</v>
      </c>
      <c r="W32">
        <v>12.182919</v>
      </c>
      <c r="X32">
        <v>12.303140000000001</v>
      </c>
      <c r="Y32">
        <v>12.381409</v>
      </c>
      <c r="Z32">
        <v>12.398282999999999</v>
      </c>
      <c r="AA32">
        <v>12.387095</v>
      </c>
      <c r="AB32">
        <v>12.370917</v>
      </c>
      <c r="AC32">
        <v>12.357158</v>
      </c>
      <c r="AD32">
        <v>12.343325</v>
      </c>
      <c r="AE32">
        <v>12.369327</v>
      </c>
      <c r="AF32">
        <v>12.359197999999999</v>
      </c>
      <c r="AG32">
        <v>12.334509000000001</v>
      </c>
      <c r="AH32">
        <v>12.335398</v>
      </c>
      <c r="AI32" s="9">
        <v>-7.0000000000000001E-3</v>
      </c>
    </row>
    <row r="33" spans="1:35" x14ac:dyDescent="0.35">
      <c r="A33" t="s">
        <v>1448</v>
      </c>
      <c r="B33" t="s">
        <v>1681</v>
      </c>
      <c r="C33" t="s">
        <v>1682</v>
      </c>
      <c r="D33" t="s">
        <v>1680</v>
      </c>
      <c r="F33">
        <v>11.451902</v>
      </c>
      <c r="G33">
        <v>10.788513999999999</v>
      </c>
      <c r="H33">
        <v>9.6245510000000003</v>
      </c>
      <c r="I33">
        <v>9.1053560000000004</v>
      </c>
      <c r="J33">
        <v>8.7274689999999993</v>
      </c>
      <c r="K33">
        <v>8.5570579999999996</v>
      </c>
      <c r="L33">
        <v>8.445487</v>
      </c>
      <c r="M33">
        <v>8.4384270000000008</v>
      </c>
      <c r="N33">
        <v>8.4923870000000008</v>
      </c>
      <c r="O33">
        <v>8.6095070000000007</v>
      </c>
      <c r="P33">
        <v>8.6931630000000002</v>
      </c>
      <c r="Q33">
        <v>8.8443579999999997</v>
      </c>
      <c r="R33">
        <v>8.9455670000000005</v>
      </c>
      <c r="S33">
        <v>9.0141100000000005</v>
      </c>
      <c r="T33">
        <v>9.0525300000000009</v>
      </c>
      <c r="U33">
        <v>9.0962019999999999</v>
      </c>
      <c r="V33">
        <v>9.1549219999999991</v>
      </c>
      <c r="W33">
        <v>9.1991739999999993</v>
      </c>
      <c r="X33">
        <v>9.3039539999999992</v>
      </c>
      <c r="Y33">
        <v>9.3675689999999996</v>
      </c>
      <c r="Z33">
        <v>9.3710240000000002</v>
      </c>
      <c r="AA33">
        <v>9.3504070000000006</v>
      </c>
      <c r="AB33">
        <v>9.3288689999999992</v>
      </c>
      <c r="AC33">
        <v>9.3096219999999992</v>
      </c>
      <c r="AD33">
        <v>9.2887719999999998</v>
      </c>
      <c r="AE33">
        <v>9.3079459999999994</v>
      </c>
      <c r="AF33">
        <v>9.2930910000000004</v>
      </c>
      <c r="AG33">
        <v>9.2659280000000006</v>
      </c>
      <c r="AH33">
        <v>9.2609519999999996</v>
      </c>
      <c r="AI33" s="9">
        <v>-8.0000000000000002E-3</v>
      </c>
    </row>
    <row r="34" spans="1:35" x14ac:dyDescent="0.35">
      <c r="A34" t="s">
        <v>1447</v>
      </c>
      <c r="B34" t="s">
        <v>1683</v>
      </c>
      <c r="C34" t="s">
        <v>1684</v>
      </c>
      <c r="D34" t="s">
        <v>1680</v>
      </c>
      <c r="F34">
        <v>7.6638409999999997</v>
      </c>
      <c r="G34">
        <v>6.5194039999999998</v>
      </c>
      <c r="H34">
        <v>5.2893999999999997</v>
      </c>
      <c r="I34">
        <v>4.6916710000000004</v>
      </c>
      <c r="J34">
        <v>4.2642259999999998</v>
      </c>
      <c r="K34">
        <v>4.0438869999999998</v>
      </c>
      <c r="L34">
        <v>3.9510450000000001</v>
      </c>
      <c r="M34">
        <v>3.9217650000000002</v>
      </c>
      <c r="N34">
        <v>4.0033729999999998</v>
      </c>
      <c r="O34">
        <v>4.1462289999999999</v>
      </c>
      <c r="P34">
        <v>4.2934000000000001</v>
      </c>
      <c r="Q34">
        <v>4.4596710000000002</v>
      </c>
      <c r="R34">
        <v>4.5918659999999996</v>
      </c>
      <c r="S34">
        <v>4.6693879999999996</v>
      </c>
      <c r="T34">
        <v>4.6930579999999997</v>
      </c>
      <c r="U34">
        <v>4.7031900000000002</v>
      </c>
      <c r="V34">
        <v>4.7479519999999997</v>
      </c>
      <c r="W34">
        <v>4.7790530000000002</v>
      </c>
      <c r="X34">
        <v>4.9308399999999999</v>
      </c>
      <c r="Y34">
        <v>4.9887810000000004</v>
      </c>
      <c r="Z34">
        <v>4.9814749999999997</v>
      </c>
      <c r="AA34">
        <v>4.9272010000000002</v>
      </c>
      <c r="AB34">
        <v>4.8956020000000002</v>
      </c>
      <c r="AC34">
        <v>4.839512</v>
      </c>
      <c r="AD34">
        <v>4.8265880000000001</v>
      </c>
      <c r="AE34">
        <v>4.8271389999999998</v>
      </c>
      <c r="AF34">
        <v>4.7926539999999997</v>
      </c>
      <c r="AG34">
        <v>4.7080599999999997</v>
      </c>
      <c r="AH34">
        <v>4.6917869999999997</v>
      </c>
      <c r="AI34" s="9">
        <v>-1.7000000000000001E-2</v>
      </c>
    </row>
    <row r="35" spans="1:35" x14ac:dyDescent="0.35">
      <c r="A35" t="s">
        <v>65</v>
      </c>
      <c r="B35" t="s">
        <v>1685</v>
      </c>
      <c r="C35" t="s">
        <v>1686</v>
      </c>
      <c r="D35" t="s">
        <v>1680</v>
      </c>
      <c r="F35">
        <v>18.373560000000001</v>
      </c>
      <c r="G35">
        <v>16.925850000000001</v>
      </c>
      <c r="H35">
        <v>15.377689</v>
      </c>
      <c r="I35">
        <v>14.755456000000001</v>
      </c>
      <c r="J35">
        <v>14.045591</v>
      </c>
      <c r="K35">
        <v>13.72077</v>
      </c>
      <c r="L35">
        <v>13.420661000000001</v>
      </c>
      <c r="M35">
        <v>13.21668</v>
      </c>
      <c r="N35">
        <v>13.14255</v>
      </c>
      <c r="O35">
        <v>13.15204</v>
      </c>
      <c r="P35">
        <v>13.161064</v>
      </c>
      <c r="Q35">
        <v>13.198997</v>
      </c>
      <c r="R35">
        <v>13.190351</v>
      </c>
      <c r="S35">
        <v>13.108154000000001</v>
      </c>
      <c r="T35">
        <v>12.960476999999999</v>
      </c>
      <c r="U35">
        <v>12.799495</v>
      </c>
      <c r="V35">
        <v>12.682318</v>
      </c>
      <c r="W35">
        <v>12.551701</v>
      </c>
      <c r="X35">
        <v>12.560333</v>
      </c>
      <c r="Y35">
        <v>12.469659999999999</v>
      </c>
      <c r="Z35">
        <v>12.319196</v>
      </c>
      <c r="AA35">
        <v>12.11918</v>
      </c>
      <c r="AB35">
        <v>11.955688</v>
      </c>
      <c r="AC35">
        <v>11.781651</v>
      </c>
      <c r="AD35">
        <v>11.66047</v>
      </c>
      <c r="AE35">
        <v>11.546692999999999</v>
      </c>
      <c r="AF35">
        <v>11.411091000000001</v>
      </c>
      <c r="AG35">
        <v>11.232366000000001</v>
      </c>
      <c r="AH35">
        <v>11.142191</v>
      </c>
      <c r="AI35" s="9">
        <v>-1.7999999999999999E-2</v>
      </c>
    </row>
    <row r="36" spans="1:35" x14ac:dyDescent="0.35">
      <c r="A36" t="s">
        <v>1446</v>
      </c>
      <c r="B36" t="s">
        <v>1687</v>
      </c>
      <c r="C36" t="s">
        <v>1688</v>
      </c>
      <c r="D36" t="s">
        <v>1680</v>
      </c>
      <c r="F36">
        <v>7.2821619999999996</v>
      </c>
      <c r="G36">
        <v>5.8088129999999998</v>
      </c>
      <c r="H36">
        <v>4.5403700000000002</v>
      </c>
      <c r="I36">
        <v>3.890968</v>
      </c>
      <c r="J36">
        <v>3.432016</v>
      </c>
      <c r="K36">
        <v>3.1690489999999998</v>
      </c>
      <c r="L36">
        <v>3.0417420000000002</v>
      </c>
      <c r="M36">
        <v>2.9837820000000002</v>
      </c>
      <c r="N36">
        <v>3.0562680000000002</v>
      </c>
      <c r="O36">
        <v>3.1680000000000001</v>
      </c>
      <c r="P36">
        <v>3.2870330000000001</v>
      </c>
      <c r="Q36">
        <v>3.4292099999999999</v>
      </c>
      <c r="R36">
        <v>3.4865379999999999</v>
      </c>
      <c r="S36">
        <v>3.5533809999999999</v>
      </c>
      <c r="T36">
        <v>3.5979649999999999</v>
      </c>
      <c r="U36">
        <v>3.616431</v>
      </c>
      <c r="V36">
        <v>3.6858170000000001</v>
      </c>
      <c r="W36">
        <v>3.7399339999999999</v>
      </c>
      <c r="X36">
        <v>3.9275869999999999</v>
      </c>
      <c r="Y36">
        <v>3.9716130000000001</v>
      </c>
      <c r="Z36">
        <v>3.9531670000000001</v>
      </c>
      <c r="AA36">
        <v>3.8630279999999999</v>
      </c>
      <c r="AB36">
        <v>3.8433329999999999</v>
      </c>
      <c r="AC36">
        <v>3.7813680000000001</v>
      </c>
      <c r="AD36">
        <v>3.779639</v>
      </c>
      <c r="AE36">
        <v>3.7560159999999998</v>
      </c>
      <c r="AF36">
        <v>3.727506</v>
      </c>
      <c r="AG36">
        <v>3.6401439999999998</v>
      </c>
      <c r="AH36">
        <v>3.6361509999999999</v>
      </c>
      <c r="AI36" s="9">
        <v>-2.4E-2</v>
      </c>
    </row>
    <row r="37" spans="1:35" x14ac:dyDescent="0.35">
      <c r="A37" t="s">
        <v>1445</v>
      </c>
      <c r="B37" t="s">
        <v>1689</v>
      </c>
      <c r="C37" t="s">
        <v>1690</v>
      </c>
      <c r="D37" t="s">
        <v>1680</v>
      </c>
      <c r="F37">
        <v>9.2464670000000009</v>
      </c>
      <c r="G37">
        <v>8.2975259999999995</v>
      </c>
      <c r="H37">
        <v>7.0783490000000002</v>
      </c>
      <c r="I37">
        <v>6.4815180000000003</v>
      </c>
      <c r="J37">
        <v>6.05863</v>
      </c>
      <c r="K37">
        <v>5.8575799999999996</v>
      </c>
      <c r="L37">
        <v>5.7591140000000003</v>
      </c>
      <c r="M37">
        <v>5.7785780000000004</v>
      </c>
      <c r="N37">
        <v>5.8828149999999999</v>
      </c>
      <c r="O37">
        <v>6.0400200000000002</v>
      </c>
      <c r="P37">
        <v>6.1719629999999999</v>
      </c>
      <c r="Q37">
        <v>6.3437830000000002</v>
      </c>
      <c r="R37">
        <v>6.4735589999999998</v>
      </c>
      <c r="S37">
        <v>6.5976749999999997</v>
      </c>
      <c r="T37">
        <v>6.647373</v>
      </c>
      <c r="U37">
        <v>6.6513059999999999</v>
      </c>
      <c r="V37">
        <v>6.6888009999999998</v>
      </c>
      <c r="W37">
        <v>6.7104530000000002</v>
      </c>
      <c r="X37">
        <v>6.8235970000000004</v>
      </c>
      <c r="Y37">
        <v>6.8877750000000004</v>
      </c>
      <c r="Z37">
        <v>6.8800179999999997</v>
      </c>
      <c r="AA37">
        <v>6.8200640000000003</v>
      </c>
      <c r="AB37">
        <v>6.7804500000000001</v>
      </c>
      <c r="AC37">
        <v>6.7316330000000004</v>
      </c>
      <c r="AD37">
        <v>6.7111539999999996</v>
      </c>
      <c r="AE37">
        <v>6.7035439999999999</v>
      </c>
      <c r="AF37">
        <v>6.6725779999999997</v>
      </c>
      <c r="AG37">
        <v>6.5933109999999999</v>
      </c>
      <c r="AH37">
        <v>6.5640340000000004</v>
      </c>
      <c r="AI37" s="9">
        <v>-1.2E-2</v>
      </c>
    </row>
    <row r="38" spans="1:35" x14ac:dyDescent="0.35">
      <c r="A38" t="s">
        <v>1454</v>
      </c>
    </row>
    <row r="39" spans="1:35" x14ac:dyDescent="0.35">
      <c r="A39" t="s">
        <v>1453</v>
      </c>
      <c r="B39" t="s">
        <v>1674</v>
      </c>
      <c r="C39" t="s">
        <v>1691</v>
      </c>
      <c r="D39" t="s">
        <v>1452</v>
      </c>
      <c r="F39">
        <v>6.5469569999999999</v>
      </c>
      <c r="G39">
        <v>5.5785660000000004</v>
      </c>
      <c r="H39">
        <v>4.4098740000000003</v>
      </c>
      <c r="I39">
        <v>3.9061110000000001</v>
      </c>
      <c r="J39">
        <v>3.5662199999999999</v>
      </c>
      <c r="K39">
        <v>3.4530259999999999</v>
      </c>
      <c r="L39">
        <v>3.50108</v>
      </c>
      <c r="M39">
        <v>3.6162380000000001</v>
      </c>
      <c r="N39">
        <v>3.8904510000000001</v>
      </c>
      <c r="O39">
        <v>4.2523739999999997</v>
      </c>
      <c r="P39">
        <v>4.692374</v>
      </c>
      <c r="Q39">
        <v>5.2016340000000003</v>
      </c>
      <c r="R39">
        <v>5.6364260000000002</v>
      </c>
      <c r="S39">
        <v>5.964664</v>
      </c>
      <c r="T39">
        <v>6.2430500000000002</v>
      </c>
      <c r="U39">
        <v>6.4950979999999996</v>
      </c>
      <c r="V39">
        <v>6.82803</v>
      </c>
      <c r="W39">
        <v>7.1446800000000001</v>
      </c>
      <c r="X39">
        <v>7.7542910000000003</v>
      </c>
      <c r="Y39">
        <v>8.1768470000000004</v>
      </c>
      <c r="Z39">
        <v>8.4684950000000008</v>
      </c>
      <c r="AA39">
        <v>8.6470009999999995</v>
      </c>
      <c r="AB39">
        <v>8.9155029999999993</v>
      </c>
      <c r="AC39">
        <v>9.0945409999999995</v>
      </c>
      <c r="AD39">
        <v>9.426399</v>
      </c>
      <c r="AE39">
        <v>9.770213</v>
      </c>
      <c r="AF39">
        <v>10.011426</v>
      </c>
      <c r="AG39">
        <v>10.074306999999999</v>
      </c>
      <c r="AH39">
        <v>10.361886</v>
      </c>
      <c r="AI39" s="9">
        <v>1.7000000000000001E-2</v>
      </c>
    </row>
    <row r="40" spans="1:35" x14ac:dyDescent="0.35">
      <c r="A40" t="s">
        <v>1451</v>
      </c>
    </row>
    <row r="41" spans="1:35" x14ac:dyDescent="0.35">
      <c r="A41" t="s">
        <v>1450</v>
      </c>
    </row>
    <row r="42" spans="1:35" x14ac:dyDescent="0.35">
      <c r="A42" t="s">
        <v>1449</v>
      </c>
      <c r="B42" t="s">
        <v>1678</v>
      </c>
      <c r="C42" t="s">
        <v>1692</v>
      </c>
      <c r="D42" t="s">
        <v>1444</v>
      </c>
      <c r="F42">
        <v>14.899013</v>
      </c>
      <c r="G42">
        <v>15.545185</v>
      </c>
      <c r="H42">
        <v>14.583392999999999</v>
      </c>
      <c r="I42">
        <v>14.204367</v>
      </c>
      <c r="J42">
        <v>14.003833</v>
      </c>
      <c r="K42">
        <v>14.050893</v>
      </c>
      <c r="L42">
        <v>14.190874000000001</v>
      </c>
      <c r="M42">
        <v>14.714437999999999</v>
      </c>
      <c r="N42">
        <v>15.349990999999999</v>
      </c>
      <c r="O42">
        <v>16.120090000000001</v>
      </c>
      <c r="P42">
        <v>16.879577999999999</v>
      </c>
      <c r="Q42">
        <v>17.781424999999999</v>
      </c>
      <c r="R42">
        <v>18.666537999999999</v>
      </c>
      <c r="S42">
        <v>19.544218000000001</v>
      </c>
      <c r="T42">
        <v>20.396193</v>
      </c>
      <c r="U42">
        <v>21.277512000000002</v>
      </c>
      <c r="V42">
        <v>22.213159999999998</v>
      </c>
      <c r="W42">
        <v>23.149784</v>
      </c>
      <c r="X42">
        <v>24.247864</v>
      </c>
      <c r="Y42">
        <v>25.301694999999999</v>
      </c>
      <c r="Z42">
        <v>26.269280999999999</v>
      </c>
      <c r="AA42">
        <v>27.203852000000001</v>
      </c>
      <c r="AB42">
        <v>28.152584000000001</v>
      </c>
      <c r="AC42">
        <v>29.133396000000001</v>
      </c>
      <c r="AD42">
        <v>30.142648999999999</v>
      </c>
      <c r="AE42">
        <v>31.286698999999999</v>
      </c>
      <c r="AF42">
        <v>32.371257999999997</v>
      </c>
      <c r="AG42">
        <v>33.429665</v>
      </c>
      <c r="AH42">
        <v>34.567787000000003</v>
      </c>
      <c r="AI42" s="9">
        <v>3.1E-2</v>
      </c>
    </row>
    <row r="43" spans="1:35" x14ac:dyDescent="0.35">
      <c r="A43" t="s">
        <v>1448</v>
      </c>
      <c r="B43" t="s">
        <v>1681</v>
      </c>
      <c r="C43" t="s">
        <v>1693</v>
      </c>
      <c r="D43" t="s">
        <v>1444</v>
      </c>
      <c r="F43">
        <v>11.451902</v>
      </c>
      <c r="G43">
        <v>11.429769</v>
      </c>
      <c r="H43">
        <v>10.585629000000001</v>
      </c>
      <c r="I43">
        <v>10.36157</v>
      </c>
      <c r="J43">
        <v>10.282247999999999</v>
      </c>
      <c r="K43">
        <v>10.440695</v>
      </c>
      <c r="L43">
        <v>10.674647999999999</v>
      </c>
      <c r="M43">
        <v>11.052868</v>
      </c>
      <c r="N43">
        <v>11.529133</v>
      </c>
      <c r="O43">
        <v>12.121387</v>
      </c>
      <c r="P43">
        <v>12.69453</v>
      </c>
      <c r="Q43">
        <v>13.410919</v>
      </c>
      <c r="R43">
        <v>14.094409000000001</v>
      </c>
      <c r="S43">
        <v>14.759862999999999</v>
      </c>
      <c r="T43">
        <v>15.397784</v>
      </c>
      <c r="U43">
        <v>16.062121999999999</v>
      </c>
      <c r="V43">
        <v>16.77261</v>
      </c>
      <c r="W43">
        <v>17.480122000000001</v>
      </c>
      <c r="X43">
        <v>18.336863999999998</v>
      </c>
      <c r="Y43">
        <v>19.142842999999999</v>
      </c>
      <c r="Z43">
        <v>19.855173000000001</v>
      </c>
      <c r="AA43">
        <v>20.534842999999999</v>
      </c>
      <c r="AB43">
        <v>21.229773999999999</v>
      </c>
      <c r="AC43">
        <v>21.948484000000001</v>
      </c>
      <c r="AD43">
        <v>22.683368999999999</v>
      </c>
      <c r="AE43">
        <v>23.543312</v>
      </c>
      <c r="AF43">
        <v>24.340498</v>
      </c>
      <c r="AG43">
        <v>25.113028</v>
      </c>
      <c r="AH43">
        <v>25.952193999999999</v>
      </c>
      <c r="AI43" s="9">
        <v>0.03</v>
      </c>
    </row>
    <row r="44" spans="1:35" x14ac:dyDescent="0.35">
      <c r="A44" t="s">
        <v>1447</v>
      </c>
      <c r="B44" t="s">
        <v>1683</v>
      </c>
      <c r="C44" t="s">
        <v>1694</v>
      </c>
      <c r="D44" t="s">
        <v>1444</v>
      </c>
      <c r="F44">
        <v>7.6638409999999997</v>
      </c>
      <c r="G44">
        <v>6.9069089999999997</v>
      </c>
      <c r="H44">
        <v>5.8175819999999998</v>
      </c>
      <c r="I44">
        <v>5.3389540000000002</v>
      </c>
      <c r="J44">
        <v>5.0238889999999996</v>
      </c>
      <c r="K44">
        <v>4.9340539999999997</v>
      </c>
      <c r="L44">
        <v>4.9939119999999999</v>
      </c>
      <c r="M44">
        <v>5.1368289999999996</v>
      </c>
      <c r="N44">
        <v>5.4349179999999997</v>
      </c>
      <c r="O44">
        <v>5.8375060000000003</v>
      </c>
      <c r="P44">
        <v>6.2696040000000002</v>
      </c>
      <c r="Q44">
        <v>6.7623110000000004</v>
      </c>
      <c r="R44">
        <v>7.2348280000000003</v>
      </c>
      <c r="S44">
        <v>7.6457379999999997</v>
      </c>
      <c r="T44">
        <v>7.982596</v>
      </c>
      <c r="U44">
        <v>8.3049160000000004</v>
      </c>
      <c r="V44">
        <v>8.6986600000000003</v>
      </c>
      <c r="W44">
        <v>9.08108</v>
      </c>
      <c r="X44">
        <v>9.7180339999999994</v>
      </c>
      <c r="Y44">
        <v>10.194691000000001</v>
      </c>
      <c r="Z44">
        <v>10.554667999999999</v>
      </c>
      <c r="AA44">
        <v>10.820846</v>
      </c>
      <c r="AB44">
        <v>11.140955999999999</v>
      </c>
      <c r="AC44">
        <v>11.409698000000001</v>
      </c>
      <c r="AD44">
        <v>11.786625000000001</v>
      </c>
      <c r="AE44">
        <v>12.209657999999999</v>
      </c>
      <c r="AF44">
        <v>12.552937999999999</v>
      </c>
      <c r="AG44">
        <v>12.760044000000001</v>
      </c>
      <c r="AH44">
        <v>13.147909</v>
      </c>
      <c r="AI44" s="9">
        <v>1.9E-2</v>
      </c>
    </row>
    <row r="45" spans="1:35" x14ac:dyDescent="0.35">
      <c r="A45" t="s">
        <v>65</v>
      </c>
      <c r="B45" t="s">
        <v>1685</v>
      </c>
      <c r="C45" t="s">
        <v>1695</v>
      </c>
      <c r="D45" t="s">
        <v>1444</v>
      </c>
      <c r="F45">
        <v>18.373560000000001</v>
      </c>
      <c r="G45">
        <v>17.931899999999999</v>
      </c>
      <c r="H45">
        <v>16.913256000000001</v>
      </c>
      <c r="I45">
        <v>16.791181999999999</v>
      </c>
      <c r="J45">
        <v>16.547782999999999</v>
      </c>
      <c r="K45">
        <v>16.741077000000001</v>
      </c>
      <c r="L45">
        <v>16.963004999999999</v>
      </c>
      <c r="M45">
        <v>17.311546</v>
      </c>
      <c r="N45">
        <v>17.842123000000001</v>
      </c>
      <c r="O45">
        <v>18.516853000000001</v>
      </c>
      <c r="P45">
        <v>19.218955999999999</v>
      </c>
      <c r="Q45">
        <v>20.013964000000001</v>
      </c>
      <c r="R45">
        <v>20.782385000000001</v>
      </c>
      <c r="S45">
        <v>21.463524</v>
      </c>
      <c r="T45">
        <v>22.044955999999999</v>
      </c>
      <c r="U45">
        <v>22.601413999999998</v>
      </c>
      <c r="V45">
        <v>23.235105999999998</v>
      </c>
      <c r="W45">
        <v>23.850538</v>
      </c>
      <c r="X45">
        <v>24.754759</v>
      </c>
      <c r="Y45">
        <v>25.482040000000001</v>
      </c>
      <c r="Z45">
        <v>26.101711000000002</v>
      </c>
      <c r="AA45">
        <v>26.615470999999999</v>
      </c>
      <c r="AB45">
        <v>27.207644999999999</v>
      </c>
      <c r="AC45">
        <v>27.776575000000001</v>
      </c>
      <c r="AD45">
        <v>28.475100999999999</v>
      </c>
      <c r="AE45">
        <v>29.205950000000001</v>
      </c>
      <c r="AF45">
        <v>29.887975999999998</v>
      </c>
      <c r="AG45">
        <v>30.442574</v>
      </c>
      <c r="AH45">
        <v>31.224036999999999</v>
      </c>
      <c r="AI45" s="9">
        <v>1.9E-2</v>
      </c>
    </row>
    <row r="46" spans="1:35" x14ac:dyDescent="0.35">
      <c r="A46" t="s">
        <v>1446</v>
      </c>
      <c r="B46" t="s">
        <v>1687</v>
      </c>
      <c r="C46" t="s">
        <v>1696</v>
      </c>
      <c r="D46" t="s">
        <v>1444</v>
      </c>
      <c r="F46">
        <v>7.2821619999999996</v>
      </c>
      <c r="G46">
        <v>6.1540800000000004</v>
      </c>
      <c r="H46">
        <v>4.9937560000000003</v>
      </c>
      <c r="I46">
        <v>4.4277829999999998</v>
      </c>
      <c r="J46">
        <v>4.0434219999999996</v>
      </c>
      <c r="K46">
        <v>3.866641</v>
      </c>
      <c r="L46">
        <v>3.8446009999999999</v>
      </c>
      <c r="M46">
        <v>3.9082349999999999</v>
      </c>
      <c r="N46">
        <v>4.1491429999999996</v>
      </c>
      <c r="O46">
        <v>4.4602510000000004</v>
      </c>
      <c r="P46">
        <v>4.8000170000000004</v>
      </c>
      <c r="Q46">
        <v>5.1997970000000002</v>
      </c>
      <c r="R46">
        <v>5.4932999999999996</v>
      </c>
      <c r="S46">
        <v>5.8183689999999997</v>
      </c>
      <c r="T46">
        <v>6.1199110000000001</v>
      </c>
      <c r="U46">
        <v>6.3859120000000003</v>
      </c>
      <c r="V46">
        <v>6.7527369999999998</v>
      </c>
      <c r="W46">
        <v>7.1065630000000004</v>
      </c>
      <c r="X46">
        <v>7.7407550000000001</v>
      </c>
      <c r="Y46">
        <v>8.1160840000000007</v>
      </c>
      <c r="Z46">
        <v>8.3759060000000005</v>
      </c>
      <c r="AA46">
        <v>8.4837679999999995</v>
      </c>
      <c r="AB46">
        <v>8.7463010000000008</v>
      </c>
      <c r="AC46">
        <v>8.9150019999999994</v>
      </c>
      <c r="AD46">
        <v>9.2299559999999996</v>
      </c>
      <c r="AE46">
        <v>9.5003840000000004</v>
      </c>
      <c r="AF46">
        <v>9.7630990000000004</v>
      </c>
      <c r="AG46">
        <v>9.8657190000000003</v>
      </c>
      <c r="AH46">
        <v>10.189674999999999</v>
      </c>
      <c r="AI46" s="9">
        <v>1.2E-2</v>
      </c>
    </row>
    <row r="47" spans="1:35" x14ac:dyDescent="0.35">
      <c r="A47" t="s">
        <v>1445</v>
      </c>
      <c r="B47" t="s">
        <v>1689</v>
      </c>
      <c r="C47" t="s">
        <v>1697</v>
      </c>
      <c r="D47" t="s">
        <v>1444</v>
      </c>
      <c r="F47">
        <v>9.2464670000000009</v>
      </c>
      <c r="G47">
        <v>8.7907200000000003</v>
      </c>
      <c r="H47">
        <v>7.7851699999999999</v>
      </c>
      <c r="I47">
        <v>7.3757359999999998</v>
      </c>
      <c r="J47">
        <v>7.1379609999999998</v>
      </c>
      <c r="K47">
        <v>7.1469889999999996</v>
      </c>
      <c r="L47">
        <v>7.2792159999999999</v>
      </c>
      <c r="M47">
        <v>7.5689299999999999</v>
      </c>
      <c r="N47">
        <v>7.9864189999999997</v>
      </c>
      <c r="O47">
        <v>8.5037880000000001</v>
      </c>
      <c r="P47">
        <v>9.0128500000000003</v>
      </c>
      <c r="Q47">
        <v>9.6192349999999998</v>
      </c>
      <c r="R47">
        <v>10.199577</v>
      </c>
      <c r="S47">
        <v>10.80315</v>
      </c>
      <c r="T47">
        <v>11.306763999999999</v>
      </c>
      <c r="U47">
        <v>11.744910000000001</v>
      </c>
      <c r="V47">
        <v>12.254464</v>
      </c>
      <c r="W47">
        <v>12.751094999999999</v>
      </c>
      <c r="X47">
        <v>13.448409</v>
      </c>
      <c r="Y47">
        <v>14.075328000000001</v>
      </c>
      <c r="Z47">
        <v>14.577271</v>
      </c>
      <c r="AA47">
        <v>14.977846</v>
      </c>
      <c r="AB47">
        <v>15.430318</v>
      </c>
      <c r="AC47">
        <v>15.870583999999999</v>
      </c>
      <c r="AD47">
        <v>16.388773</v>
      </c>
      <c r="AE47">
        <v>16.955794999999998</v>
      </c>
      <c r="AF47">
        <v>17.476842999999999</v>
      </c>
      <c r="AG47">
        <v>17.869554999999998</v>
      </c>
      <c r="AH47">
        <v>18.394553999999999</v>
      </c>
      <c r="AI47" s="9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6" x14ac:dyDescent="0.35">
      <c r="A1" t="s">
        <v>1389</v>
      </c>
    </row>
    <row r="2" spans="1:36" x14ac:dyDescent="0.35">
      <c r="A2" t="s">
        <v>1526</v>
      </c>
    </row>
    <row r="3" spans="1:36" x14ac:dyDescent="0.35">
      <c r="A3" t="s">
        <v>1525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1395</v>
      </c>
      <c r="C6" t="s">
        <v>1524</v>
      </c>
    </row>
    <row r="7" spans="1:36" x14ac:dyDescent="0.35">
      <c r="A7" t="s">
        <v>1396</v>
      </c>
      <c r="B7" t="s">
        <v>1603</v>
      </c>
      <c r="C7" t="s">
        <v>1604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35">
      <c r="A8" t="s">
        <v>1398</v>
      </c>
      <c r="B8" t="s">
        <v>1605</v>
      </c>
      <c r="C8" t="s">
        <v>1606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35">
      <c r="A9" t="s">
        <v>1399</v>
      </c>
      <c r="B9" t="s">
        <v>1607</v>
      </c>
      <c r="C9" t="s">
        <v>1608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35">
      <c r="A10" t="s">
        <v>1401</v>
      </c>
      <c r="B10" t="s">
        <v>1609</v>
      </c>
      <c r="C10" t="s">
        <v>1610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35">
      <c r="A11" s="1" t="s">
        <v>1402</v>
      </c>
      <c r="B11" t="s">
        <v>1611</v>
      </c>
      <c r="C11" t="s">
        <v>1612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35">
      <c r="A12" s="10" t="s">
        <v>1403</v>
      </c>
      <c r="B12" s="10" t="s">
        <v>1613</v>
      </c>
      <c r="C12" s="10" t="s">
        <v>1614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35">
      <c r="A13" s="10" t="s">
        <v>1404</v>
      </c>
      <c r="B13" s="10" t="s">
        <v>1615</v>
      </c>
      <c r="C13" s="10" t="s">
        <v>1616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35">
      <c r="A14" s="10" t="s">
        <v>1405</v>
      </c>
      <c r="B14" s="10" t="s">
        <v>1617</v>
      </c>
      <c r="C14" s="10" t="s">
        <v>1618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35">
      <c r="A15" t="s">
        <v>1406</v>
      </c>
      <c r="B15" t="s">
        <v>1619</v>
      </c>
      <c r="C15" t="s">
        <v>1620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35">
      <c r="A16" t="s">
        <v>1407</v>
      </c>
      <c r="B16" t="s">
        <v>1621</v>
      </c>
      <c r="C16" t="s">
        <v>1622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35">
      <c r="A17" t="s">
        <v>1408</v>
      </c>
      <c r="B17" t="s">
        <v>1623</v>
      </c>
      <c r="C17" t="s">
        <v>1624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35">
      <c r="A18" t="s">
        <v>1409</v>
      </c>
      <c r="B18" t="s">
        <v>1625</v>
      </c>
      <c r="C18" t="s">
        <v>1626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35">
      <c r="B21" s="1" t="s">
        <v>1490</v>
      </c>
    </row>
    <row r="22" spans="1:36" x14ac:dyDescent="0.35">
      <c r="C22" s="10" t="s">
        <v>1403</v>
      </c>
      <c r="D22" s="10" t="s">
        <v>1404</v>
      </c>
      <c r="E22" s="10" t="s">
        <v>1405</v>
      </c>
    </row>
    <row r="23" spans="1:36" x14ac:dyDescent="0.3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3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3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3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3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3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3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3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3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3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3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3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3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3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3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3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3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3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3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3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3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3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3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3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3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3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3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3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3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3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35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topLeftCell="A41" workbookViewId="0">
      <selection activeCell="C23" sqref="C23:E52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5" x14ac:dyDescent="0.35">
      <c r="A1" t="s">
        <v>1389</v>
      </c>
    </row>
    <row r="2" spans="1:35" x14ac:dyDescent="0.35">
      <c r="A2" t="s">
        <v>1628</v>
      </c>
    </row>
    <row r="3" spans="1:35" x14ac:dyDescent="0.35">
      <c r="A3" t="s">
        <v>1629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35">
      <c r="A6" t="s">
        <v>1395</v>
      </c>
      <c r="C6" t="s">
        <v>1524</v>
      </c>
    </row>
    <row r="7" spans="1:35" x14ac:dyDescent="0.35">
      <c r="A7" t="s">
        <v>1396</v>
      </c>
      <c r="B7" t="s">
        <v>1698</v>
      </c>
      <c r="C7" t="s">
        <v>1699</v>
      </c>
      <c r="D7" t="s">
        <v>1397</v>
      </c>
      <c r="F7">
        <v>2.9125939999999999</v>
      </c>
      <c r="G7">
        <v>2.7332100000000001</v>
      </c>
      <c r="H7">
        <v>2.353148</v>
      </c>
      <c r="I7">
        <v>2.2456670000000001</v>
      </c>
      <c r="J7">
        <v>2.1586349999999999</v>
      </c>
      <c r="K7">
        <v>2.1076589999999999</v>
      </c>
      <c r="L7">
        <v>1.9954430000000001</v>
      </c>
      <c r="M7">
        <v>1.9192720000000001</v>
      </c>
      <c r="N7">
        <v>1.980596</v>
      </c>
      <c r="O7">
        <v>2.0079889999999998</v>
      </c>
      <c r="P7">
        <v>2.0611890000000002</v>
      </c>
      <c r="Q7">
        <v>2.0583119999999999</v>
      </c>
      <c r="R7">
        <v>2.0711560000000002</v>
      </c>
      <c r="S7">
        <v>2.0372669999999999</v>
      </c>
      <c r="T7">
        <v>2.0128650000000001</v>
      </c>
      <c r="U7">
        <v>1.978359</v>
      </c>
      <c r="V7">
        <v>2.008991</v>
      </c>
      <c r="W7">
        <v>2.0627110000000002</v>
      </c>
      <c r="X7">
        <v>2.161111</v>
      </c>
      <c r="Y7">
        <v>2.1665369999999999</v>
      </c>
      <c r="Z7">
        <v>2.186833</v>
      </c>
      <c r="AA7">
        <v>2.232545</v>
      </c>
      <c r="AB7">
        <v>2.3301050000000001</v>
      </c>
      <c r="AC7">
        <v>2.3736030000000001</v>
      </c>
      <c r="AD7">
        <v>2.4145020000000001</v>
      </c>
      <c r="AE7">
        <v>2.4511989999999999</v>
      </c>
      <c r="AF7">
        <v>2.4913310000000002</v>
      </c>
      <c r="AG7">
        <v>2.4782449999999998</v>
      </c>
      <c r="AH7">
        <v>2.5164770000000001</v>
      </c>
      <c r="AI7" s="9">
        <v>-5.0000000000000001E-3</v>
      </c>
    </row>
    <row r="8" spans="1:35" x14ac:dyDescent="0.35">
      <c r="A8" t="s">
        <v>1398</v>
      </c>
      <c r="B8" t="s">
        <v>1700</v>
      </c>
      <c r="C8" t="s">
        <v>1701</v>
      </c>
      <c r="D8" t="s">
        <v>1397</v>
      </c>
      <c r="F8">
        <v>2.8869120000000001</v>
      </c>
      <c r="G8">
        <v>2.7118899999999999</v>
      </c>
      <c r="H8">
        <v>2.3250470000000001</v>
      </c>
      <c r="I8">
        <v>2.2107839999999999</v>
      </c>
      <c r="J8">
        <v>2.1169709999999999</v>
      </c>
      <c r="K8">
        <v>2.0592139999999999</v>
      </c>
      <c r="L8">
        <v>1.9402159999999999</v>
      </c>
      <c r="M8">
        <v>1.864045</v>
      </c>
      <c r="N8">
        <v>1.9253690000000001</v>
      </c>
      <c r="O8">
        <v>1.952761</v>
      </c>
      <c r="P8">
        <v>2.0059619999999998</v>
      </c>
      <c r="Q8">
        <v>2.0030839999999999</v>
      </c>
      <c r="R8">
        <v>2.0159289999999999</v>
      </c>
      <c r="S8">
        <v>1.98204</v>
      </c>
      <c r="T8">
        <v>1.957638</v>
      </c>
      <c r="U8">
        <v>1.9231320000000001</v>
      </c>
      <c r="V8">
        <v>1.9537640000000001</v>
      </c>
      <c r="W8">
        <v>2.0074839999999998</v>
      </c>
      <c r="X8">
        <v>2.1058840000000001</v>
      </c>
      <c r="Y8">
        <v>2.11131</v>
      </c>
      <c r="Z8">
        <v>2.1316060000000001</v>
      </c>
      <c r="AA8">
        <v>2.1773169999999999</v>
      </c>
      <c r="AB8">
        <v>2.2748780000000002</v>
      </c>
      <c r="AC8">
        <v>2.3183760000000002</v>
      </c>
      <c r="AD8">
        <v>2.3592749999999998</v>
      </c>
      <c r="AE8">
        <v>2.395972</v>
      </c>
      <c r="AF8">
        <v>2.4361039999999998</v>
      </c>
      <c r="AG8">
        <v>2.4230179999999999</v>
      </c>
      <c r="AH8">
        <v>2.461249</v>
      </c>
      <c r="AI8" s="9">
        <v>-6.0000000000000001E-3</v>
      </c>
    </row>
    <row r="9" spans="1:35" x14ac:dyDescent="0.35">
      <c r="A9" t="s">
        <v>1399</v>
      </c>
      <c r="B9" t="s">
        <v>1702</v>
      </c>
      <c r="C9" t="s">
        <v>1703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1400</v>
      </c>
    </row>
    <row r="10" spans="1:35" x14ac:dyDescent="0.35">
      <c r="A10" t="s">
        <v>1401</v>
      </c>
      <c r="B10" t="s">
        <v>1704</v>
      </c>
      <c r="C10" t="s">
        <v>1705</v>
      </c>
      <c r="D10" t="s">
        <v>1397</v>
      </c>
      <c r="F10">
        <v>2.5682E-2</v>
      </c>
      <c r="G10">
        <v>2.1319999999999999E-2</v>
      </c>
      <c r="H10">
        <v>2.8101000000000001E-2</v>
      </c>
      <c r="I10">
        <v>3.4882999999999997E-2</v>
      </c>
      <c r="J10">
        <v>4.1664E-2</v>
      </c>
      <c r="K10">
        <v>4.8446000000000003E-2</v>
      </c>
      <c r="L10">
        <v>5.5226999999999998E-2</v>
      </c>
      <c r="M10">
        <v>5.5226999999999998E-2</v>
      </c>
      <c r="N10">
        <v>5.5226999999999998E-2</v>
      </c>
      <c r="O10">
        <v>5.5226999999999998E-2</v>
      </c>
      <c r="P10">
        <v>5.5226999999999998E-2</v>
      </c>
      <c r="Q10">
        <v>5.5226999999999998E-2</v>
      </c>
      <c r="R10">
        <v>5.5226999999999998E-2</v>
      </c>
      <c r="S10">
        <v>5.5226999999999998E-2</v>
      </c>
      <c r="T10">
        <v>5.5226999999999998E-2</v>
      </c>
      <c r="U10">
        <v>5.5226999999999998E-2</v>
      </c>
      <c r="V10">
        <v>5.5226999999999998E-2</v>
      </c>
      <c r="W10">
        <v>5.5226999999999998E-2</v>
      </c>
      <c r="X10">
        <v>5.5226999999999998E-2</v>
      </c>
      <c r="Y10">
        <v>5.5226999999999998E-2</v>
      </c>
      <c r="Z10">
        <v>5.5226999999999998E-2</v>
      </c>
      <c r="AA10">
        <v>5.5226999999999998E-2</v>
      </c>
      <c r="AB10">
        <v>5.5226999999999998E-2</v>
      </c>
      <c r="AC10">
        <v>5.5226999999999998E-2</v>
      </c>
      <c r="AD10">
        <v>5.5226999999999998E-2</v>
      </c>
      <c r="AE10">
        <v>5.5226999999999998E-2</v>
      </c>
      <c r="AF10">
        <v>5.5226999999999998E-2</v>
      </c>
      <c r="AG10">
        <v>5.5226999999999998E-2</v>
      </c>
      <c r="AH10">
        <v>5.5226999999999998E-2</v>
      </c>
      <c r="AI10" s="9">
        <v>2.8000000000000001E-2</v>
      </c>
    </row>
    <row r="11" spans="1:35" x14ac:dyDescent="0.35">
      <c r="A11" t="s">
        <v>1402</v>
      </c>
      <c r="B11" t="s">
        <v>1706</v>
      </c>
      <c r="C11" t="s">
        <v>1707</v>
      </c>
      <c r="D11" t="s">
        <v>1397</v>
      </c>
      <c r="F11">
        <v>7.0931499999999996</v>
      </c>
      <c r="G11">
        <v>7.8710079999999998</v>
      </c>
      <c r="H11">
        <v>7.8852070000000003</v>
      </c>
      <c r="I11">
        <v>8.2655379999999994</v>
      </c>
      <c r="J11">
        <v>8.7601779999999998</v>
      </c>
      <c r="K11">
        <v>9.1864399999999993</v>
      </c>
      <c r="L11">
        <v>9.5960289999999997</v>
      </c>
      <c r="M11">
        <v>9.9405719999999995</v>
      </c>
      <c r="N11">
        <v>10.581035</v>
      </c>
      <c r="O11">
        <v>11.273156999999999</v>
      </c>
      <c r="P11">
        <v>11.96355</v>
      </c>
      <c r="Q11">
        <v>12.643629000000001</v>
      </c>
      <c r="R11">
        <v>13.314814999999999</v>
      </c>
      <c r="S11">
        <v>13.807551999999999</v>
      </c>
      <c r="T11">
        <v>14.057804000000001</v>
      </c>
      <c r="U11">
        <v>14.269503</v>
      </c>
      <c r="V11">
        <v>14.488161</v>
      </c>
      <c r="W11">
        <v>14.612628000000001</v>
      </c>
      <c r="X11">
        <v>14.639034000000001</v>
      </c>
      <c r="Y11">
        <v>14.640701999999999</v>
      </c>
      <c r="Z11">
        <v>14.649338</v>
      </c>
      <c r="AA11">
        <v>14.658929000000001</v>
      </c>
      <c r="AB11">
        <v>14.707129</v>
      </c>
      <c r="AC11">
        <v>14.695805</v>
      </c>
      <c r="AD11">
        <v>14.666717999999999</v>
      </c>
      <c r="AE11">
        <v>14.640898999999999</v>
      </c>
      <c r="AF11">
        <v>14.649811</v>
      </c>
      <c r="AG11">
        <v>14.619061</v>
      </c>
      <c r="AH11">
        <v>14.608242000000001</v>
      </c>
      <c r="AI11" s="9">
        <v>2.5999999999999999E-2</v>
      </c>
    </row>
    <row r="12" spans="1:35" x14ac:dyDescent="0.35">
      <c r="A12" t="s">
        <v>1403</v>
      </c>
      <c r="B12" t="s">
        <v>1708</v>
      </c>
      <c r="C12" t="s">
        <v>1709</v>
      </c>
      <c r="D12" t="s">
        <v>1397</v>
      </c>
      <c r="F12">
        <v>0.95025499999999996</v>
      </c>
      <c r="G12">
        <v>1.021131</v>
      </c>
      <c r="H12">
        <v>0.91553899999999999</v>
      </c>
      <c r="I12">
        <v>0.94279400000000002</v>
      </c>
      <c r="J12">
        <v>0.95310099999999998</v>
      </c>
      <c r="K12">
        <v>0.97619500000000003</v>
      </c>
      <c r="L12">
        <v>1.002907</v>
      </c>
      <c r="M12">
        <v>1.010313</v>
      </c>
      <c r="N12">
        <v>1.004354</v>
      </c>
      <c r="O12">
        <v>1.0247740000000001</v>
      </c>
      <c r="P12">
        <v>1.031965</v>
      </c>
      <c r="Q12">
        <v>1.0467949999999999</v>
      </c>
      <c r="R12">
        <v>1.051723</v>
      </c>
      <c r="S12">
        <v>1.0706530000000001</v>
      </c>
      <c r="T12">
        <v>1.0810649999999999</v>
      </c>
      <c r="U12">
        <v>1.0846560000000001</v>
      </c>
      <c r="V12">
        <v>1.0869329999999999</v>
      </c>
      <c r="W12">
        <v>1.093796</v>
      </c>
      <c r="X12">
        <v>1.0931109999999999</v>
      </c>
      <c r="Y12">
        <v>1.1029150000000001</v>
      </c>
      <c r="Z12">
        <v>1.109394</v>
      </c>
      <c r="AA12">
        <v>1.117116</v>
      </c>
      <c r="AB12">
        <v>1.125367</v>
      </c>
      <c r="AC12">
        <v>1.1275599999999999</v>
      </c>
      <c r="AD12">
        <v>1.1170530000000001</v>
      </c>
      <c r="AE12">
        <v>1.119073</v>
      </c>
      <c r="AF12">
        <v>1.130139</v>
      </c>
      <c r="AG12">
        <v>1.139818</v>
      </c>
      <c r="AH12">
        <v>1.135983</v>
      </c>
      <c r="AI12" s="9">
        <v>6.0000000000000001E-3</v>
      </c>
    </row>
    <row r="13" spans="1:35" x14ac:dyDescent="0.35">
      <c r="A13" t="s">
        <v>1404</v>
      </c>
      <c r="B13" t="s">
        <v>1710</v>
      </c>
      <c r="C13" t="s">
        <v>1711</v>
      </c>
      <c r="D13" t="s">
        <v>1397</v>
      </c>
      <c r="F13">
        <v>2.184145</v>
      </c>
      <c r="G13">
        <v>2.3500670000000001</v>
      </c>
      <c r="H13">
        <v>2.398021</v>
      </c>
      <c r="I13">
        <v>2.4561069999999998</v>
      </c>
      <c r="J13">
        <v>2.4942600000000001</v>
      </c>
      <c r="K13">
        <v>2.5294150000000002</v>
      </c>
      <c r="L13">
        <v>2.5975510000000002</v>
      </c>
      <c r="M13">
        <v>2.649429</v>
      </c>
      <c r="N13">
        <v>2.6958510000000002</v>
      </c>
      <c r="O13">
        <v>2.7675519999999998</v>
      </c>
      <c r="P13">
        <v>2.8360120000000002</v>
      </c>
      <c r="Q13">
        <v>2.916004</v>
      </c>
      <c r="R13">
        <v>2.9822609999999998</v>
      </c>
      <c r="S13">
        <v>3.0560679999999998</v>
      </c>
      <c r="T13">
        <v>3.0811670000000002</v>
      </c>
      <c r="U13">
        <v>3.1040160000000001</v>
      </c>
      <c r="V13">
        <v>3.1203979999999998</v>
      </c>
      <c r="W13">
        <v>3.138001</v>
      </c>
      <c r="X13">
        <v>3.15035</v>
      </c>
      <c r="Y13">
        <v>3.1569569999999998</v>
      </c>
      <c r="Z13">
        <v>3.1591119999999999</v>
      </c>
      <c r="AA13">
        <v>3.1609820000000002</v>
      </c>
      <c r="AB13">
        <v>3.1861890000000002</v>
      </c>
      <c r="AC13">
        <v>3.1874129999999998</v>
      </c>
      <c r="AD13">
        <v>3.1688339999999999</v>
      </c>
      <c r="AE13">
        <v>3.1409950000000002</v>
      </c>
      <c r="AF13">
        <v>3.1240999999999999</v>
      </c>
      <c r="AG13">
        <v>3.0984120000000002</v>
      </c>
      <c r="AH13">
        <v>3.0914269999999999</v>
      </c>
      <c r="AI13" s="9">
        <v>1.2E-2</v>
      </c>
    </row>
    <row r="14" spans="1:35" x14ac:dyDescent="0.35">
      <c r="A14" t="s">
        <v>1405</v>
      </c>
      <c r="B14" t="s">
        <v>1712</v>
      </c>
      <c r="C14" t="s">
        <v>1713</v>
      </c>
      <c r="D14" t="s">
        <v>1397</v>
      </c>
      <c r="F14">
        <v>3.9587500000000002</v>
      </c>
      <c r="G14">
        <v>4.4998100000000001</v>
      </c>
      <c r="H14">
        <v>4.5716469999999996</v>
      </c>
      <c r="I14">
        <v>4.866638</v>
      </c>
      <c r="J14">
        <v>5.3128169999999999</v>
      </c>
      <c r="K14">
        <v>5.6808300000000003</v>
      </c>
      <c r="L14">
        <v>5.9955720000000001</v>
      </c>
      <c r="M14">
        <v>6.2808299999999999</v>
      </c>
      <c r="N14">
        <v>6.8808299999999996</v>
      </c>
      <c r="O14">
        <v>7.4808310000000002</v>
      </c>
      <c r="P14">
        <v>8.0955720000000007</v>
      </c>
      <c r="Q14">
        <v>8.6808309999999995</v>
      </c>
      <c r="R14">
        <v>9.2808299999999999</v>
      </c>
      <c r="S14">
        <v>9.6808309999999995</v>
      </c>
      <c r="T14">
        <v>9.8955730000000006</v>
      </c>
      <c r="U14">
        <v>10.080831</v>
      </c>
      <c r="V14">
        <v>10.28083</v>
      </c>
      <c r="W14">
        <v>10.380831000000001</v>
      </c>
      <c r="X14">
        <v>10.395573000000001</v>
      </c>
      <c r="Y14">
        <v>10.380831000000001</v>
      </c>
      <c r="Z14">
        <v>10.380831000000001</v>
      </c>
      <c r="AA14">
        <v>10.380831000000001</v>
      </c>
      <c r="AB14">
        <v>10.395573000000001</v>
      </c>
      <c r="AC14">
        <v>10.380831000000001</v>
      </c>
      <c r="AD14">
        <v>10.380831000000001</v>
      </c>
      <c r="AE14">
        <v>10.380831000000001</v>
      </c>
      <c r="AF14">
        <v>10.395573000000001</v>
      </c>
      <c r="AG14">
        <v>10.380831000000001</v>
      </c>
      <c r="AH14">
        <v>10.380831000000001</v>
      </c>
      <c r="AI14" s="9">
        <v>3.5000000000000003E-2</v>
      </c>
    </row>
    <row r="15" spans="1:35" x14ac:dyDescent="0.35">
      <c r="A15" t="s">
        <v>1406</v>
      </c>
      <c r="B15" t="s">
        <v>1714</v>
      </c>
      <c r="C15" t="s">
        <v>1715</v>
      </c>
      <c r="D15" t="s">
        <v>1397</v>
      </c>
      <c r="F15">
        <v>-4.1805560000000002</v>
      </c>
      <c r="G15">
        <v>-5.1377980000000001</v>
      </c>
      <c r="H15">
        <v>-5.5320590000000003</v>
      </c>
      <c r="I15">
        <v>-6.0198720000000003</v>
      </c>
      <c r="J15">
        <v>-6.6015430000000004</v>
      </c>
      <c r="K15">
        <v>-7.0787810000000002</v>
      </c>
      <c r="L15">
        <v>-7.6005859999999998</v>
      </c>
      <c r="M15">
        <v>-8.0212990000000008</v>
      </c>
      <c r="N15">
        <v>-8.6004380000000005</v>
      </c>
      <c r="O15">
        <v>-9.2651679999999992</v>
      </c>
      <c r="P15">
        <v>-9.9023599999999998</v>
      </c>
      <c r="Q15">
        <v>-10.585317999999999</v>
      </c>
      <c r="R15">
        <v>-11.243658</v>
      </c>
      <c r="S15">
        <v>-11.770284999999999</v>
      </c>
      <c r="T15">
        <v>-12.044938999999999</v>
      </c>
      <c r="U15">
        <v>-12.291143</v>
      </c>
      <c r="V15">
        <v>-12.47917</v>
      </c>
      <c r="W15">
        <v>-12.549917000000001</v>
      </c>
      <c r="X15">
        <v>-12.477922</v>
      </c>
      <c r="Y15">
        <v>-12.474164999999999</v>
      </c>
      <c r="Z15">
        <v>-12.462503</v>
      </c>
      <c r="AA15">
        <v>-12.426384000000001</v>
      </c>
      <c r="AB15">
        <v>-12.377024</v>
      </c>
      <c r="AC15">
        <v>-12.322201</v>
      </c>
      <c r="AD15">
        <v>-12.252216000000001</v>
      </c>
      <c r="AE15">
        <v>-12.189698999999999</v>
      </c>
      <c r="AF15">
        <v>-12.158480000000001</v>
      </c>
      <c r="AG15">
        <v>-12.140817</v>
      </c>
      <c r="AH15">
        <v>-12.091764</v>
      </c>
      <c r="AI15" s="9">
        <v>3.9E-2</v>
      </c>
    </row>
    <row r="16" spans="1:35" x14ac:dyDescent="0.35">
      <c r="A16" t="s">
        <v>1407</v>
      </c>
      <c r="B16" t="s">
        <v>1716</v>
      </c>
      <c r="C16" t="s">
        <v>1717</v>
      </c>
      <c r="D16" t="s">
        <v>1397</v>
      </c>
      <c r="F16">
        <v>1.9366570000000001</v>
      </c>
      <c r="G16">
        <v>1.6907589999999999</v>
      </c>
      <c r="H16">
        <v>1.409508</v>
      </c>
      <c r="I16">
        <v>1.26799</v>
      </c>
      <c r="J16">
        <v>1.16387</v>
      </c>
      <c r="K16">
        <v>1.083019</v>
      </c>
      <c r="L16">
        <v>0.93730899999999995</v>
      </c>
      <c r="M16">
        <v>0.85373200000000005</v>
      </c>
      <c r="N16">
        <v>0.92101500000000003</v>
      </c>
      <c r="O16">
        <v>0.92798800000000004</v>
      </c>
      <c r="P16">
        <v>0.973997</v>
      </c>
      <c r="Q16">
        <v>0.95628999999999997</v>
      </c>
      <c r="R16">
        <v>0.96420600000000001</v>
      </c>
      <c r="S16">
        <v>0.91138600000000003</v>
      </c>
      <c r="T16">
        <v>0.87657300000000005</v>
      </c>
      <c r="U16">
        <v>0.838476</v>
      </c>
      <c r="V16">
        <v>0.86683100000000002</v>
      </c>
      <c r="W16">
        <v>0.91368799999999994</v>
      </c>
      <c r="X16">
        <v>1.0127729999999999</v>
      </c>
      <c r="Y16">
        <v>1.0083949999999999</v>
      </c>
      <c r="Z16">
        <v>1.0222119999999999</v>
      </c>
      <c r="AA16">
        <v>1.0602009999999999</v>
      </c>
      <c r="AB16">
        <v>1.1495109999999999</v>
      </c>
      <c r="AC16">
        <v>1.1908160000000001</v>
      </c>
      <c r="AD16">
        <v>1.242221</v>
      </c>
      <c r="AE16">
        <v>1.276899</v>
      </c>
      <c r="AF16">
        <v>1.305966</v>
      </c>
      <c r="AG16">
        <v>1.283199</v>
      </c>
      <c r="AH16">
        <v>1.3252660000000001</v>
      </c>
      <c r="AI16" s="9">
        <v>-1.2999999999999999E-2</v>
      </c>
    </row>
    <row r="17" spans="1:35" x14ac:dyDescent="0.35">
      <c r="A17" t="s">
        <v>1408</v>
      </c>
      <c r="B17" t="s">
        <v>1718</v>
      </c>
      <c r="C17" t="s">
        <v>1719</v>
      </c>
      <c r="D17" t="s">
        <v>1397</v>
      </c>
      <c r="F17">
        <v>-2.184145</v>
      </c>
      <c r="G17">
        <v>-2.3500670000000001</v>
      </c>
      <c r="H17">
        <v>-2.398021</v>
      </c>
      <c r="I17">
        <v>-2.4561069999999998</v>
      </c>
      <c r="J17">
        <v>-2.4942600000000001</v>
      </c>
      <c r="K17">
        <v>-2.5294150000000002</v>
      </c>
      <c r="L17">
        <v>-2.5975510000000002</v>
      </c>
      <c r="M17">
        <v>-2.649429</v>
      </c>
      <c r="N17">
        <v>-2.6958510000000002</v>
      </c>
      <c r="O17">
        <v>-2.7675519999999998</v>
      </c>
      <c r="P17">
        <v>-2.8360120000000002</v>
      </c>
      <c r="Q17">
        <v>-2.916004</v>
      </c>
      <c r="R17">
        <v>-2.9822609999999998</v>
      </c>
      <c r="S17">
        <v>-3.0560679999999998</v>
      </c>
      <c r="T17">
        <v>-3.0811670000000002</v>
      </c>
      <c r="U17">
        <v>-3.1040160000000001</v>
      </c>
      <c r="V17">
        <v>-3.1203979999999998</v>
      </c>
      <c r="W17">
        <v>-3.138001</v>
      </c>
      <c r="X17">
        <v>-3.15035</v>
      </c>
      <c r="Y17">
        <v>-3.1569569999999998</v>
      </c>
      <c r="Z17">
        <v>-3.1591119999999999</v>
      </c>
      <c r="AA17">
        <v>-3.1609820000000002</v>
      </c>
      <c r="AB17">
        <v>-3.1861890000000002</v>
      </c>
      <c r="AC17">
        <v>-3.1874129999999998</v>
      </c>
      <c r="AD17">
        <v>-3.1688339999999999</v>
      </c>
      <c r="AE17">
        <v>-3.1409950000000002</v>
      </c>
      <c r="AF17">
        <v>-3.1240999999999999</v>
      </c>
      <c r="AG17">
        <v>-3.0984120000000002</v>
      </c>
      <c r="AH17">
        <v>-3.0914269999999999</v>
      </c>
      <c r="AI17" s="9">
        <v>1.2E-2</v>
      </c>
    </row>
    <row r="18" spans="1:35" x14ac:dyDescent="0.35">
      <c r="A18" t="s">
        <v>1409</v>
      </c>
      <c r="B18" t="s">
        <v>1720</v>
      </c>
      <c r="C18" t="s">
        <v>1721</v>
      </c>
      <c r="D18" t="s">
        <v>1397</v>
      </c>
      <c r="F18">
        <v>-3.933068</v>
      </c>
      <c r="G18">
        <v>-4.4784899999999999</v>
      </c>
      <c r="H18">
        <v>-4.5435460000000001</v>
      </c>
      <c r="I18">
        <v>-4.8317550000000002</v>
      </c>
      <c r="J18">
        <v>-5.271153</v>
      </c>
      <c r="K18">
        <v>-5.6323850000000002</v>
      </c>
      <c r="L18">
        <v>-5.9403449999999998</v>
      </c>
      <c r="M18">
        <v>-6.2256030000000004</v>
      </c>
      <c r="N18">
        <v>-6.8256030000000001</v>
      </c>
      <c r="O18">
        <v>-7.4256029999999997</v>
      </c>
      <c r="P18">
        <v>-8.0403450000000003</v>
      </c>
      <c r="Q18">
        <v>-8.6256039999999992</v>
      </c>
      <c r="R18">
        <v>-9.2256029999999996</v>
      </c>
      <c r="S18">
        <v>-9.6256039999999992</v>
      </c>
      <c r="T18">
        <v>-9.8403449999999992</v>
      </c>
      <c r="U18">
        <v>-10.025603</v>
      </c>
      <c r="V18">
        <v>-10.225603</v>
      </c>
      <c r="W18">
        <v>-10.325602999999999</v>
      </c>
      <c r="X18">
        <v>-10.340344999999999</v>
      </c>
      <c r="Y18">
        <v>-10.325602999999999</v>
      </c>
      <c r="Z18">
        <v>-10.325602999999999</v>
      </c>
      <c r="AA18">
        <v>-10.325602999999999</v>
      </c>
      <c r="AB18">
        <v>-10.340344999999999</v>
      </c>
      <c r="AC18">
        <v>-10.325602999999999</v>
      </c>
      <c r="AD18">
        <v>-10.325602999999999</v>
      </c>
      <c r="AE18">
        <v>-10.325602999999999</v>
      </c>
      <c r="AF18">
        <v>-10.340344999999999</v>
      </c>
      <c r="AG18">
        <v>-10.325602999999999</v>
      </c>
      <c r="AH18">
        <v>-10.325602999999999</v>
      </c>
      <c r="AI18" s="9">
        <v>3.5000000000000003E-2</v>
      </c>
    </row>
    <row r="21" spans="1:35" x14ac:dyDescent="0.35">
      <c r="B21" s="1" t="s">
        <v>1490</v>
      </c>
    </row>
    <row r="22" spans="1:35" x14ac:dyDescent="0.35">
      <c r="C22" t="s">
        <v>1403</v>
      </c>
      <c r="D22" t="s">
        <v>1404</v>
      </c>
      <c r="E22" t="s">
        <v>1405</v>
      </c>
    </row>
    <row r="23" spans="1:35" x14ac:dyDescent="0.35">
      <c r="B23">
        <v>2022</v>
      </c>
      <c r="C23">
        <v>0.95025499999999996</v>
      </c>
      <c r="D23">
        <v>2.184145</v>
      </c>
      <c r="E23">
        <v>3.9587500000000002</v>
      </c>
    </row>
    <row r="24" spans="1:35" x14ac:dyDescent="0.35">
      <c r="B24">
        <v>2023</v>
      </c>
      <c r="C24">
        <v>1.021131</v>
      </c>
      <c r="D24">
        <v>2.3500670000000001</v>
      </c>
      <c r="E24">
        <v>4.4998100000000001</v>
      </c>
    </row>
    <row r="25" spans="1:35" x14ac:dyDescent="0.35">
      <c r="B25">
        <v>2024</v>
      </c>
      <c r="C25">
        <v>0.91553899999999999</v>
      </c>
      <c r="D25">
        <v>2.398021</v>
      </c>
      <c r="E25">
        <v>4.5716469999999996</v>
      </c>
    </row>
    <row r="26" spans="1:35" x14ac:dyDescent="0.35">
      <c r="B26">
        <v>2025</v>
      </c>
      <c r="C26">
        <v>0.94279400000000002</v>
      </c>
      <c r="D26">
        <v>2.4561069999999998</v>
      </c>
      <c r="E26">
        <v>4.866638</v>
      </c>
    </row>
    <row r="27" spans="1:35" x14ac:dyDescent="0.35">
      <c r="B27">
        <v>2026</v>
      </c>
      <c r="C27">
        <v>0.95310099999999998</v>
      </c>
      <c r="D27">
        <v>2.4942600000000001</v>
      </c>
      <c r="E27">
        <v>5.3128169999999999</v>
      </c>
    </row>
    <row r="28" spans="1:35" x14ac:dyDescent="0.35">
      <c r="B28">
        <v>2027</v>
      </c>
      <c r="C28">
        <v>0.97619500000000003</v>
      </c>
      <c r="D28">
        <v>2.5294150000000002</v>
      </c>
      <c r="E28">
        <v>5.6808300000000003</v>
      </c>
    </row>
    <row r="29" spans="1:35" x14ac:dyDescent="0.35">
      <c r="B29">
        <v>2028</v>
      </c>
      <c r="C29">
        <v>1.002907</v>
      </c>
      <c r="D29">
        <v>2.5975510000000002</v>
      </c>
      <c r="E29">
        <v>5.9955720000000001</v>
      </c>
    </row>
    <row r="30" spans="1:35" x14ac:dyDescent="0.35">
      <c r="B30">
        <v>2029</v>
      </c>
      <c r="C30">
        <v>1.010313</v>
      </c>
      <c r="D30">
        <v>2.649429</v>
      </c>
      <c r="E30">
        <v>6.2808299999999999</v>
      </c>
    </row>
    <row r="31" spans="1:35" x14ac:dyDescent="0.35">
      <c r="B31">
        <v>2030</v>
      </c>
      <c r="C31">
        <v>1.004354</v>
      </c>
      <c r="D31">
        <v>2.6958510000000002</v>
      </c>
      <c r="E31">
        <v>6.8808299999999996</v>
      </c>
    </row>
    <row r="32" spans="1:35" x14ac:dyDescent="0.35">
      <c r="B32">
        <v>2031</v>
      </c>
      <c r="C32">
        <v>1.0247740000000001</v>
      </c>
      <c r="D32">
        <v>2.7675519999999998</v>
      </c>
      <c r="E32">
        <v>7.4808310000000002</v>
      </c>
    </row>
    <row r="33" spans="2:5" x14ac:dyDescent="0.35">
      <c r="B33">
        <v>2032</v>
      </c>
      <c r="C33">
        <v>1.031965</v>
      </c>
      <c r="D33">
        <v>2.8360120000000002</v>
      </c>
      <c r="E33">
        <v>8.0955720000000007</v>
      </c>
    </row>
    <row r="34" spans="2:5" x14ac:dyDescent="0.35">
      <c r="B34">
        <v>2033</v>
      </c>
      <c r="C34">
        <v>1.0467949999999999</v>
      </c>
      <c r="D34">
        <v>2.916004</v>
      </c>
      <c r="E34">
        <v>8.6808309999999995</v>
      </c>
    </row>
    <row r="35" spans="2:5" x14ac:dyDescent="0.35">
      <c r="B35">
        <v>2034</v>
      </c>
      <c r="C35">
        <v>1.051723</v>
      </c>
      <c r="D35">
        <v>2.9822609999999998</v>
      </c>
      <c r="E35">
        <v>9.2808299999999999</v>
      </c>
    </row>
    <row r="36" spans="2:5" x14ac:dyDescent="0.35">
      <c r="B36">
        <v>2035</v>
      </c>
      <c r="C36">
        <v>1.0706530000000001</v>
      </c>
      <c r="D36">
        <v>3.0560679999999998</v>
      </c>
      <c r="E36">
        <v>9.6808309999999995</v>
      </c>
    </row>
    <row r="37" spans="2:5" x14ac:dyDescent="0.35">
      <c r="B37">
        <v>2036</v>
      </c>
      <c r="C37">
        <v>1.0810649999999999</v>
      </c>
      <c r="D37">
        <v>3.0811670000000002</v>
      </c>
      <c r="E37">
        <v>9.8955730000000006</v>
      </c>
    </row>
    <row r="38" spans="2:5" x14ac:dyDescent="0.35">
      <c r="B38">
        <v>2037</v>
      </c>
      <c r="C38">
        <v>1.0846560000000001</v>
      </c>
      <c r="D38">
        <v>3.1040160000000001</v>
      </c>
      <c r="E38">
        <v>10.080831</v>
      </c>
    </row>
    <row r="39" spans="2:5" x14ac:dyDescent="0.35">
      <c r="B39">
        <v>2038</v>
      </c>
      <c r="C39">
        <v>1.0869329999999999</v>
      </c>
      <c r="D39">
        <v>3.1203979999999998</v>
      </c>
      <c r="E39">
        <v>10.28083</v>
      </c>
    </row>
    <row r="40" spans="2:5" x14ac:dyDescent="0.35">
      <c r="B40">
        <v>2039</v>
      </c>
      <c r="C40">
        <v>1.093796</v>
      </c>
      <c r="D40">
        <v>3.138001</v>
      </c>
      <c r="E40">
        <v>10.380831000000001</v>
      </c>
    </row>
    <row r="41" spans="2:5" x14ac:dyDescent="0.35">
      <c r="B41">
        <v>2040</v>
      </c>
      <c r="C41">
        <v>1.0931109999999999</v>
      </c>
      <c r="D41">
        <v>3.15035</v>
      </c>
      <c r="E41">
        <v>10.395573000000001</v>
      </c>
    </row>
    <row r="42" spans="2:5" x14ac:dyDescent="0.35">
      <c r="B42">
        <v>2041</v>
      </c>
      <c r="C42">
        <v>1.1029150000000001</v>
      </c>
      <c r="D42">
        <v>3.1569569999999998</v>
      </c>
      <c r="E42">
        <v>10.380831000000001</v>
      </c>
    </row>
    <row r="43" spans="2:5" x14ac:dyDescent="0.35">
      <c r="B43">
        <v>2042</v>
      </c>
      <c r="C43">
        <v>1.109394</v>
      </c>
      <c r="D43">
        <v>3.1591119999999999</v>
      </c>
      <c r="E43">
        <v>10.380831000000001</v>
      </c>
    </row>
    <row r="44" spans="2:5" x14ac:dyDescent="0.35">
      <c r="B44">
        <v>2043</v>
      </c>
      <c r="C44">
        <v>1.117116</v>
      </c>
      <c r="D44">
        <v>3.1609820000000002</v>
      </c>
      <c r="E44">
        <v>10.380831000000001</v>
      </c>
    </row>
    <row r="45" spans="2:5" x14ac:dyDescent="0.35">
      <c r="B45">
        <v>2044</v>
      </c>
      <c r="C45">
        <v>1.125367</v>
      </c>
      <c r="D45">
        <v>3.1861890000000002</v>
      </c>
      <c r="E45">
        <v>10.395573000000001</v>
      </c>
    </row>
    <row r="46" spans="2:5" x14ac:dyDescent="0.35">
      <c r="B46">
        <v>2045</v>
      </c>
      <c r="C46">
        <v>1.1275599999999999</v>
      </c>
      <c r="D46">
        <v>3.1874129999999998</v>
      </c>
      <c r="E46">
        <v>10.380831000000001</v>
      </c>
    </row>
    <row r="47" spans="2:5" x14ac:dyDescent="0.35">
      <c r="B47">
        <v>2046</v>
      </c>
      <c r="C47">
        <v>1.1170530000000001</v>
      </c>
      <c r="D47">
        <v>3.1688339999999999</v>
      </c>
      <c r="E47">
        <v>10.380831000000001</v>
      </c>
    </row>
    <row r="48" spans="2:5" x14ac:dyDescent="0.35">
      <c r="B48">
        <v>2047</v>
      </c>
      <c r="C48">
        <v>1.119073</v>
      </c>
      <c r="D48">
        <v>3.1409950000000002</v>
      </c>
      <c r="E48">
        <v>10.380831000000001</v>
      </c>
    </row>
    <row r="49" spans="2:5" x14ac:dyDescent="0.35">
      <c r="B49">
        <v>2048</v>
      </c>
      <c r="C49">
        <v>1.130139</v>
      </c>
      <c r="D49">
        <v>3.1240999999999999</v>
      </c>
      <c r="E49">
        <v>10.395573000000001</v>
      </c>
    </row>
    <row r="50" spans="2:5" x14ac:dyDescent="0.35">
      <c r="B50">
        <v>2049</v>
      </c>
      <c r="C50">
        <v>1.139818</v>
      </c>
      <c r="D50">
        <v>3.0984120000000002</v>
      </c>
      <c r="E50">
        <v>10.380831000000001</v>
      </c>
    </row>
    <row r="51" spans="2:5" x14ac:dyDescent="0.35">
      <c r="B51">
        <v>2050</v>
      </c>
      <c r="C51">
        <v>1.135983</v>
      </c>
      <c r="D51">
        <v>3.0914269999999999</v>
      </c>
      <c r="E51">
        <v>10.380831000000001</v>
      </c>
    </row>
    <row r="52" spans="2:5" x14ac:dyDescent="0.35">
      <c r="B52" t="s">
        <v>1521</v>
      </c>
      <c r="C52" s="9">
        <v>6.0000000000000001E-3</v>
      </c>
      <c r="D52" s="9">
        <v>1.2E-2</v>
      </c>
      <c r="E52" s="9">
        <v>3.5000000000000003E-2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57"/>
  <sheetViews>
    <sheetView workbookViewId="0">
      <selection activeCell="H258" sqref="H258"/>
    </sheetView>
  </sheetViews>
  <sheetFormatPr defaultRowHeight="14.5" x14ac:dyDescent="0.35"/>
  <sheetData>
    <row r="1" spans="1:4" ht="15.5" x14ac:dyDescent="0.35">
      <c r="A1" s="35" t="s">
        <v>1410</v>
      </c>
      <c r="B1" s="34" t="s">
        <v>1537</v>
      </c>
    </row>
    <row r="2" spans="1:4" ht="24" x14ac:dyDescent="0.35">
      <c r="A2" s="33" t="s">
        <v>1412</v>
      </c>
      <c r="B2" s="33" t="s">
        <v>1536</v>
      </c>
    </row>
    <row r="3" spans="1:4" ht="104.5" x14ac:dyDescent="0.35">
      <c r="A3" s="31" t="s">
        <v>1428</v>
      </c>
      <c r="B3" s="31" t="s">
        <v>1535</v>
      </c>
    </row>
    <row r="4" spans="1:4" x14ac:dyDescent="0.35">
      <c r="A4" s="41">
        <v>36906</v>
      </c>
      <c r="B4" s="12">
        <v>2505011</v>
      </c>
      <c r="C4">
        <f t="shared" ref="C4:C67" si="0">MONTH(A4)</f>
        <v>1</v>
      </c>
      <c r="D4">
        <f t="shared" ref="D4:D67" si="1">YEAR(A4)</f>
        <v>2001</v>
      </c>
    </row>
    <row r="5" spans="1:4" x14ac:dyDescent="0.35">
      <c r="A5" s="41">
        <v>36937</v>
      </c>
      <c r="B5" s="12">
        <v>2156873</v>
      </c>
      <c r="C5">
        <f t="shared" si="0"/>
        <v>2</v>
      </c>
      <c r="D5">
        <f t="shared" si="1"/>
        <v>2001</v>
      </c>
    </row>
    <row r="6" spans="1:4" x14ac:dyDescent="0.35">
      <c r="A6" s="41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35">
      <c r="A7" s="41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35">
      <c r="A8" s="41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35">
      <c r="A9" s="41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35">
      <c r="A10" s="41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35">
      <c r="A11" s="41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35">
      <c r="A12" s="41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35">
      <c r="A13" s="41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35">
      <c r="A14" s="41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35">
      <c r="A15" s="41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35">
      <c r="A16" s="41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35">
      <c r="A17" s="41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35">
      <c r="A18" s="41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35">
      <c r="A19" s="41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35">
      <c r="A20" s="41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35">
      <c r="A21" s="41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35">
      <c r="A22" s="41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35">
      <c r="A23" s="41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35">
      <c r="A24" s="41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35">
      <c r="A25" s="41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35">
      <c r="A26" s="41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35">
      <c r="A27" s="41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35">
      <c r="A28" s="41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35">
      <c r="A29" s="41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35">
      <c r="A30" s="41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35">
      <c r="A31" s="41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35">
      <c r="A32" s="41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35">
      <c r="A33" s="41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35">
      <c r="A34" s="41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35">
      <c r="A35" s="41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35">
      <c r="A36" s="41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35">
      <c r="A37" s="41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35">
      <c r="A38" s="41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35">
      <c r="A39" s="41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35">
      <c r="A40" s="41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35">
      <c r="A41" s="41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35">
      <c r="A42" s="41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35">
      <c r="A43" s="41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35">
      <c r="A44" s="41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35">
      <c r="A45" s="41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35">
      <c r="A46" s="41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35">
      <c r="A47" s="41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35">
      <c r="A48" s="41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35">
      <c r="A49" s="41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35">
      <c r="A50" s="41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35">
      <c r="A51" s="41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35">
      <c r="A52" s="41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35">
      <c r="A53" s="41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35">
      <c r="A54" s="41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35">
      <c r="A55" s="41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35">
      <c r="A56" s="41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35">
      <c r="A57" s="41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35">
      <c r="A58" s="41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35">
      <c r="A59" s="41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35">
      <c r="A60" s="41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35">
      <c r="A61" s="41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35">
      <c r="A62" s="41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35">
      <c r="A63" s="41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35">
      <c r="A64" s="41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35">
      <c r="A65" s="41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35">
      <c r="A66" s="41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35">
      <c r="A67" s="41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35">
      <c r="A68" s="41">
        <v>38852</v>
      </c>
      <c r="B68" s="12">
        <v>1390353</v>
      </c>
      <c r="C68">
        <f t="shared" ref="C68:C131" si="2">MONTH(A68)</f>
        <v>5</v>
      </c>
      <c r="D68">
        <f t="shared" ref="D68:D131" si="3">YEAR(A68)</f>
        <v>2006</v>
      </c>
    </row>
    <row r="69" spans="1:4" x14ac:dyDescent="0.35">
      <c r="A69" s="41">
        <v>38883</v>
      </c>
      <c r="B69" s="12">
        <v>1415134</v>
      </c>
      <c r="C69">
        <f t="shared" si="2"/>
        <v>6</v>
      </c>
      <c r="D69">
        <f t="shared" si="3"/>
        <v>2006</v>
      </c>
    </row>
    <row r="70" spans="1:4" x14ac:dyDescent="0.35">
      <c r="A70" s="41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35">
      <c r="A71" s="41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35">
      <c r="A72" s="41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35">
      <c r="A73" s="41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35">
      <c r="A74" s="41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35">
      <c r="A75" s="41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35">
      <c r="A76" s="41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35">
      <c r="A77" s="41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35">
      <c r="A78" s="41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35">
      <c r="A79" s="41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35">
      <c r="A80" s="41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35">
      <c r="A81" s="41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35">
      <c r="A82" s="41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35">
      <c r="A83" s="41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35">
      <c r="A84" s="41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35">
      <c r="A85" s="41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35">
      <c r="A86" s="41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35">
      <c r="A87" s="41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35">
      <c r="A88" s="41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35">
      <c r="A89" s="41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35">
      <c r="A90" s="41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35">
      <c r="A91" s="41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35">
      <c r="A92" s="41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35">
      <c r="A93" s="41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35">
      <c r="A94" s="41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35">
      <c r="A95" s="41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35">
      <c r="A96" s="41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35">
      <c r="A97" s="41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35">
      <c r="A98" s="41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35">
      <c r="A99" s="41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35">
      <c r="A100" s="41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35">
      <c r="A101" s="41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35">
      <c r="A102" s="41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35">
      <c r="A103" s="41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35">
      <c r="A104" s="41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35">
      <c r="A105" s="41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35">
      <c r="A106" s="41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35">
      <c r="A107" s="41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35">
      <c r="A108" s="41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35">
      <c r="A109" s="41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35">
      <c r="A110" s="41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35">
      <c r="A111" s="41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35">
      <c r="A112" s="41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35">
      <c r="A113" s="41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35">
      <c r="A114" s="41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35">
      <c r="A115" s="41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35">
      <c r="A116" s="41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35">
      <c r="A117" s="41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35">
      <c r="A118" s="41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35">
      <c r="A119" s="41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35">
      <c r="A120" s="41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35">
      <c r="A121" s="41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35">
      <c r="A122" s="41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35">
      <c r="A123" s="41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35">
      <c r="A124" s="41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35">
      <c r="A125" s="41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35">
      <c r="A126" s="41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35">
      <c r="A127" s="41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35">
      <c r="A128" s="41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35">
      <c r="A129" s="41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35">
      <c r="A130" s="41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35">
      <c r="A131" s="41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35">
      <c r="A132" s="41">
        <v>40801</v>
      </c>
      <c r="B132" s="12">
        <v>1500242</v>
      </c>
      <c r="C132">
        <f t="shared" ref="C132:C195" si="4">MONTH(A132)</f>
        <v>9</v>
      </c>
      <c r="D132">
        <f t="shared" ref="D132:D195" si="5">YEAR(A132)</f>
        <v>2011</v>
      </c>
    </row>
    <row r="133" spans="1:4" x14ac:dyDescent="0.35">
      <c r="A133" s="41">
        <v>40831</v>
      </c>
      <c r="B133" s="12">
        <v>1579772</v>
      </c>
      <c r="C133">
        <f t="shared" si="4"/>
        <v>10</v>
      </c>
      <c r="D133">
        <f t="shared" si="5"/>
        <v>2011</v>
      </c>
    </row>
    <row r="134" spans="1:4" x14ac:dyDescent="0.35">
      <c r="A134" s="41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35">
      <c r="A135" s="41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35">
      <c r="A136" s="41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35">
      <c r="A137" s="41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35">
      <c r="A138" s="41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35">
      <c r="A139" s="41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35">
      <c r="A140" s="41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35">
      <c r="A141" s="41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35">
      <c r="A142" s="41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35">
      <c r="A143" s="41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35">
      <c r="A144" s="41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35">
      <c r="A145" s="41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35">
      <c r="A146" s="41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35">
      <c r="A147" s="41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35">
      <c r="A148" s="41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35">
      <c r="A149" s="41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35">
      <c r="A150" s="41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35">
      <c r="A151" s="41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35">
      <c r="A152" s="41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35">
      <c r="A153" s="41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35">
      <c r="A154" s="41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35">
      <c r="A155" s="41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35">
      <c r="A156" s="41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35">
      <c r="A157" s="41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35">
      <c r="A158" s="41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35">
      <c r="A159" s="41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35">
      <c r="A160" s="41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35">
      <c r="A161" s="41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35">
      <c r="A162" s="41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35">
      <c r="A163" s="41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35">
      <c r="A164" s="41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35">
      <c r="A165" s="41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35">
      <c r="A166" s="41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35">
      <c r="A167" s="41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35">
      <c r="A168" s="41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35">
      <c r="A169" s="41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35">
      <c r="A170" s="41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35">
      <c r="A171" s="41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35">
      <c r="A172" s="41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35">
      <c r="A173" s="41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35">
      <c r="A174" s="41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35">
      <c r="A175" s="41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35">
      <c r="A176" s="41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35">
      <c r="A177" s="41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35">
      <c r="A178" s="41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35">
      <c r="A179" s="41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35">
      <c r="A180" s="41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35">
      <c r="A181" s="41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35">
      <c r="A182" s="41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35">
      <c r="A183" s="41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35">
      <c r="A184" s="41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35">
      <c r="A185" s="41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35">
      <c r="A186" s="41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35">
      <c r="A187" s="41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35">
      <c r="A188" s="41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35">
      <c r="A189" s="41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35">
      <c r="A190" s="41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35">
      <c r="A191" s="41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35">
      <c r="A192" s="41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35">
      <c r="A193" s="41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35">
      <c r="A194" s="41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35">
      <c r="A195" s="41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35">
      <c r="A196" s="41">
        <v>42750</v>
      </c>
      <c r="B196" s="12">
        <v>2708217</v>
      </c>
      <c r="C196">
        <f t="shared" ref="C196:C257" si="6">MONTH(A196)</f>
        <v>1</v>
      </c>
      <c r="D196">
        <f t="shared" ref="D196:D257" si="7">YEAR(A196)</f>
        <v>2017</v>
      </c>
    </row>
    <row r="197" spans="1:4" x14ac:dyDescent="0.35">
      <c r="A197" s="41">
        <v>42781</v>
      </c>
      <c r="B197" s="12">
        <v>2161185</v>
      </c>
      <c r="C197">
        <f t="shared" si="6"/>
        <v>2</v>
      </c>
      <c r="D197">
        <f t="shared" si="7"/>
        <v>2017</v>
      </c>
    </row>
    <row r="198" spans="1:4" x14ac:dyDescent="0.35">
      <c r="A198" s="41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35">
      <c r="A199" s="41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35">
      <c r="A200" s="41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35">
      <c r="A201" s="41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35">
      <c r="A202" s="41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35">
      <c r="A203" s="41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35">
      <c r="A204" s="41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35">
      <c r="A205" s="41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35">
      <c r="A206" s="41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35">
      <c r="A207" s="41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35">
      <c r="A208" s="41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35">
      <c r="A209" s="41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35">
      <c r="A210" s="41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35">
      <c r="A211" s="41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35">
      <c r="A212" s="41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35">
      <c r="A213" s="41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35">
      <c r="A214" s="41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35">
      <c r="A215" s="41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35">
      <c r="A216" s="41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35">
      <c r="A217" s="41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35">
      <c r="A218" s="41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35">
      <c r="A219" s="41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35">
      <c r="A220" s="41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35">
      <c r="A221" s="41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35">
      <c r="A222" s="41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35">
      <c r="A223" s="41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35">
      <c r="A224" s="41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35">
      <c r="A225" s="41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35">
      <c r="A226" s="41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35">
      <c r="A227" s="41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35">
      <c r="A228" s="41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35">
      <c r="A229" s="41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35">
      <c r="A230" s="41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35">
      <c r="A231" s="41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35">
      <c r="A232" s="41">
        <v>43845</v>
      </c>
      <c r="B232" s="12">
        <v>3030214</v>
      </c>
      <c r="C232">
        <f t="shared" si="6"/>
        <v>1</v>
      </c>
      <c r="D232">
        <f t="shared" si="7"/>
        <v>2020</v>
      </c>
    </row>
    <row r="233" spans="1:4" x14ac:dyDescent="0.35">
      <c r="A233" s="41">
        <v>43876</v>
      </c>
      <c r="B233" s="12">
        <v>2791073</v>
      </c>
      <c r="C233">
        <f t="shared" si="6"/>
        <v>2</v>
      </c>
      <c r="D233">
        <f t="shared" si="7"/>
        <v>2020</v>
      </c>
    </row>
    <row r="234" spans="1:4" x14ac:dyDescent="0.35">
      <c r="A234" s="41">
        <v>43905</v>
      </c>
      <c r="B234" s="12">
        <v>2458627</v>
      </c>
      <c r="C234">
        <f t="shared" si="6"/>
        <v>3</v>
      </c>
      <c r="D234">
        <f t="shared" si="7"/>
        <v>2020</v>
      </c>
    </row>
    <row r="235" spans="1:4" x14ac:dyDescent="0.35">
      <c r="A235" s="41">
        <v>43936</v>
      </c>
      <c r="B235" s="12">
        <v>2016963</v>
      </c>
      <c r="C235">
        <f t="shared" si="6"/>
        <v>4</v>
      </c>
      <c r="D235">
        <f t="shared" si="7"/>
        <v>2020</v>
      </c>
    </row>
    <row r="236" spans="1:4" x14ac:dyDescent="0.35">
      <c r="A236" s="41">
        <v>43966</v>
      </c>
      <c r="B236" s="12">
        <v>1853641</v>
      </c>
      <c r="C236">
        <f t="shared" si="6"/>
        <v>5</v>
      </c>
      <c r="D236">
        <f t="shared" si="7"/>
        <v>2020</v>
      </c>
    </row>
    <row r="237" spans="1:4" x14ac:dyDescent="0.35">
      <c r="A237" s="41">
        <v>43997</v>
      </c>
      <c r="B237" s="12">
        <v>1917632</v>
      </c>
      <c r="C237">
        <f t="shared" si="6"/>
        <v>6</v>
      </c>
      <c r="D237">
        <f t="shared" si="7"/>
        <v>2020</v>
      </c>
    </row>
    <row r="238" spans="1:4" x14ac:dyDescent="0.35">
      <c r="A238" s="41">
        <v>44027</v>
      </c>
      <c r="B238" s="12">
        <v>2256531</v>
      </c>
      <c r="C238">
        <f t="shared" si="6"/>
        <v>7</v>
      </c>
      <c r="D238">
        <f t="shared" si="7"/>
        <v>2020</v>
      </c>
    </row>
    <row r="239" spans="1:4" x14ac:dyDescent="0.35">
      <c r="A239" s="41">
        <v>44058</v>
      </c>
      <c r="B239" s="12">
        <v>2172105</v>
      </c>
      <c r="C239">
        <f t="shared" si="6"/>
        <v>8</v>
      </c>
      <c r="D239">
        <f t="shared" si="7"/>
        <v>2020</v>
      </c>
    </row>
    <row r="240" spans="1:4" x14ac:dyDescent="0.35">
      <c r="A240" s="41">
        <v>44089</v>
      </c>
      <c r="B240" s="12">
        <v>1955210</v>
      </c>
      <c r="C240">
        <f t="shared" si="6"/>
        <v>9</v>
      </c>
      <c r="D240">
        <f t="shared" si="7"/>
        <v>2020</v>
      </c>
    </row>
    <row r="241" spans="1:4" x14ac:dyDescent="0.35">
      <c r="A241" s="41">
        <v>44119</v>
      </c>
      <c r="B241" s="12">
        <v>2094617</v>
      </c>
      <c r="C241">
        <f t="shared" si="6"/>
        <v>10</v>
      </c>
      <c r="D241">
        <f t="shared" si="7"/>
        <v>2020</v>
      </c>
    </row>
    <row r="242" spans="1:4" x14ac:dyDescent="0.35">
      <c r="A242" s="41">
        <v>44150</v>
      </c>
      <c r="B242" s="12">
        <v>2205783</v>
      </c>
      <c r="C242">
        <f t="shared" si="6"/>
        <v>11</v>
      </c>
      <c r="D242">
        <f t="shared" si="7"/>
        <v>2020</v>
      </c>
    </row>
    <row r="243" spans="1:4" x14ac:dyDescent="0.35">
      <c r="A243" s="41">
        <v>44180</v>
      </c>
      <c r="B243" s="12">
        <v>2907979</v>
      </c>
      <c r="C243">
        <f t="shared" si="6"/>
        <v>12</v>
      </c>
      <c r="D243">
        <f t="shared" si="7"/>
        <v>2020</v>
      </c>
    </row>
    <row r="244" spans="1:4" x14ac:dyDescent="0.35">
      <c r="A244" s="41">
        <v>44211</v>
      </c>
      <c r="B244" s="12">
        <v>3028497</v>
      </c>
      <c r="C244">
        <f t="shared" si="6"/>
        <v>1</v>
      </c>
      <c r="D244">
        <f t="shared" si="7"/>
        <v>2021</v>
      </c>
    </row>
    <row r="245" spans="1:4" x14ac:dyDescent="0.35">
      <c r="A245" s="41">
        <v>44242</v>
      </c>
      <c r="B245" s="12">
        <v>2812349</v>
      </c>
      <c r="C245">
        <f t="shared" si="6"/>
        <v>2</v>
      </c>
      <c r="D245">
        <f t="shared" si="7"/>
        <v>2021</v>
      </c>
    </row>
    <row r="246" spans="1:4" x14ac:dyDescent="0.35">
      <c r="A246" s="41">
        <v>44270</v>
      </c>
      <c r="B246" s="12">
        <v>2375060</v>
      </c>
      <c r="C246">
        <f t="shared" si="6"/>
        <v>3</v>
      </c>
      <c r="D246">
        <f t="shared" si="7"/>
        <v>2021</v>
      </c>
    </row>
    <row r="247" spans="1:4" x14ac:dyDescent="0.35">
      <c r="A247" s="41">
        <v>44301</v>
      </c>
      <c r="B247" s="12">
        <v>2013135</v>
      </c>
      <c r="C247">
        <f t="shared" si="6"/>
        <v>4</v>
      </c>
      <c r="D247">
        <f t="shared" si="7"/>
        <v>2021</v>
      </c>
    </row>
    <row r="248" spans="1:4" x14ac:dyDescent="0.35">
      <c r="A248" s="41">
        <v>44331</v>
      </c>
      <c r="B248" s="12">
        <v>1868534</v>
      </c>
      <c r="C248">
        <f t="shared" si="6"/>
        <v>5</v>
      </c>
      <c r="D248">
        <f t="shared" si="7"/>
        <v>2021</v>
      </c>
    </row>
    <row r="249" spans="1:4" x14ac:dyDescent="0.35">
      <c r="A249" s="41">
        <v>44362</v>
      </c>
      <c r="B249" s="12">
        <v>1990375</v>
      </c>
      <c r="C249">
        <f t="shared" si="6"/>
        <v>6</v>
      </c>
      <c r="D249">
        <f t="shared" si="7"/>
        <v>2021</v>
      </c>
    </row>
    <row r="250" spans="1:4" x14ac:dyDescent="0.35">
      <c r="A250" s="41">
        <v>44392</v>
      </c>
      <c r="B250" s="12">
        <v>2151996</v>
      </c>
      <c r="C250">
        <f t="shared" si="6"/>
        <v>7</v>
      </c>
      <c r="D250">
        <f t="shared" si="7"/>
        <v>2021</v>
      </c>
    </row>
    <row r="251" spans="1:4" x14ac:dyDescent="0.35">
      <c r="A251" s="41">
        <v>44423</v>
      </c>
      <c r="B251" s="12">
        <v>2173083</v>
      </c>
      <c r="C251">
        <f t="shared" si="6"/>
        <v>8</v>
      </c>
      <c r="D251">
        <f t="shared" si="7"/>
        <v>2021</v>
      </c>
    </row>
    <row r="252" spans="1:4" x14ac:dyDescent="0.35">
      <c r="A252" s="41">
        <v>44454</v>
      </c>
      <c r="B252" s="12">
        <v>1888403</v>
      </c>
      <c r="C252">
        <f t="shared" si="6"/>
        <v>9</v>
      </c>
      <c r="D252">
        <f t="shared" si="7"/>
        <v>2021</v>
      </c>
    </row>
    <row r="253" spans="1:4" x14ac:dyDescent="0.35">
      <c r="A253" s="41">
        <v>44484</v>
      </c>
      <c r="B253" s="12">
        <v>2003258</v>
      </c>
      <c r="C253">
        <f t="shared" si="6"/>
        <v>10</v>
      </c>
      <c r="D253">
        <f t="shared" si="7"/>
        <v>2021</v>
      </c>
    </row>
    <row r="254" spans="1:4" x14ac:dyDescent="0.35">
      <c r="A254" s="41">
        <v>44515</v>
      </c>
      <c r="B254" s="12">
        <v>2414464</v>
      </c>
      <c r="C254">
        <f t="shared" si="6"/>
        <v>11</v>
      </c>
      <c r="D254">
        <f t="shared" si="7"/>
        <v>2021</v>
      </c>
    </row>
    <row r="255" spans="1:4" x14ac:dyDescent="0.35">
      <c r="A255" s="41">
        <v>44545</v>
      </c>
      <c r="B255" s="12">
        <v>2718349</v>
      </c>
      <c r="C255">
        <f t="shared" si="6"/>
        <v>12</v>
      </c>
      <c r="D255">
        <f t="shared" si="7"/>
        <v>2021</v>
      </c>
    </row>
    <row r="256" spans="1:4" x14ac:dyDescent="0.35">
      <c r="A256" s="41">
        <v>44576</v>
      </c>
      <c r="B256" s="12">
        <v>3314289</v>
      </c>
      <c r="C256">
        <f t="shared" si="6"/>
        <v>1</v>
      </c>
      <c r="D256">
        <f t="shared" si="7"/>
        <v>2022</v>
      </c>
    </row>
    <row r="257" spans="1:4" x14ac:dyDescent="0.35">
      <c r="A257" s="41">
        <v>44607</v>
      </c>
      <c r="B257" s="12">
        <v>2797164</v>
      </c>
      <c r="C257">
        <f t="shared" si="6"/>
        <v>2</v>
      </c>
      <c r="D257">
        <f t="shared" si="7"/>
        <v>2022</v>
      </c>
    </row>
  </sheetData>
  <hyperlinks>
    <hyperlink ref="A1" location="Contents!A1" display="Back to Contents" xr:uid="{84C0ECFC-3103-4F8C-927C-CB15D9E2E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H15" sqref="H15"/>
    </sheetView>
  </sheetViews>
  <sheetFormatPr defaultColWidth="9.1796875" defaultRowHeight="12.5" x14ac:dyDescent="0.25"/>
  <cols>
    <col min="1" max="1" width="15.1796875" style="12" customWidth="1"/>
    <col min="2" max="2" width="19" style="12" customWidth="1"/>
    <col min="3" max="16384" width="9.1796875" style="12"/>
  </cols>
  <sheetData>
    <row r="1" spans="1:2" ht="15.5" x14ac:dyDescent="0.35">
      <c r="A1" s="17" t="s">
        <v>1410</v>
      </c>
      <c r="B1" s="16" t="s">
        <v>1484</v>
      </c>
    </row>
    <row r="2" spans="1:2" x14ac:dyDescent="0.25">
      <c r="A2" s="15" t="s">
        <v>1412</v>
      </c>
      <c r="B2" s="15" t="s">
        <v>1483</v>
      </c>
    </row>
    <row r="3" spans="1:2" ht="52" x14ac:dyDescent="0.3">
      <c r="A3" s="14" t="s">
        <v>1428</v>
      </c>
      <c r="B3" s="14" t="s">
        <v>1482</v>
      </c>
    </row>
    <row r="4" spans="1:2" x14ac:dyDescent="0.25">
      <c r="A4" s="13">
        <v>35611</v>
      </c>
      <c r="B4" s="12">
        <v>2.4900000000000002</v>
      </c>
    </row>
    <row r="5" spans="1:2" x14ac:dyDescent="0.25">
      <c r="A5" s="13">
        <v>35976</v>
      </c>
      <c r="B5" s="12">
        <v>2.09</v>
      </c>
    </row>
    <row r="6" spans="1:2" x14ac:dyDescent="0.25">
      <c r="A6" s="13">
        <v>36341</v>
      </c>
      <c r="B6" s="12">
        <v>2.27</v>
      </c>
    </row>
    <row r="7" spans="1:2" x14ac:dyDescent="0.25">
      <c r="A7" s="13">
        <v>36707</v>
      </c>
      <c r="B7" s="12">
        <v>4.3099999999999996</v>
      </c>
    </row>
    <row r="8" spans="1:2" x14ac:dyDescent="0.25">
      <c r="A8" s="13">
        <v>37072</v>
      </c>
      <c r="B8" s="12">
        <v>3.96</v>
      </c>
    </row>
    <row r="9" spans="1:2" x14ac:dyDescent="0.25">
      <c r="A9" s="13">
        <v>37437</v>
      </c>
      <c r="B9" s="12">
        <v>3.38</v>
      </c>
    </row>
    <row r="10" spans="1:2" x14ac:dyDescent="0.25">
      <c r="A10" s="13">
        <v>37802</v>
      </c>
      <c r="B10" s="12">
        <v>5.47</v>
      </c>
    </row>
    <row r="11" spans="1:2" x14ac:dyDescent="0.25">
      <c r="A11" s="13">
        <v>38168</v>
      </c>
      <c r="B11" s="12">
        <v>5.89</v>
      </c>
    </row>
    <row r="12" spans="1:2" x14ac:dyDescent="0.25">
      <c r="A12" s="13">
        <v>38533</v>
      </c>
      <c r="B12" s="12">
        <v>8.69</v>
      </c>
    </row>
    <row r="13" spans="1:2" x14ac:dyDescent="0.25">
      <c r="A13" s="13">
        <v>38898</v>
      </c>
      <c r="B13" s="12">
        <v>6.73</v>
      </c>
    </row>
    <row r="14" spans="1:2" x14ac:dyDescent="0.25">
      <c r="A14" s="13">
        <v>39263</v>
      </c>
      <c r="B14" s="12">
        <v>6.97</v>
      </c>
    </row>
    <row r="15" spans="1:2" x14ac:dyDescent="0.25">
      <c r="A15" s="13">
        <v>39629</v>
      </c>
      <c r="B15" s="12">
        <v>8.86</v>
      </c>
    </row>
    <row r="16" spans="1:2" x14ac:dyDescent="0.25">
      <c r="A16" s="13">
        <v>39994</v>
      </c>
      <c r="B16" s="12">
        <v>3.94</v>
      </c>
    </row>
    <row r="17" spans="1:2" x14ac:dyDescent="0.25">
      <c r="A17" s="13">
        <v>40359</v>
      </c>
      <c r="B17" s="12">
        <v>4.37</v>
      </c>
    </row>
    <row r="18" spans="1:2" x14ac:dyDescent="0.25">
      <c r="A18" s="13">
        <v>40724</v>
      </c>
      <c r="B18" s="12">
        <v>4</v>
      </c>
    </row>
    <row r="19" spans="1:2" x14ac:dyDescent="0.25">
      <c r="A19" s="13">
        <v>41090</v>
      </c>
      <c r="B19" s="12">
        <v>2.75</v>
      </c>
    </row>
    <row r="20" spans="1:2" x14ac:dyDescent="0.25">
      <c r="A20" s="13">
        <v>41455</v>
      </c>
      <c r="B20" s="12">
        <v>3.73</v>
      </c>
    </row>
    <row r="21" spans="1:2" x14ac:dyDescent="0.25">
      <c r="A21" s="13">
        <v>41820</v>
      </c>
      <c r="B21" s="12">
        <v>4.37</v>
      </c>
    </row>
    <row r="22" spans="1:2" x14ac:dyDescent="0.25">
      <c r="A22" s="13">
        <v>42185</v>
      </c>
      <c r="B22" s="12">
        <v>2.62</v>
      </c>
    </row>
    <row r="23" spans="1:2" x14ac:dyDescent="0.25">
      <c r="A23" s="13">
        <v>42551</v>
      </c>
      <c r="B23" s="12">
        <v>2.52</v>
      </c>
    </row>
    <row r="24" spans="1:2" x14ac:dyDescent="0.25">
      <c r="A24" s="13">
        <v>42916</v>
      </c>
      <c r="B24" s="12">
        <v>2.99</v>
      </c>
    </row>
    <row r="25" spans="1:2" x14ac:dyDescent="0.25">
      <c r="A25" s="13">
        <v>43281</v>
      </c>
      <c r="B25" s="12">
        <v>3.15</v>
      </c>
    </row>
    <row r="26" spans="1:2" x14ac:dyDescent="0.25">
      <c r="A26" s="13">
        <v>43646</v>
      </c>
      <c r="B26" s="12">
        <v>2.56</v>
      </c>
    </row>
    <row r="27" spans="1:2" x14ac:dyDescent="0.25">
      <c r="A27" s="13">
        <v>44012</v>
      </c>
      <c r="B27" s="12">
        <v>2.0299999999999998</v>
      </c>
    </row>
    <row r="28" spans="1:2" x14ac:dyDescent="0.25">
      <c r="A28" s="13">
        <v>44377</v>
      </c>
      <c r="B28" s="12">
        <v>3.89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3"/>
  <sheetViews>
    <sheetView workbookViewId="0">
      <pane ySplit="3" topLeftCell="A4" activePane="bottomLeft" state="frozen"/>
      <selection pane="bottomLeft" activeCell="U83" sqref="U83"/>
    </sheetView>
  </sheetViews>
  <sheetFormatPr defaultColWidth="9.1796875" defaultRowHeight="14.5" x14ac:dyDescent="0.35"/>
  <cols>
    <col min="1" max="1" width="15.1796875" customWidth="1"/>
    <col min="2" max="5" width="19" hidden="1" customWidth="1"/>
    <col min="6" max="8" width="19" style="19" customWidth="1"/>
    <col min="9" max="18" width="19" hidden="1" customWidth="1"/>
    <col min="19" max="19" width="19" customWidth="1"/>
    <col min="257" max="257" width="15.1796875" customWidth="1"/>
    <col min="258" max="275" width="19" customWidth="1"/>
    <col min="513" max="513" width="15.1796875" customWidth="1"/>
    <col min="514" max="531" width="19" customWidth="1"/>
    <col min="769" max="769" width="15.1796875" customWidth="1"/>
    <col min="770" max="787" width="19" customWidth="1"/>
    <col min="1025" max="1025" width="15.1796875" customWidth="1"/>
    <col min="1026" max="1043" width="19" customWidth="1"/>
    <col min="1281" max="1281" width="15.1796875" customWidth="1"/>
    <col min="1282" max="1299" width="19" customWidth="1"/>
    <col min="1537" max="1537" width="15.1796875" customWidth="1"/>
    <col min="1538" max="1555" width="19" customWidth="1"/>
    <col min="1793" max="1793" width="15.1796875" customWidth="1"/>
    <col min="1794" max="1811" width="19" customWidth="1"/>
    <col min="2049" max="2049" width="15.1796875" customWidth="1"/>
    <col min="2050" max="2067" width="19" customWidth="1"/>
    <col min="2305" max="2305" width="15.1796875" customWidth="1"/>
    <col min="2306" max="2323" width="19" customWidth="1"/>
    <col min="2561" max="2561" width="15.1796875" customWidth="1"/>
    <col min="2562" max="2579" width="19" customWidth="1"/>
    <col min="2817" max="2817" width="15.1796875" customWidth="1"/>
    <col min="2818" max="2835" width="19" customWidth="1"/>
    <col min="3073" max="3073" width="15.1796875" customWidth="1"/>
    <col min="3074" max="3091" width="19" customWidth="1"/>
    <col min="3329" max="3329" width="15.1796875" customWidth="1"/>
    <col min="3330" max="3347" width="19" customWidth="1"/>
    <col min="3585" max="3585" width="15.1796875" customWidth="1"/>
    <col min="3586" max="3603" width="19" customWidth="1"/>
    <col min="3841" max="3841" width="15.1796875" customWidth="1"/>
    <col min="3842" max="3859" width="19" customWidth="1"/>
    <col min="4097" max="4097" width="15.1796875" customWidth="1"/>
    <col min="4098" max="4115" width="19" customWidth="1"/>
    <col min="4353" max="4353" width="15.1796875" customWidth="1"/>
    <col min="4354" max="4371" width="19" customWidth="1"/>
    <col min="4609" max="4609" width="15.1796875" customWidth="1"/>
    <col min="4610" max="4627" width="19" customWidth="1"/>
    <col min="4865" max="4865" width="15.1796875" customWidth="1"/>
    <col min="4866" max="4883" width="19" customWidth="1"/>
    <col min="5121" max="5121" width="15.1796875" customWidth="1"/>
    <col min="5122" max="5139" width="19" customWidth="1"/>
    <col min="5377" max="5377" width="15.1796875" customWidth="1"/>
    <col min="5378" max="5395" width="19" customWidth="1"/>
    <col min="5633" max="5633" width="15.1796875" customWidth="1"/>
    <col min="5634" max="5651" width="19" customWidth="1"/>
    <col min="5889" max="5889" width="15.1796875" customWidth="1"/>
    <col min="5890" max="5907" width="19" customWidth="1"/>
    <col min="6145" max="6145" width="15.1796875" customWidth="1"/>
    <col min="6146" max="6163" width="19" customWidth="1"/>
    <col min="6401" max="6401" width="15.1796875" customWidth="1"/>
    <col min="6402" max="6419" width="19" customWidth="1"/>
    <col min="6657" max="6657" width="15.1796875" customWidth="1"/>
    <col min="6658" max="6675" width="19" customWidth="1"/>
    <col min="6913" max="6913" width="15.1796875" customWidth="1"/>
    <col min="6914" max="6931" width="19" customWidth="1"/>
    <col min="7169" max="7169" width="15.1796875" customWidth="1"/>
    <col min="7170" max="7187" width="19" customWidth="1"/>
    <col min="7425" max="7425" width="15.1796875" customWidth="1"/>
    <col min="7426" max="7443" width="19" customWidth="1"/>
    <col min="7681" max="7681" width="15.1796875" customWidth="1"/>
    <col min="7682" max="7699" width="19" customWidth="1"/>
    <col min="7937" max="7937" width="15.1796875" customWidth="1"/>
    <col min="7938" max="7955" width="19" customWidth="1"/>
    <col min="8193" max="8193" width="15.1796875" customWidth="1"/>
    <col min="8194" max="8211" width="19" customWidth="1"/>
    <col min="8449" max="8449" width="15.1796875" customWidth="1"/>
    <col min="8450" max="8467" width="19" customWidth="1"/>
    <col min="8705" max="8705" width="15.1796875" customWidth="1"/>
    <col min="8706" max="8723" width="19" customWidth="1"/>
    <col min="8961" max="8961" width="15.1796875" customWidth="1"/>
    <col min="8962" max="8979" width="19" customWidth="1"/>
    <col min="9217" max="9217" width="15.1796875" customWidth="1"/>
    <col min="9218" max="9235" width="19" customWidth="1"/>
    <col min="9473" max="9473" width="15.1796875" customWidth="1"/>
    <col min="9474" max="9491" width="19" customWidth="1"/>
    <col min="9729" max="9729" width="15.1796875" customWidth="1"/>
    <col min="9730" max="9747" width="19" customWidth="1"/>
    <col min="9985" max="9985" width="15.1796875" customWidth="1"/>
    <col min="9986" max="10003" width="19" customWidth="1"/>
    <col min="10241" max="10241" width="15.1796875" customWidth="1"/>
    <col min="10242" max="10259" width="19" customWidth="1"/>
    <col min="10497" max="10497" width="15.1796875" customWidth="1"/>
    <col min="10498" max="10515" width="19" customWidth="1"/>
    <col min="10753" max="10753" width="15.1796875" customWidth="1"/>
    <col min="10754" max="10771" width="19" customWidth="1"/>
    <col min="11009" max="11009" width="15.1796875" customWidth="1"/>
    <col min="11010" max="11027" width="19" customWidth="1"/>
    <col min="11265" max="11265" width="15.1796875" customWidth="1"/>
    <col min="11266" max="11283" width="19" customWidth="1"/>
    <col min="11521" max="11521" width="15.1796875" customWidth="1"/>
    <col min="11522" max="11539" width="19" customWidth="1"/>
    <col min="11777" max="11777" width="15.1796875" customWidth="1"/>
    <col min="11778" max="11795" width="19" customWidth="1"/>
    <col min="12033" max="12033" width="15.1796875" customWidth="1"/>
    <col min="12034" max="12051" width="19" customWidth="1"/>
    <col min="12289" max="12289" width="15.1796875" customWidth="1"/>
    <col min="12290" max="12307" width="19" customWidth="1"/>
    <col min="12545" max="12545" width="15.1796875" customWidth="1"/>
    <col min="12546" max="12563" width="19" customWidth="1"/>
    <col min="12801" max="12801" width="15.1796875" customWidth="1"/>
    <col min="12802" max="12819" width="19" customWidth="1"/>
    <col min="13057" max="13057" width="15.1796875" customWidth="1"/>
    <col min="13058" max="13075" width="19" customWidth="1"/>
    <col min="13313" max="13313" width="15.1796875" customWidth="1"/>
    <col min="13314" max="13331" width="19" customWidth="1"/>
    <col min="13569" max="13569" width="15.1796875" customWidth="1"/>
    <col min="13570" max="13587" width="19" customWidth="1"/>
    <col min="13825" max="13825" width="15.1796875" customWidth="1"/>
    <col min="13826" max="13843" width="19" customWidth="1"/>
    <col min="14081" max="14081" width="15.1796875" customWidth="1"/>
    <col min="14082" max="14099" width="19" customWidth="1"/>
    <col min="14337" max="14337" width="15.1796875" customWidth="1"/>
    <col min="14338" max="14355" width="19" customWidth="1"/>
    <col min="14593" max="14593" width="15.1796875" customWidth="1"/>
    <col min="14594" max="14611" width="19" customWidth="1"/>
    <col min="14849" max="14849" width="15.1796875" customWidth="1"/>
    <col min="14850" max="14867" width="19" customWidth="1"/>
    <col min="15105" max="15105" width="15.1796875" customWidth="1"/>
    <col min="15106" max="15123" width="19" customWidth="1"/>
    <col min="15361" max="15361" width="15.1796875" customWidth="1"/>
    <col min="15362" max="15379" width="19" customWidth="1"/>
    <col min="15617" max="15617" width="15.1796875" customWidth="1"/>
    <col min="15618" max="15635" width="19" customWidth="1"/>
    <col min="15873" max="15873" width="15.1796875" customWidth="1"/>
    <col min="15874" max="15891" width="19" customWidth="1"/>
    <col min="16129" max="16129" width="15.1796875" customWidth="1"/>
    <col min="16130" max="16147" width="19" customWidth="1"/>
  </cols>
  <sheetData>
    <row r="1" spans="1:22" ht="15.5" x14ac:dyDescent="0.35">
      <c r="A1" s="35" t="s">
        <v>1410</v>
      </c>
      <c r="B1" s="34" t="s">
        <v>1411</v>
      </c>
      <c r="U1" t="s">
        <v>1499</v>
      </c>
    </row>
    <row r="2" spans="1:22" x14ac:dyDescent="0.35">
      <c r="A2" s="33" t="s">
        <v>1412</v>
      </c>
      <c r="B2" s="32" t="s">
        <v>1413</v>
      </c>
      <c r="C2" s="32" t="s">
        <v>1414</v>
      </c>
      <c r="D2" s="32" t="s">
        <v>1415</v>
      </c>
      <c r="E2" s="32" t="s">
        <v>1416</v>
      </c>
      <c r="F2" s="36" t="s">
        <v>1417</v>
      </c>
      <c r="G2" s="36" t="s">
        <v>1418</v>
      </c>
      <c r="H2" s="36" t="s">
        <v>1419</v>
      </c>
      <c r="I2" s="32" t="s">
        <v>1503</v>
      </c>
      <c r="J2" s="32" t="s">
        <v>1420</v>
      </c>
      <c r="K2" s="32" t="s">
        <v>1421</v>
      </c>
      <c r="L2" s="32" t="s">
        <v>1422</v>
      </c>
      <c r="M2" s="32" t="s">
        <v>1423</v>
      </c>
      <c r="N2" s="32" t="s">
        <v>1424</v>
      </c>
      <c r="O2" s="32" t="s">
        <v>1425</v>
      </c>
      <c r="P2" s="32" t="s">
        <v>1426</v>
      </c>
      <c r="Q2" s="32" t="s">
        <v>1502</v>
      </c>
      <c r="R2" s="32" t="s">
        <v>1427</v>
      </c>
      <c r="S2" s="32"/>
      <c r="U2" t="s">
        <v>1468</v>
      </c>
      <c r="V2" t="s">
        <v>1498</v>
      </c>
    </row>
    <row r="3" spans="1:22" ht="78.5" x14ac:dyDescent="0.35">
      <c r="A3" s="31" t="s">
        <v>1428</v>
      </c>
      <c r="B3" s="30" t="s">
        <v>1429</v>
      </c>
      <c r="C3" s="30" t="s">
        <v>1430</v>
      </c>
      <c r="D3" s="30" t="s">
        <v>1431</v>
      </c>
      <c r="E3" s="30" t="s">
        <v>1432</v>
      </c>
      <c r="F3" s="37" t="s">
        <v>1433</v>
      </c>
      <c r="G3" s="37" t="s">
        <v>1434</v>
      </c>
      <c r="H3" s="37" t="s">
        <v>1435</v>
      </c>
      <c r="I3" s="30" t="s">
        <v>1501</v>
      </c>
      <c r="J3" s="30" t="s">
        <v>1436</v>
      </c>
      <c r="K3" s="30" t="s">
        <v>1437</v>
      </c>
      <c r="L3" s="30" t="s">
        <v>1438</v>
      </c>
      <c r="M3" s="30" t="s">
        <v>1439</v>
      </c>
      <c r="N3" s="30" t="s">
        <v>1440</v>
      </c>
      <c r="O3" s="30" t="s">
        <v>1441</v>
      </c>
      <c r="P3" s="30" t="s">
        <v>1442</v>
      </c>
      <c r="Q3" s="30" t="s">
        <v>1500</v>
      </c>
      <c r="R3" s="30" t="s">
        <v>1443</v>
      </c>
      <c r="S3" s="30" t="s">
        <v>30</v>
      </c>
      <c r="U3" s="24" t="s">
        <v>1497</v>
      </c>
      <c r="V3" s="24" t="s">
        <v>1497</v>
      </c>
    </row>
    <row r="4" spans="1:22" hidden="1" x14ac:dyDescent="0.35">
      <c r="A4" s="13">
        <v>8217</v>
      </c>
      <c r="B4" s="12">
        <v>0.11</v>
      </c>
      <c r="C4" s="12"/>
      <c r="D4" s="12"/>
      <c r="E4" s="12"/>
      <c r="F4" s="25"/>
      <c r="G4" s="25"/>
      <c r="H4" s="25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35">
      <c r="A5" s="13">
        <v>8582</v>
      </c>
      <c r="B5" s="12">
        <v>0.1</v>
      </c>
      <c r="C5" s="12"/>
      <c r="D5" s="12"/>
      <c r="E5" s="12"/>
      <c r="F5" s="25"/>
      <c r="G5" s="25"/>
      <c r="H5" s="25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35">
      <c r="A6" s="13">
        <v>8948</v>
      </c>
      <c r="B6" s="12">
        <v>0.09</v>
      </c>
      <c r="C6" s="12"/>
      <c r="D6" s="12"/>
      <c r="E6" s="12"/>
      <c r="F6" s="25"/>
      <c r="G6" s="25"/>
      <c r="H6" s="25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35">
      <c r="A7" s="13">
        <v>9313</v>
      </c>
      <c r="B7" s="12">
        <v>0.09</v>
      </c>
      <c r="C7" s="12"/>
      <c r="D7" s="12"/>
      <c r="E7" s="12"/>
      <c r="F7" s="25"/>
      <c r="G7" s="25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35">
      <c r="A8" s="13">
        <v>9678</v>
      </c>
      <c r="B8" s="12">
        <v>0.1</v>
      </c>
      <c r="C8" s="12"/>
      <c r="D8" s="12"/>
      <c r="E8" s="12"/>
      <c r="F8" s="25"/>
      <c r="G8" s="25"/>
      <c r="H8" s="25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35">
      <c r="A9" s="13">
        <v>10043</v>
      </c>
      <c r="B9" s="12">
        <v>0.09</v>
      </c>
      <c r="C9" s="12"/>
      <c r="D9" s="12"/>
      <c r="E9" s="12"/>
      <c r="F9" s="25"/>
      <c r="G9" s="25"/>
      <c r="H9" s="25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35">
      <c r="A10" s="13">
        <v>10409</v>
      </c>
      <c r="B10" s="12">
        <v>0.09</v>
      </c>
      <c r="C10" s="12"/>
      <c r="D10" s="12"/>
      <c r="E10" s="12"/>
      <c r="F10" s="25"/>
      <c r="G10" s="25"/>
      <c r="H10" s="2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35">
      <c r="A11" s="13">
        <v>10774</v>
      </c>
      <c r="B11" s="12">
        <v>0.08</v>
      </c>
      <c r="C11" s="12"/>
      <c r="D11" s="12"/>
      <c r="E11" s="12"/>
      <c r="F11" s="25"/>
      <c r="G11" s="25"/>
      <c r="H11" s="2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35">
      <c r="A12" s="13">
        <v>11139</v>
      </c>
      <c r="B12" s="12">
        <v>0.08</v>
      </c>
      <c r="C12" s="12"/>
      <c r="D12" s="12"/>
      <c r="E12" s="12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35">
      <c r="A13" s="13">
        <v>11504</v>
      </c>
      <c r="B13" s="12">
        <v>7.0000000000000007E-2</v>
      </c>
      <c r="C13" s="12"/>
      <c r="D13" s="12"/>
      <c r="E13" s="12"/>
      <c r="F13" s="25"/>
      <c r="G13" s="25"/>
      <c r="H13" s="2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35">
      <c r="A14" s="13">
        <v>11870</v>
      </c>
      <c r="B14" s="12">
        <v>0.06</v>
      </c>
      <c r="C14" s="12"/>
      <c r="D14" s="12"/>
      <c r="E14" s="12"/>
      <c r="F14" s="25"/>
      <c r="G14" s="25"/>
      <c r="H14" s="2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35">
      <c r="A15" s="13">
        <v>12235</v>
      </c>
      <c r="B15" s="12">
        <v>0.06</v>
      </c>
      <c r="C15" s="12"/>
      <c r="D15" s="12"/>
      <c r="E15" s="12"/>
      <c r="F15" s="25"/>
      <c r="G15" s="25"/>
      <c r="H15" s="2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35">
      <c r="A16" s="13">
        <v>12600</v>
      </c>
      <c r="B16" s="12">
        <v>0.06</v>
      </c>
      <c r="C16" s="12"/>
      <c r="D16" s="12"/>
      <c r="E16" s="12"/>
      <c r="F16" s="25"/>
      <c r="G16" s="25"/>
      <c r="H16" s="2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35">
      <c r="A17" s="13">
        <v>12965</v>
      </c>
      <c r="B17" s="12">
        <v>0.06</v>
      </c>
      <c r="S17">
        <f t="shared" si="0"/>
        <v>1935</v>
      </c>
    </row>
    <row r="18" spans="1:19" hidden="1" x14ac:dyDescent="0.35">
      <c r="A18" s="13">
        <v>13331</v>
      </c>
      <c r="B18" s="12">
        <v>0.06</v>
      </c>
      <c r="S18">
        <f t="shared" si="0"/>
        <v>1936</v>
      </c>
    </row>
    <row r="19" spans="1:19" hidden="1" x14ac:dyDescent="0.35">
      <c r="A19" s="13">
        <v>13696</v>
      </c>
      <c r="B19" s="12">
        <v>0.05</v>
      </c>
      <c r="S19">
        <f t="shared" si="0"/>
        <v>1937</v>
      </c>
    </row>
    <row r="20" spans="1:19" hidden="1" x14ac:dyDescent="0.35">
      <c r="A20" s="13">
        <v>14061</v>
      </c>
      <c r="B20" s="12">
        <v>0.05</v>
      </c>
      <c r="S20">
        <f t="shared" si="0"/>
        <v>1938</v>
      </c>
    </row>
    <row r="21" spans="1:19" hidden="1" x14ac:dyDescent="0.35">
      <c r="A21" s="13">
        <v>14426</v>
      </c>
      <c r="B21" s="12">
        <v>0.05</v>
      </c>
      <c r="S21">
        <f t="shared" si="0"/>
        <v>1939</v>
      </c>
    </row>
    <row r="22" spans="1:19" hidden="1" x14ac:dyDescent="0.35">
      <c r="A22" s="13">
        <v>14792</v>
      </c>
      <c r="B22" s="12">
        <v>0.05</v>
      </c>
      <c r="S22">
        <f t="shared" si="0"/>
        <v>1940</v>
      </c>
    </row>
    <row r="23" spans="1:19" hidden="1" x14ac:dyDescent="0.35">
      <c r="A23" s="13">
        <v>15157</v>
      </c>
      <c r="B23" s="12">
        <v>0.05</v>
      </c>
      <c r="S23">
        <f t="shared" si="0"/>
        <v>1941</v>
      </c>
    </row>
    <row r="24" spans="1:19" hidden="1" x14ac:dyDescent="0.35">
      <c r="A24" s="13">
        <v>15522</v>
      </c>
      <c r="B24" s="12">
        <v>0.05</v>
      </c>
      <c r="S24">
        <f t="shared" si="0"/>
        <v>1942</v>
      </c>
    </row>
    <row r="25" spans="1:19" hidden="1" x14ac:dyDescent="0.35">
      <c r="A25" s="13">
        <v>15887</v>
      </c>
      <c r="B25" s="12">
        <v>0.05</v>
      </c>
      <c r="S25">
        <f t="shared" si="0"/>
        <v>1943</v>
      </c>
    </row>
    <row r="26" spans="1:19" hidden="1" x14ac:dyDescent="0.35">
      <c r="A26" s="13">
        <v>16253</v>
      </c>
      <c r="B26" s="12">
        <v>0.05</v>
      </c>
      <c r="S26">
        <f t="shared" si="0"/>
        <v>1944</v>
      </c>
    </row>
    <row r="27" spans="1:19" hidden="1" x14ac:dyDescent="0.35">
      <c r="A27" s="13">
        <v>16618</v>
      </c>
      <c r="B27" s="12">
        <v>0.05</v>
      </c>
      <c r="S27">
        <f t="shared" si="0"/>
        <v>1945</v>
      </c>
    </row>
    <row r="28" spans="1:19" hidden="1" x14ac:dyDescent="0.35">
      <c r="A28" s="13">
        <v>16983</v>
      </c>
      <c r="B28" s="12">
        <v>0.05</v>
      </c>
      <c r="S28">
        <f t="shared" si="0"/>
        <v>1946</v>
      </c>
    </row>
    <row r="29" spans="1:19" hidden="1" x14ac:dyDescent="0.35">
      <c r="A29" s="13">
        <v>17348</v>
      </c>
      <c r="B29" s="12">
        <v>0.06</v>
      </c>
      <c r="S29">
        <f t="shared" si="0"/>
        <v>1947</v>
      </c>
    </row>
    <row r="30" spans="1:19" hidden="1" x14ac:dyDescent="0.3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35">
      <c r="A31" s="13">
        <v>18079</v>
      </c>
      <c r="B31" s="12">
        <v>0.06</v>
      </c>
      <c r="S31">
        <f t="shared" si="0"/>
        <v>1949</v>
      </c>
    </row>
    <row r="32" spans="1:19" hidden="1" x14ac:dyDescent="0.3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3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35">
      <c r="A34" s="13">
        <v>19175</v>
      </c>
      <c r="B34" s="12">
        <v>0.08</v>
      </c>
      <c r="S34">
        <f t="shared" si="0"/>
        <v>1952</v>
      </c>
    </row>
    <row r="35" spans="1:19" hidden="1" x14ac:dyDescent="0.35">
      <c r="A35" s="13">
        <v>19540</v>
      </c>
      <c r="B35" s="12">
        <v>0.09</v>
      </c>
      <c r="S35">
        <f t="shared" si="0"/>
        <v>1953</v>
      </c>
    </row>
    <row r="36" spans="1:19" hidden="1" x14ac:dyDescent="0.3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35">
      <c r="A37" s="13">
        <v>20270</v>
      </c>
      <c r="B37" s="12">
        <v>0.1</v>
      </c>
      <c r="S37">
        <f t="shared" si="1"/>
        <v>1955</v>
      </c>
    </row>
    <row r="38" spans="1:19" hidden="1" x14ac:dyDescent="0.35">
      <c r="A38" s="13">
        <v>20636</v>
      </c>
      <c r="B38" s="12">
        <v>0.11</v>
      </c>
      <c r="S38">
        <f t="shared" si="1"/>
        <v>1956</v>
      </c>
    </row>
    <row r="39" spans="1:19" hidden="1" x14ac:dyDescent="0.35">
      <c r="A39" s="13">
        <v>21001</v>
      </c>
      <c r="B39" s="12">
        <v>0.11</v>
      </c>
      <c r="S39">
        <f t="shared" si="1"/>
        <v>1957</v>
      </c>
    </row>
    <row r="40" spans="1:19" hidden="1" x14ac:dyDescent="0.35">
      <c r="A40" s="13">
        <v>21366</v>
      </c>
      <c r="B40" s="12">
        <v>0.12</v>
      </c>
      <c r="S40">
        <f t="shared" si="1"/>
        <v>1958</v>
      </c>
    </row>
    <row r="41" spans="1:19" hidden="1" x14ac:dyDescent="0.35">
      <c r="A41" s="13">
        <v>21731</v>
      </c>
      <c r="B41" s="12">
        <v>0.13</v>
      </c>
      <c r="S41">
        <f t="shared" si="1"/>
        <v>1959</v>
      </c>
    </row>
    <row r="42" spans="1:19" hidden="1" x14ac:dyDescent="0.3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35">
      <c r="A43" s="13">
        <v>22462</v>
      </c>
      <c r="B43" s="12">
        <v>0.15</v>
      </c>
      <c r="S43">
        <f t="shared" si="1"/>
        <v>1961</v>
      </c>
    </row>
    <row r="44" spans="1:19" hidden="1" x14ac:dyDescent="0.35">
      <c r="A44" s="13">
        <v>22827</v>
      </c>
      <c r="B44" s="12">
        <v>0.16</v>
      </c>
      <c r="S44">
        <f t="shared" si="1"/>
        <v>1962</v>
      </c>
    </row>
    <row r="45" spans="1:19" hidden="1" x14ac:dyDescent="0.35">
      <c r="A45" s="13">
        <v>23192</v>
      </c>
      <c r="B45" s="12">
        <v>0.16</v>
      </c>
      <c r="S45">
        <f t="shared" si="1"/>
        <v>1963</v>
      </c>
    </row>
    <row r="46" spans="1:19" hidden="1" x14ac:dyDescent="0.35">
      <c r="A46" s="13">
        <v>23558</v>
      </c>
      <c r="B46" s="12">
        <v>0.15</v>
      </c>
      <c r="S46">
        <f t="shared" si="1"/>
        <v>1964</v>
      </c>
    </row>
    <row r="47" spans="1:19" hidden="1" x14ac:dyDescent="0.35">
      <c r="A47" s="13">
        <v>23923</v>
      </c>
      <c r="B47" s="12">
        <v>0.16</v>
      </c>
      <c r="S47">
        <f t="shared" si="1"/>
        <v>1965</v>
      </c>
    </row>
    <row r="48" spans="1:19" hidden="1" x14ac:dyDescent="0.35">
      <c r="A48" s="13">
        <v>24288</v>
      </c>
      <c r="B48" s="12">
        <v>0.16</v>
      </c>
      <c r="S48">
        <f t="shared" si="1"/>
        <v>1966</v>
      </c>
    </row>
    <row r="49" spans="1:19" hidden="1" x14ac:dyDescent="0.35">
      <c r="A49" s="13">
        <v>24653</v>
      </c>
      <c r="B49" s="12">
        <v>0.16</v>
      </c>
      <c r="C49" s="12"/>
      <c r="D49" s="12"/>
      <c r="E49" s="12"/>
      <c r="F49" s="25"/>
      <c r="G49" s="25"/>
      <c r="H49" s="25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35">
      <c r="A50" s="13">
        <v>25019</v>
      </c>
      <c r="B50" s="12">
        <v>0.16</v>
      </c>
      <c r="C50" s="12"/>
      <c r="D50" s="12"/>
      <c r="E50" s="12"/>
      <c r="F50" s="25"/>
      <c r="G50" s="25"/>
      <c r="H50" s="25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35">
      <c r="A51" s="13">
        <v>25384</v>
      </c>
      <c r="B51" s="12">
        <v>0.17</v>
      </c>
      <c r="C51" s="12"/>
      <c r="D51" s="12"/>
      <c r="E51" s="12"/>
      <c r="F51" s="25"/>
      <c r="G51" s="25"/>
      <c r="H51" s="25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35">
      <c r="A52" s="13">
        <v>25749</v>
      </c>
      <c r="B52" s="12">
        <v>0.17</v>
      </c>
      <c r="C52" s="12"/>
      <c r="D52" s="12"/>
      <c r="E52" s="12"/>
      <c r="F52" s="25"/>
      <c r="G52" s="25"/>
      <c r="H52" s="25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35">
      <c r="A53" s="13">
        <v>26114</v>
      </c>
      <c r="B53" s="12">
        <v>0.18</v>
      </c>
      <c r="C53" s="12"/>
      <c r="D53" s="12"/>
      <c r="E53" s="12"/>
      <c r="F53" s="25"/>
      <c r="G53" s="25"/>
      <c r="H53" s="25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35">
      <c r="A54" s="13">
        <v>26480</v>
      </c>
      <c r="B54" s="12">
        <v>0.19</v>
      </c>
      <c r="C54" s="12"/>
      <c r="D54" s="12"/>
      <c r="E54" s="12"/>
      <c r="F54" s="25"/>
      <c r="G54" s="25"/>
      <c r="H54" s="25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35">
      <c r="A55" s="13">
        <v>26845</v>
      </c>
      <c r="B55" s="12">
        <v>0.22</v>
      </c>
      <c r="C55" s="12"/>
      <c r="D55" s="12"/>
      <c r="E55" s="12"/>
      <c r="F55" s="25"/>
      <c r="G55" s="25"/>
      <c r="H55" s="25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35">
      <c r="A56" s="13">
        <v>27210</v>
      </c>
      <c r="B56" s="12">
        <v>0.3</v>
      </c>
      <c r="C56" s="12"/>
      <c r="D56" s="12"/>
      <c r="E56" s="12"/>
      <c r="F56" s="25"/>
      <c r="G56" s="25"/>
      <c r="H56" s="25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35">
      <c r="A57" s="13">
        <v>27575</v>
      </c>
      <c r="B57" s="12">
        <v>0.44</v>
      </c>
      <c r="C57" s="12"/>
      <c r="D57" s="12"/>
      <c r="E57" s="12"/>
      <c r="F57" s="25"/>
      <c r="G57" s="25"/>
      <c r="H57" s="25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35">
      <c r="A58" s="13">
        <v>27941</v>
      </c>
      <c r="B58" s="12">
        <v>0.57999999999999996</v>
      </c>
      <c r="C58" s="12"/>
      <c r="D58" s="12"/>
      <c r="E58" s="12"/>
      <c r="F58" s="25"/>
      <c r="G58" s="25"/>
      <c r="H58" s="25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35">
      <c r="A59" s="13">
        <v>28306</v>
      </c>
      <c r="B59" s="12">
        <v>0.79</v>
      </c>
      <c r="C59" s="12"/>
      <c r="D59" s="12"/>
      <c r="E59" s="12"/>
      <c r="F59" s="25"/>
      <c r="G59" s="25"/>
      <c r="H59" s="25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35">
      <c r="A60" s="13">
        <v>28671</v>
      </c>
      <c r="B60" s="12">
        <v>0.91</v>
      </c>
      <c r="C60" s="12"/>
      <c r="D60" s="12"/>
      <c r="E60" s="12"/>
      <c r="F60" s="25"/>
      <c r="G60" s="25"/>
      <c r="H60" s="25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35">
      <c r="A61" s="13">
        <v>29036</v>
      </c>
      <c r="B61" s="12">
        <v>1.18</v>
      </c>
      <c r="C61" s="12"/>
      <c r="D61" s="12"/>
      <c r="E61" s="12"/>
      <c r="F61" s="25"/>
      <c r="G61" s="25"/>
      <c r="H61" s="25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35">
      <c r="A62" s="13">
        <v>29402</v>
      </c>
      <c r="B62" s="12">
        <v>1.59</v>
      </c>
      <c r="C62" s="12"/>
      <c r="D62" s="12"/>
      <c r="E62" s="12"/>
      <c r="F62" s="25"/>
      <c r="G62" s="25"/>
      <c r="H62" s="25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35">
      <c r="A63" s="13">
        <v>29767</v>
      </c>
      <c r="B63" s="12">
        <v>1.98</v>
      </c>
      <c r="C63" s="12"/>
      <c r="D63" s="12"/>
      <c r="E63" s="12"/>
      <c r="F63" s="25"/>
      <c r="G63" s="25"/>
      <c r="H63" s="25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35">
      <c r="A64" s="13">
        <v>30132</v>
      </c>
      <c r="B64" s="12">
        <v>2.46</v>
      </c>
      <c r="C64" s="12"/>
      <c r="D64" s="12"/>
      <c r="E64" s="12"/>
      <c r="F64" s="25"/>
      <c r="G64" s="25"/>
      <c r="H64" s="25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35">
      <c r="A65" s="13">
        <v>30497</v>
      </c>
      <c r="B65" s="12">
        <v>2.59</v>
      </c>
      <c r="C65" s="12"/>
      <c r="D65" s="12"/>
      <c r="E65" s="12"/>
      <c r="F65" s="25"/>
      <c r="G65" s="25"/>
      <c r="H65" s="25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35">
      <c r="A66" s="13">
        <v>30863</v>
      </c>
      <c r="B66" s="12">
        <v>2.66</v>
      </c>
      <c r="C66" s="12"/>
      <c r="D66" s="12"/>
      <c r="E66" s="12"/>
      <c r="F66" s="25"/>
      <c r="G66" s="25"/>
      <c r="H66" s="25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3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25">
        <v>4.7699999999999996</v>
      </c>
      <c r="G67" s="25">
        <v>3.92</v>
      </c>
      <c r="H67" s="25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3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25">
        <v>2.81</v>
      </c>
      <c r="G68" s="25">
        <v>2.35</v>
      </c>
      <c r="H68" s="25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3" si="2">YEAR(A68)</f>
        <v>1986</v>
      </c>
    </row>
    <row r="69" spans="1:19" hidden="1" x14ac:dyDescent="0.35">
      <c r="A69" s="13">
        <v>31958</v>
      </c>
      <c r="B69" s="12">
        <v>1.67</v>
      </c>
      <c r="C69" s="12">
        <v>1.95</v>
      </c>
      <c r="D69" s="12">
        <v>1.95</v>
      </c>
      <c r="E69" s="12"/>
      <c r="F69" s="25">
        <v>3.07</v>
      </c>
      <c r="G69" s="25">
        <v>2.35</v>
      </c>
      <c r="H69" s="25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3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25">
        <v>2.74</v>
      </c>
      <c r="G70" s="25">
        <v>2.14</v>
      </c>
      <c r="H70" s="25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3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25">
        <v>2.5099999999999998</v>
      </c>
      <c r="G71" s="25">
        <v>2.0499999999999998</v>
      </c>
      <c r="H71" s="25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3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25">
        <v>3.1</v>
      </c>
      <c r="G72" s="25">
        <v>2.31</v>
      </c>
      <c r="H72" s="25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3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25">
        <v>2.59</v>
      </c>
      <c r="G73" s="25">
        <v>1.79</v>
      </c>
      <c r="H73" s="25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3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25">
        <v>2.25</v>
      </c>
      <c r="G74" s="25">
        <v>1.88</v>
      </c>
      <c r="H74" s="25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3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25">
        <v>2.59</v>
      </c>
      <c r="G75" s="25">
        <v>2.08</v>
      </c>
      <c r="H75" s="25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3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25">
        <v>2.5</v>
      </c>
      <c r="G76" s="25">
        <v>2.08</v>
      </c>
      <c r="H76" s="25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3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25">
        <v>2.39</v>
      </c>
      <c r="G77" s="25">
        <v>1.64</v>
      </c>
      <c r="H77" s="25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3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25">
        <v>2.97</v>
      </c>
      <c r="G78" s="25">
        <v>2.4500000000000002</v>
      </c>
      <c r="H78" s="25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3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25">
        <v>3.02</v>
      </c>
      <c r="G79" s="25">
        <v>2.4900000000000002</v>
      </c>
      <c r="H79" s="25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3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25">
        <v>2.4500000000000002</v>
      </c>
      <c r="G80" s="25">
        <v>2.13</v>
      </c>
      <c r="H80" s="25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3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25">
        <v>2.61</v>
      </c>
      <c r="G81" s="25">
        <v>2.2999999999999998</v>
      </c>
      <c r="H81" s="25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3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25">
        <v>4.0999999999999996</v>
      </c>
      <c r="G82" s="25">
        <v>4.0199999999999996</v>
      </c>
      <c r="H82" s="25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35">
      <c r="A83" s="13">
        <v>37072</v>
      </c>
      <c r="B83" s="12">
        <v>4</v>
      </c>
      <c r="C83" s="12">
        <v>4.43</v>
      </c>
      <c r="D83" s="12">
        <v>4.4400000000000004</v>
      </c>
      <c r="E83" s="12">
        <v>4.3499999999999996</v>
      </c>
      <c r="F83" s="25">
        <v>4.1900000000000004</v>
      </c>
      <c r="G83" s="25">
        <v>4.1399999999999997</v>
      </c>
      <c r="H83" s="25">
        <v>4.4000000000000004</v>
      </c>
      <c r="I83" s="12">
        <v>3.55</v>
      </c>
      <c r="J83" s="12">
        <v>5.72</v>
      </c>
      <c r="K83" s="12">
        <v>9.6300000000000008</v>
      </c>
      <c r="L83" s="12">
        <v>92.4</v>
      </c>
      <c r="M83" s="12">
        <v>8.43</v>
      </c>
      <c r="N83" s="12">
        <v>66</v>
      </c>
      <c r="O83" s="12">
        <v>5.24</v>
      </c>
      <c r="P83" s="12">
        <v>20.8</v>
      </c>
      <c r="Q83" s="12">
        <v>6.6</v>
      </c>
      <c r="R83" s="12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35">
      <c r="A84" s="13">
        <v>37437</v>
      </c>
      <c r="B84" s="12">
        <v>2.95</v>
      </c>
      <c r="C84" s="12">
        <v>3.15</v>
      </c>
      <c r="D84" s="12">
        <v>3.13</v>
      </c>
      <c r="E84" s="12">
        <v>3.41</v>
      </c>
      <c r="F84" s="25">
        <v>3.41</v>
      </c>
      <c r="G84" s="25">
        <v>3.32</v>
      </c>
      <c r="H84" s="25">
        <v>4.08</v>
      </c>
      <c r="I84" s="12"/>
      <c r="J84" s="12">
        <v>4.12</v>
      </c>
      <c r="K84" s="12">
        <v>7.89</v>
      </c>
      <c r="L84" s="12">
        <v>97.9</v>
      </c>
      <c r="M84" s="12">
        <v>6.63</v>
      </c>
      <c r="N84" s="12">
        <v>77.400000000000006</v>
      </c>
      <c r="O84" s="12">
        <v>4.0199999999999996</v>
      </c>
      <c r="P84" s="12">
        <v>22.7</v>
      </c>
      <c r="Q84" s="12">
        <v>5.0999999999999996</v>
      </c>
      <c r="R84" s="12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35">
      <c r="A85" s="13">
        <v>37802</v>
      </c>
      <c r="B85" s="12">
        <v>4.88</v>
      </c>
      <c r="C85" s="12">
        <v>5.17</v>
      </c>
      <c r="D85" s="12">
        <v>5.23</v>
      </c>
      <c r="E85" s="12">
        <v>4.79</v>
      </c>
      <c r="F85" s="25">
        <v>5.54</v>
      </c>
      <c r="G85" s="25">
        <v>5.66</v>
      </c>
      <c r="H85" s="25">
        <v>4.47</v>
      </c>
      <c r="I85" s="12"/>
      <c r="J85" s="12">
        <v>5.85</v>
      </c>
      <c r="K85" s="12">
        <v>9.6300000000000008</v>
      </c>
      <c r="L85" s="12">
        <v>97.5</v>
      </c>
      <c r="M85" s="12">
        <v>8.4</v>
      </c>
      <c r="N85" s="12">
        <v>78.2</v>
      </c>
      <c r="O85" s="12">
        <v>5.89</v>
      </c>
      <c r="P85" s="12">
        <v>22.1</v>
      </c>
      <c r="Q85" s="12">
        <v>6.19</v>
      </c>
      <c r="R85" s="12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35">
      <c r="A86" s="13">
        <v>38168</v>
      </c>
      <c r="B86" s="12">
        <v>5.46</v>
      </c>
      <c r="C86" s="12">
        <v>5.81</v>
      </c>
      <c r="D86" s="12">
        <v>5.8</v>
      </c>
      <c r="E86" s="12">
        <v>5.82</v>
      </c>
      <c r="F86" s="25">
        <v>6.09</v>
      </c>
      <c r="G86" s="25">
        <v>6.18</v>
      </c>
      <c r="H86" s="25">
        <v>4.96</v>
      </c>
      <c r="I86" s="12"/>
      <c r="J86" s="12">
        <v>6.65</v>
      </c>
      <c r="K86" s="12">
        <v>10.75</v>
      </c>
      <c r="L86" s="12">
        <v>97.7</v>
      </c>
      <c r="M86" s="12">
        <v>9.43</v>
      </c>
      <c r="N86" s="12">
        <v>78</v>
      </c>
      <c r="O86" s="12">
        <v>6.53</v>
      </c>
      <c r="P86" s="12">
        <v>23.6</v>
      </c>
      <c r="Q86" s="12">
        <v>7.16</v>
      </c>
      <c r="R86" s="12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35">
      <c r="A87" s="13">
        <v>38533</v>
      </c>
      <c r="B87" s="12">
        <v>7.33</v>
      </c>
      <c r="C87" s="12">
        <v>8.1199999999999992</v>
      </c>
      <c r="D87" s="12">
        <v>8.09</v>
      </c>
      <c r="E87" s="12">
        <v>8.26</v>
      </c>
      <c r="F87" s="25">
        <v>7.59</v>
      </c>
      <c r="G87" s="25">
        <v>7.77</v>
      </c>
      <c r="H87" s="25">
        <v>5.79</v>
      </c>
      <c r="I87" s="12"/>
      <c r="J87" s="12">
        <v>8.67</v>
      </c>
      <c r="K87" s="12">
        <v>12.7</v>
      </c>
      <c r="L87" s="12">
        <v>98.1</v>
      </c>
      <c r="M87" s="12">
        <v>11.34</v>
      </c>
      <c r="N87" s="12">
        <v>82.1</v>
      </c>
      <c r="O87" s="12">
        <v>8.56</v>
      </c>
      <c r="P87" s="12">
        <v>24</v>
      </c>
      <c r="Q87" s="12">
        <v>9.14</v>
      </c>
      <c r="R87" s="12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35">
      <c r="A88" s="13">
        <v>38898</v>
      </c>
      <c r="B88" s="12">
        <v>6.39</v>
      </c>
      <c r="C88" s="12">
        <v>6.88</v>
      </c>
      <c r="D88" s="12">
        <v>6.83</v>
      </c>
      <c r="E88" s="12">
        <v>7.19</v>
      </c>
      <c r="F88" s="25">
        <v>6.83</v>
      </c>
      <c r="G88" s="25">
        <v>6.9</v>
      </c>
      <c r="H88" s="25">
        <v>6.02</v>
      </c>
      <c r="I88" s="12"/>
      <c r="J88" s="12">
        <v>8.61</v>
      </c>
      <c r="K88" s="12">
        <v>13.73</v>
      </c>
      <c r="L88" s="12">
        <v>98.1</v>
      </c>
      <c r="M88" s="12">
        <v>12</v>
      </c>
      <c r="N88" s="12">
        <v>80.8</v>
      </c>
      <c r="O88" s="12">
        <v>7.87</v>
      </c>
      <c r="P88" s="12">
        <v>23.4</v>
      </c>
      <c r="Q88" s="12">
        <v>8.7200000000000006</v>
      </c>
      <c r="R88" s="12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35">
      <c r="A89" s="13">
        <v>39263</v>
      </c>
      <c r="B89" s="12">
        <v>6.25</v>
      </c>
      <c r="C89" s="12">
        <v>6.87</v>
      </c>
      <c r="D89" s="12">
        <v>6.83</v>
      </c>
      <c r="E89" s="12">
        <v>7.07</v>
      </c>
      <c r="F89" s="25">
        <v>6.92</v>
      </c>
      <c r="G89" s="25">
        <v>6.96</v>
      </c>
      <c r="H89" s="25">
        <v>6.23</v>
      </c>
      <c r="I89" s="12"/>
      <c r="J89" s="12">
        <v>8.16</v>
      </c>
      <c r="K89" s="12">
        <v>13.08</v>
      </c>
      <c r="L89" s="12">
        <v>98</v>
      </c>
      <c r="M89" s="12">
        <v>11.34</v>
      </c>
      <c r="N89" s="12">
        <v>80.400000000000006</v>
      </c>
      <c r="O89" s="12">
        <v>7.68</v>
      </c>
      <c r="P89" s="12">
        <v>22.2</v>
      </c>
      <c r="Q89" s="12">
        <v>8.5</v>
      </c>
      <c r="R89" s="12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35">
      <c r="A90" s="13">
        <v>39629</v>
      </c>
      <c r="B90" s="12">
        <v>7.97</v>
      </c>
      <c r="C90" s="12">
        <v>8.6999999999999993</v>
      </c>
      <c r="D90" s="12">
        <v>8.57</v>
      </c>
      <c r="E90" s="12">
        <v>10.029999999999999</v>
      </c>
      <c r="F90" s="25">
        <v>8.58</v>
      </c>
      <c r="G90" s="25">
        <v>8.6199999999999992</v>
      </c>
      <c r="H90" s="25">
        <v>7.69</v>
      </c>
      <c r="I90" s="12"/>
      <c r="J90" s="12">
        <v>9.18</v>
      </c>
      <c r="K90" s="12">
        <v>13.89</v>
      </c>
      <c r="L90" s="12">
        <v>97.5</v>
      </c>
      <c r="M90" s="12">
        <v>12.23</v>
      </c>
      <c r="N90" s="12">
        <v>79.7</v>
      </c>
      <c r="O90" s="12">
        <v>9.65</v>
      </c>
      <c r="P90" s="12">
        <v>20.399999999999999</v>
      </c>
      <c r="Q90" s="12">
        <v>11.75</v>
      </c>
      <c r="R90" s="12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35">
      <c r="A91" s="13">
        <v>39994</v>
      </c>
      <c r="B91" s="12">
        <v>3.67</v>
      </c>
      <c r="C91" s="12">
        <v>4.1900000000000004</v>
      </c>
      <c r="D91" s="12">
        <v>4.13</v>
      </c>
      <c r="E91" s="12">
        <v>4.59</v>
      </c>
      <c r="F91" s="25">
        <v>4.47</v>
      </c>
      <c r="G91" s="25">
        <v>4.34</v>
      </c>
      <c r="H91" s="25">
        <v>8.4</v>
      </c>
      <c r="I91" s="12"/>
      <c r="J91" s="12">
        <v>6.48</v>
      </c>
      <c r="K91" s="12">
        <v>12.14</v>
      </c>
      <c r="L91" s="12">
        <v>97.4</v>
      </c>
      <c r="M91" s="12">
        <v>10.06</v>
      </c>
      <c r="N91" s="12">
        <v>77.8</v>
      </c>
      <c r="O91" s="12">
        <v>5.33</v>
      </c>
      <c r="P91" s="12">
        <v>18.8</v>
      </c>
      <c r="Q91" s="12">
        <v>8.1300000000000008</v>
      </c>
      <c r="R91" s="12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35">
      <c r="A92" s="13">
        <v>40359</v>
      </c>
      <c r="B92" s="12">
        <v>4.4800000000000004</v>
      </c>
      <c r="C92" s="12">
        <v>4.5199999999999996</v>
      </c>
      <c r="D92" s="12">
        <v>4.46</v>
      </c>
      <c r="E92" s="12">
        <v>4.9400000000000004</v>
      </c>
      <c r="F92" s="25">
        <v>5.0199999999999996</v>
      </c>
      <c r="G92" s="25">
        <v>4.75</v>
      </c>
      <c r="H92" s="25">
        <v>9.5299999999999994</v>
      </c>
      <c r="I92" s="12"/>
      <c r="J92" s="12">
        <v>6.18</v>
      </c>
      <c r="K92" s="12">
        <v>11.39</v>
      </c>
      <c r="L92" s="12">
        <v>97.4</v>
      </c>
      <c r="M92" s="12">
        <v>9.4700000000000006</v>
      </c>
      <c r="N92" s="12">
        <v>77.5</v>
      </c>
      <c r="O92" s="12">
        <v>5.49</v>
      </c>
      <c r="P92" s="12">
        <v>18</v>
      </c>
      <c r="Q92" s="12">
        <v>6.25</v>
      </c>
      <c r="R92" s="1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35">
      <c r="A93" s="13">
        <v>40724</v>
      </c>
      <c r="B93" s="12">
        <v>3.95</v>
      </c>
      <c r="C93" s="12">
        <v>4.24</v>
      </c>
      <c r="D93" s="12">
        <v>4.09</v>
      </c>
      <c r="E93" s="12">
        <v>5.63</v>
      </c>
      <c r="F93" s="25">
        <v>4.6399999999999997</v>
      </c>
      <c r="G93" s="25">
        <v>4.3499999999999996</v>
      </c>
      <c r="H93" s="25">
        <v>10.54</v>
      </c>
      <c r="I93" s="12"/>
      <c r="J93" s="12">
        <v>5.63</v>
      </c>
      <c r="K93" s="12">
        <v>11.03</v>
      </c>
      <c r="L93" s="12">
        <v>96.3</v>
      </c>
      <c r="M93" s="12">
        <v>8.91</v>
      </c>
      <c r="N93" s="12">
        <v>67.3</v>
      </c>
      <c r="O93" s="12">
        <v>5.13</v>
      </c>
      <c r="P93" s="12">
        <v>16.3</v>
      </c>
      <c r="Q93" s="12">
        <v>7.48</v>
      </c>
      <c r="R93" s="12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35">
      <c r="A94" s="13">
        <v>41090</v>
      </c>
      <c r="B94" s="12">
        <v>2.66</v>
      </c>
      <c r="C94" s="12">
        <v>2.88</v>
      </c>
      <c r="D94" s="12">
        <v>2.79</v>
      </c>
      <c r="E94" s="12">
        <v>4.2699999999999996</v>
      </c>
      <c r="F94" s="25">
        <v>3.25</v>
      </c>
      <c r="G94" s="25">
        <v>3.08</v>
      </c>
      <c r="H94" s="25">
        <v>12.82</v>
      </c>
      <c r="I94" s="12"/>
      <c r="J94" s="12">
        <v>4.7300000000000004</v>
      </c>
      <c r="K94" s="12">
        <v>10.65</v>
      </c>
      <c r="L94" s="12">
        <v>95.8</v>
      </c>
      <c r="M94" s="12">
        <v>8.1</v>
      </c>
      <c r="N94" s="12">
        <v>65.2</v>
      </c>
      <c r="O94" s="12">
        <v>3.88</v>
      </c>
      <c r="P94" s="12">
        <v>16.2</v>
      </c>
      <c r="Q94" s="12">
        <v>8.0399999999999991</v>
      </c>
      <c r="R94" s="12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35">
      <c r="A95" s="13">
        <v>41455</v>
      </c>
      <c r="B95" s="12"/>
      <c r="C95" s="12">
        <v>3.83</v>
      </c>
      <c r="D95" s="12">
        <v>3.73</v>
      </c>
      <c r="E95" s="12">
        <v>6.8</v>
      </c>
      <c r="F95" s="25">
        <v>4.08</v>
      </c>
      <c r="G95" s="25">
        <v>4.0599999999999996</v>
      </c>
      <c r="H95" s="25">
        <v>13.36</v>
      </c>
      <c r="I95" s="12"/>
      <c r="J95" s="12">
        <v>4.88</v>
      </c>
      <c r="K95" s="12">
        <v>10.32</v>
      </c>
      <c r="L95" s="12">
        <v>95.7</v>
      </c>
      <c r="M95" s="12">
        <v>8.08</v>
      </c>
      <c r="N95" s="12">
        <v>65.8</v>
      </c>
      <c r="O95" s="12">
        <v>4.6399999999999997</v>
      </c>
      <c r="P95" s="12">
        <v>16.600000000000001</v>
      </c>
      <c r="Q95" s="12"/>
      <c r="R95" s="12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35">
      <c r="A96" s="13">
        <v>41820</v>
      </c>
      <c r="B96" s="12"/>
      <c r="C96" s="12">
        <v>5.3</v>
      </c>
      <c r="D96" s="12">
        <v>5.21</v>
      </c>
      <c r="E96" s="12">
        <v>8.85</v>
      </c>
      <c r="F96" s="25">
        <v>5.51</v>
      </c>
      <c r="G96" s="25">
        <v>5.4</v>
      </c>
      <c r="H96" s="25">
        <v>15.66</v>
      </c>
      <c r="I96" s="12"/>
      <c r="J96" s="12">
        <v>5.71</v>
      </c>
      <c r="K96" s="12">
        <v>10.97</v>
      </c>
      <c r="L96" s="12">
        <v>95.5</v>
      </c>
      <c r="M96" s="12">
        <v>8.9</v>
      </c>
      <c r="N96" s="12">
        <v>65.8</v>
      </c>
      <c r="O96" s="12">
        <v>5.62</v>
      </c>
      <c r="P96" s="12">
        <v>15.9</v>
      </c>
      <c r="Q96" s="12"/>
      <c r="R96" s="12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35">
      <c r="A97" s="13">
        <v>42185</v>
      </c>
      <c r="B97" s="12"/>
      <c r="C97" s="12">
        <v>2.99</v>
      </c>
      <c r="D97" s="12">
        <v>2.84</v>
      </c>
      <c r="E97" s="12">
        <v>7.37</v>
      </c>
      <c r="F97" s="25">
        <v>3.07</v>
      </c>
      <c r="G97" s="25">
        <v>2.95</v>
      </c>
      <c r="H97" s="25">
        <v>10.92</v>
      </c>
      <c r="I97" s="12"/>
      <c r="J97" s="12">
        <v>4.26</v>
      </c>
      <c r="K97" s="12">
        <v>10.38</v>
      </c>
      <c r="L97" s="12">
        <v>95.6</v>
      </c>
      <c r="M97" s="12">
        <v>7.91</v>
      </c>
      <c r="N97" s="12">
        <v>65.7</v>
      </c>
      <c r="O97" s="12">
        <v>3.93</v>
      </c>
      <c r="P97" s="12">
        <v>14.8</v>
      </c>
      <c r="Q97" s="12"/>
      <c r="R97" s="12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35">
      <c r="A98" s="13">
        <v>42551</v>
      </c>
      <c r="B98" s="12"/>
      <c r="C98" s="12">
        <v>2.2400000000000002</v>
      </c>
      <c r="D98" s="12">
        <v>2.1800000000000002</v>
      </c>
      <c r="E98" s="12">
        <v>4.07</v>
      </c>
      <c r="F98" s="25">
        <v>2.79</v>
      </c>
      <c r="G98" s="25">
        <v>2.63</v>
      </c>
      <c r="H98" s="25">
        <v>4.71</v>
      </c>
      <c r="I98" s="12"/>
      <c r="J98" s="12">
        <v>3.71</v>
      </c>
      <c r="K98" s="12">
        <v>10.050000000000001</v>
      </c>
      <c r="L98" s="12">
        <v>95.8</v>
      </c>
      <c r="M98" s="12">
        <v>7.28</v>
      </c>
      <c r="N98" s="12">
        <v>64.8</v>
      </c>
      <c r="O98" s="12">
        <v>3.51</v>
      </c>
      <c r="P98" s="12">
        <v>14.9</v>
      </c>
      <c r="Q98" s="12"/>
      <c r="R98" s="12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35">
      <c r="A99" s="13">
        <v>42916</v>
      </c>
      <c r="B99" s="12"/>
      <c r="C99" s="12">
        <v>2.6</v>
      </c>
      <c r="D99" s="12">
        <v>2.5499999999999998</v>
      </c>
      <c r="E99" s="12">
        <v>4.58</v>
      </c>
      <c r="F99" s="25">
        <v>3.54</v>
      </c>
      <c r="G99" s="25">
        <v>3.2</v>
      </c>
      <c r="H99" s="25">
        <v>4.6900000000000004</v>
      </c>
      <c r="I99" s="12"/>
      <c r="J99" s="12">
        <v>4.16</v>
      </c>
      <c r="K99" s="12">
        <v>10.91</v>
      </c>
      <c r="L99" s="12">
        <v>95.9</v>
      </c>
      <c r="M99" s="12">
        <v>7.88</v>
      </c>
      <c r="N99" s="12">
        <v>65.400000000000006</v>
      </c>
      <c r="O99" s="12">
        <v>4.08</v>
      </c>
      <c r="P99" s="12">
        <v>14.8</v>
      </c>
      <c r="Q99" s="12"/>
      <c r="R99" s="12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35">
      <c r="A100" s="13">
        <v>43281</v>
      </c>
      <c r="B100" s="12"/>
      <c r="C100" s="12">
        <v>2.69</v>
      </c>
      <c r="D100" s="12">
        <v>2.58</v>
      </c>
      <c r="E100" s="12">
        <v>6.56</v>
      </c>
      <c r="F100" s="25">
        <v>3.89</v>
      </c>
      <c r="G100" s="25">
        <v>3.34</v>
      </c>
      <c r="H100" s="25">
        <v>5.2</v>
      </c>
      <c r="I100" s="12"/>
      <c r="J100" s="12">
        <v>4.2300000000000004</v>
      </c>
      <c r="K100" s="12">
        <v>10.5</v>
      </c>
      <c r="L100" s="12">
        <v>96</v>
      </c>
      <c r="M100" s="12">
        <v>7.79</v>
      </c>
      <c r="N100" s="12">
        <v>65.8</v>
      </c>
      <c r="O100" s="12">
        <v>4.1900000000000004</v>
      </c>
      <c r="P100" s="12">
        <v>14.5</v>
      </c>
      <c r="Q100" s="12"/>
      <c r="R100" s="12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35">
      <c r="A101" s="13">
        <v>43646</v>
      </c>
      <c r="B101" s="12"/>
      <c r="C101" s="12">
        <v>2.5499999999999998</v>
      </c>
      <c r="D101" s="12">
        <v>2.46</v>
      </c>
      <c r="E101" s="12">
        <v>7.44</v>
      </c>
      <c r="F101" s="25">
        <v>3.64</v>
      </c>
      <c r="G101" s="25">
        <v>2.64</v>
      </c>
      <c r="H101" s="25">
        <v>5.21</v>
      </c>
      <c r="I101" s="12"/>
      <c r="J101" s="12">
        <v>3.81</v>
      </c>
      <c r="K101" s="12">
        <v>10.51</v>
      </c>
      <c r="L101" s="12">
        <v>96.2</v>
      </c>
      <c r="M101" s="12">
        <v>7.61</v>
      </c>
      <c r="N101" s="12">
        <v>65.5</v>
      </c>
      <c r="O101" s="12">
        <v>3.9</v>
      </c>
      <c r="P101" s="12">
        <v>13</v>
      </c>
      <c r="Q101" s="12"/>
      <c r="R101" s="12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35">
      <c r="A102" s="13">
        <v>44012</v>
      </c>
      <c r="B102" s="12"/>
      <c r="C102" s="12">
        <v>2.0699999999999998</v>
      </c>
      <c r="D102" s="12">
        <v>2.02</v>
      </c>
      <c r="E102" s="12">
        <v>4.5999999999999996</v>
      </c>
      <c r="F102" s="25">
        <v>3.7</v>
      </c>
      <c r="G102" s="25">
        <v>2.1</v>
      </c>
      <c r="H102" s="25">
        <v>5.64</v>
      </c>
      <c r="I102" s="12"/>
      <c r="J102" s="12">
        <v>3.43</v>
      </c>
      <c r="K102" s="12">
        <v>10.78</v>
      </c>
      <c r="L102" s="12">
        <v>96.3</v>
      </c>
      <c r="M102" s="12">
        <v>7.49</v>
      </c>
      <c r="N102" s="12">
        <v>64.599999999999994</v>
      </c>
      <c r="O102" s="12">
        <v>3.32</v>
      </c>
      <c r="P102" s="12">
        <v>13.2</v>
      </c>
      <c r="Q102" s="12"/>
      <c r="R102" s="12">
        <v>2.48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35">
      <c r="A103" s="13">
        <v>44377</v>
      </c>
      <c r="B103" s="12"/>
      <c r="C103" s="12">
        <v>3.78</v>
      </c>
      <c r="D103" s="12">
        <v>3.72</v>
      </c>
      <c r="E103" s="12">
        <v>12.21</v>
      </c>
      <c r="F103" s="25">
        <v>6.38</v>
      </c>
      <c r="G103" s="25">
        <v>4.9400000000000004</v>
      </c>
      <c r="H103" s="25">
        <v>7.62</v>
      </c>
      <c r="I103" s="12"/>
      <c r="J103" s="12">
        <v>6.11</v>
      </c>
      <c r="K103" s="12">
        <v>12.24</v>
      </c>
      <c r="L103" s="12">
        <v>96.6</v>
      </c>
      <c r="M103" s="12">
        <v>8.7799999999999994</v>
      </c>
      <c r="N103" s="12">
        <v>65.099999999999994</v>
      </c>
      <c r="O103" s="12">
        <v>5.5</v>
      </c>
      <c r="P103" s="12">
        <v>13.4</v>
      </c>
      <c r="Q103" s="12"/>
      <c r="R103" s="12">
        <v>5.16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F32"/>
  <sheetViews>
    <sheetView workbookViewId="0">
      <selection activeCell="J28" sqref="J28"/>
    </sheetView>
  </sheetViews>
  <sheetFormatPr defaultRowHeight="14.5" x14ac:dyDescent="0.35"/>
  <cols>
    <col min="1" max="1" width="28.7265625" customWidth="1"/>
    <col min="2" max="2" width="29.81640625" customWidth="1"/>
  </cols>
  <sheetData>
    <row r="1" spans="1:6" x14ac:dyDescent="0.35">
      <c r="A1" t="s">
        <v>1529</v>
      </c>
    </row>
    <row r="2" spans="1:6" x14ac:dyDescent="0.35">
      <c r="A2">
        <v>1</v>
      </c>
      <c r="B2" cm="1">
        <f t="array" ref="B2">SUMPRODUCT(IF('Historical Monthly Gas Cons'!$C$4:$C$257='NG Calcs'!A2,IF('Historical Monthly Gas Cons'!$D$4:$D$257&gt;2015,'Historical Monthly Gas Cons'!$B$4:$B$257))/SUMPRODUCT(IF('Historical Monthly Gas Cons'!$D$4:$D$257&gt;2015,'Historical Monthly Gas Cons'!$B$4:$B$257)))</f>
        <v>0.1270463460485193</v>
      </c>
    </row>
    <row r="3" spans="1:6" x14ac:dyDescent="0.35">
      <c r="A3">
        <v>2</v>
      </c>
      <c r="B3" cm="1">
        <f t="array" ref="B3">SUMPRODUCT(IF('Historical Monthly Gas Cons'!$C$4:$C$257='NG Calcs'!A3,IF('Historical Monthly Gas Cons'!$D$4:$D$257&gt;2015,'Historical Monthly Gas Cons'!$B$4:$B$257))/SUMPRODUCT(IF('Historical Monthly Gas Cons'!$D$4:$D$257&gt;2015,'Historical Monthly Gas Cons'!$B$4:$B$257)))</f>
        <v>0.1095772406187249</v>
      </c>
    </row>
    <row r="4" spans="1:6" x14ac:dyDescent="0.35">
      <c r="A4">
        <v>3</v>
      </c>
      <c r="B4" cm="1">
        <f t="array" ref="B4">SUMPRODUCT(IF('Historical Monthly Gas Cons'!$C$4:$C$257='NG Calcs'!A4,IF('Historical Monthly Gas Cons'!$D$4:$D$257&gt;2015,'Historical Monthly Gas Cons'!$B$4:$B$257))/SUMPRODUCT(IF('Historical Monthly Gas Cons'!$D$4:$D$257&gt;2015,'Historical Monthly Gas Cons'!$B$4:$B$257)))</f>
        <v>8.7240360280687282E-2</v>
      </c>
    </row>
    <row r="5" spans="1:6" x14ac:dyDescent="0.35">
      <c r="A5">
        <v>4</v>
      </c>
      <c r="B5" cm="1">
        <f t="array" ref="B5">SUMPRODUCT(IF('Historical Monthly Gas Cons'!$C$4:$C$257='NG Calcs'!A5,IF('Historical Monthly Gas Cons'!$D$4:$D$257&gt;2015,'Historical Monthly Gas Cons'!$B$4:$B$257))/SUMPRODUCT(IF('Historical Monthly Gas Cons'!$D$4:$D$257&gt;2015,'Historical Monthly Gas Cons'!$B$4:$B$257)))</f>
        <v>7.0786697063152826E-2</v>
      </c>
    </row>
    <row r="6" spans="1:6" x14ac:dyDescent="0.35">
      <c r="A6">
        <v>5</v>
      </c>
      <c r="B6" cm="1">
        <f t="array" ref="B6">SUMPRODUCT(IF('Historical Monthly Gas Cons'!$C$4:$C$257='NG Calcs'!A6,IF('Historical Monthly Gas Cons'!$D$4:$D$257&gt;2015,'Historical Monthly Gas Cons'!$B$4:$B$257))/SUMPRODUCT(IF('Historical Monthly Gas Cons'!$D$4:$D$257&gt;2015,'Historical Monthly Gas Cons'!$B$4:$B$257)))</f>
        <v>6.5746454474812546E-2</v>
      </c>
    </row>
    <row r="7" spans="1:6" x14ac:dyDescent="0.35">
      <c r="A7">
        <v>6</v>
      </c>
      <c r="B7" cm="1">
        <f t="array" ref="B7">SUMPRODUCT(IF('Historical Monthly Gas Cons'!$C$4:$C$257='NG Calcs'!A7,IF('Historical Monthly Gas Cons'!$D$4:$D$257&gt;2015,'Historical Monthly Gas Cons'!$B$4:$B$257))/SUMPRODUCT(IF('Historical Monthly Gas Cons'!$D$4:$D$257&gt;2015,'Historical Monthly Gas Cons'!$B$4:$B$257)))</f>
        <v>6.7228771759466358E-2</v>
      </c>
    </row>
    <row r="8" spans="1:6" x14ac:dyDescent="0.35">
      <c r="A8">
        <v>7</v>
      </c>
      <c r="B8" cm="1">
        <f t="array" ref="B8">SUMPRODUCT(IF('Historical Monthly Gas Cons'!$C$4:$C$257='NG Calcs'!A8,IF('Historical Monthly Gas Cons'!$D$4:$D$257&gt;2015,'Historical Monthly Gas Cons'!$B$4:$B$257))/SUMPRODUCT(IF('Historical Monthly Gas Cons'!$D$4:$D$257&gt;2015,'Historical Monthly Gas Cons'!$B$4:$B$257)))</f>
        <v>7.5765383374164705E-2</v>
      </c>
    </row>
    <row r="9" spans="1:6" x14ac:dyDescent="0.35">
      <c r="A9">
        <v>8</v>
      </c>
      <c r="B9" cm="1">
        <f t="array" ref="B9">SUMPRODUCT(IF('Historical Monthly Gas Cons'!$C$4:$C$257='NG Calcs'!A9,IF('Historical Monthly Gas Cons'!$D$4:$D$257&gt;2015,'Historical Monthly Gas Cons'!$B$4:$B$257))/SUMPRODUCT(IF('Historical Monthly Gas Cons'!$D$4:$D$257&gt;2015,'Historical Monthly Gas Cons'!$B$4:$B$257)))</f>
        <v>7.5220400584460917E-2</v>
      </c>
    </row>
    <row r="10" spans="1:6" x14ac:dyDescent="0.35">
      <c r="A10">
        <v>9</v>
      </c>
      <c r="B10" cm="1">
        <f t="array" ref="B10">SUMPRODUCT(IF('Historical Monthly Gas Cons'!$C$4:$C$257='NG Calcs'!A10,IF('Historical Monthly Gas Cons'!$D$4:$D$257&gt;2015,'Historical Monthly Gas Cons'!$B$4:$B$257))/SUMPRODUCT(IF('Historical Monthly Gas Cons'!$D$4:$D$257&gt;2015,'Historical Monthly Gas Cons'!$B$4:$B$257)))</f>
        <v>6.7544194573749827E-2</v>
      </c>
    </row>
    <row r="11" spans="1:6" x14ac:dyDescent="0.35">
      <c r="A11">
        <v>10</v>
      </c>
      <c r="B11" cm="1">
        <f t="array" ref="B11">SUMPRODUCT(IF('Historical Monthly Gas Cons'!$C$4:$C$257='NG Calcs'!A11,IF('Historical Monthly Gas Cons'!$D$4:$D$257&gt;2015,'Historical Monthly Gas Cons'!$B$4:$B$257))/SUMPRODUCT(IF('Historical Monthly Gas Cons'!$D$4:$D$257&gt;2015,'Historical Monthly Gas Cons'!$B$4:$B$257)))</f>
        <v>7.0774681411857457E-2</v>
      </c>
    </row>
    <row r="12" spans="1:6" x14ac:dyDescent="0.35">
      <c r="A12">
        <v>11</v>
      </c>
      <c r="B12" cm="1">
        <f t="array" ref="B12">SUMPRODUCT(IF('Historical Monthly Gas Cons'!$C$4:$C$257='NG Calcs'!A12,IF('Historical Monthly Gas Cons'!$D$4:$D$257&gt;2015,'Historical Monthly Gas Cons'!$B$4:$B$257))/SUMPRODUCT(IF('Historical Monthly Gas Cons'!$D$4:$D$257&gt;2015,'Historical Monthly Gas Cons'!$B$4:$B$257)))</f>
        <v>8.2458274678494717E-2</v>
      </c>
    </row>
    <row r="13" spans="1:6" x14ac:dyDescent="0.35">
      <c r="A13">
        <v>12</v>
      </c>
      <c r="B13" cm="1">
        <f t="array" ref="B13">SUMPRODUCT(IF('Historical Monthly Gas Cons'!$C$4:$C$257='NG Calcs'!A13,IF('Historical Monthly Gas Cons'!$D$4:$D$257&gt;2015,'Historical Monthly Gas Cons'!$B$4:$B$257))/SUMPRODUCT(IF('Historical Monthly Gas Cons'!$D$4:$D$257&gt;2015,'Historical Monthly Gas Cons'!$B$4:$B$257)))</f>
        <v>0.10061119513190914</v>
      </c>
    </row>
    <row r="15" spans="1:6" x14ac:dyDescent="0.35">
      <c r="A15" s="7" t="s">
        <v>1538</v>
      </c>
    </row>
    <row r="16" spans="1:6" x14ac:dyDescent="0.35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</row>
    <row r="17" spans="1:6" x14ac:dyDescent="0.35">
      <c r="A17">
        <v>1</v>
      </c>
      <c r="B17">
        <v>2.71</v>
      </c>
      <c r="C17">
        <v>4.38</v>
      </c>
      <c r="D17">
        <v>8.9830000000000005</v>
      </c>
      <c r="E17">
        <v>5.6280000000000001</v>
      </c>
      <c r="F17">
        <v>4.9770000000000003</v>
      </c>
    </row>
    <row r="18" spans="1:6" x14ac:dyDescent="0.35">
      <c r="A18">
        <v>2</v>
      </c>
      <c r="B18">
        <v>5.35</v>
      </c>
      <c r="C18">
        <v>4.6900000000000004</v>
      </c>
      <c r="D18">
        <v>8.625</v>
      </c>
      <c r="E18">
        <v>5.4320000000000004</v>
      </c>
      <c r="F18">
        <v>4.8440000000000003</v>
      </c>
    </row>
    <row r="19" spans="1:6" x14ac:dyDescent="0.35">
      <c r="A19">
        <v>3</v>
      </c>
      <c r="B19">
        <v>2.62</v>
      </c>
      <c r="C19">
        <v>4.9000000000000004</v>
      </c>
      <c r="D19">
        <v>7.1689999999999996</v>
      </c>
      <c r="E19">
        <v>4.9960000000000004</v>
      </c>
      <c r="F19">
        <v>4.5220000000000002</v>
      </c>
    </row>
    <row r="20" spans="1:6" x14ac:dyDescent="0.35">
      <c r="A20">
        <v>4</v>
      </c>
      <c r="B20">
        <v>2.66</v>
      </c>
      <c r="C20">
        <v>6.6</v>
      </c>
      <c r="D20">
        <v>5.173</v>
      </c>
      <c r="E20">
        <v>4.1909999999999998</v>
      </c>
      <c r="F20">
        <v>3.9319999999999999</v>
      </c>
    </row>
    <row r="21" spans="1:6" x14ac:dyDescent="0.35">
      <c r="A21">
        <v>5</v>
      </c>
      <c r="B21">
        <v>2.91</v>
      </c>
      <c r="C21" s="28">
        <v>7.3649999999999993</v>
      </c>
      <c r="D21">
        <v>4.9669999999999996</v>
      </c>
      <c r="E21">
        <v>4.1139999999999999</v>
      </c>
      <c r="F21">
        <v>3.8919999999999999</v>
      </c>
    </row>
    <row r="22" spans="1:6" x14ac:dyDescent="0.35">
      <c r="A22">
        <v>6</v>
      </c>
      <c r="B22">
        <v>3.26</v>
      </c>
      <c r="C22" s="28">
        <v>8.129999999999999</v>
      </c>
      <c r="D22">
        <v>5.0209999999999999</v>
      </c>
      <c r="E22">
        <v>4.1719999999999997</v>
      </c>
      <c r="F22">
        <v>3.952</v>
      </c>
    </row>
    <row r="23" spans="1:6" x14ac:dyDescent="0.35">
      <c r="A23">
        <v>7</v>
      </c>
      <c r="B23">
        <v>3.84</v>
      </c>
      <c r="C23">
        <v>8.8949999999999996</v>
      </c>
      <c r="D23">
        <v>5.0599999999999996</v>
      </c>
      <c r="E23">
        <v>4.2290000000000001</v>
      </c>
      <c r="F23">
        <v>4.0060000000000002</v>
      </c>
    </row>
    <row r="24" spans="1:6" x14ac:dyDescent="0.35">
      <c r="A24">
        <v>8</v>
      </c>
      <c r="B24">
        <v>4.07</v>
      </c>
      <c r="C24">
        <v>8.8800000000000008</v>
      </c>
      <c r="D24">
        <v>5.0419999999999998</v>
      </c>
      <c r="E24">
        <v>4.24</v>
      </c>
      <c r="F24">
        <v>4.0309999999999997</v>
      </c>
    </row>
    <row r="25" spans="1:6" x14ac:dyDescent="0.35">
      <c r="A25">
        <v>9</v>
      </c>
      <c r="B25">
        <v>5.16</v>
      </c>
      <c r="C25">
        <v>8.8369999999999997</v>
      </c>
      <c r="D25">
        <v>5.008</v>
      </c>
      <c r="E25">
        <v>4.2220000000000004</v>
      </c>
      <c r="F25">
        <v>4.0209999999999999</v>
      </c>
    </row>
    <row r="26" spans="1:6" x14ac:dyDescent="0.35">
      <c r="A26">
        <v>10</v>
      </c>
      <c r="B26">
        <v>5.51</v>
      </c>
      <c r="C26">
        <v>8.8019999999999996</v>
      </c>
      <c r="D26">
        <v>5.069</v>
      </c>
      <c r="E26">
        <v>4.2779999999999996</v>
      </c>
      <c r="F26">
        <v>4.0880000000000001</v>
      </c>
    </row>
    <row r="27" spans="1:6" x14ac:dyDescent="0.35">
      <c r="A27">
        <v>11</v>
      </c>
      <c r="B27">
        <v>5.05</v>
      </c>
      <c r="C27">
        <v>8.8339999999999996</v>
      </c>
      <c r="D27">
        <v>5.2190000000000003</v>
      </c>
      <c r="E27">
        <v>4.4550000000000001</v>
      </c>
      <c r="F27">
        <v>4.274</v>
      </c>
    </row>
    <row r="28" spans="1:6" x14ac:dyDescent="0.35">
      <c r="A28">
        <v>12</v>
      </c>
      <c r="B28">
        <v>3.76</v>
      </c>
      <c r="C28">
        <v>8.9049999999999994</v>
      </c>
      <c r="D28">
        <v>5.492</v>
      </c>
      <c r="E28">
        <v>4.8109999999999999</v>
      </c>
      <c r="F28">
        <v>4.641</v>
      </c>
    </row>
    <row r="31" spans="1:6" x14ac:dyDescent="0.35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</row>
    <row r="32" spans="1:6" x14ac:dyDescent="0.35">
      <c r="B32">
        <f>SUMPRODUCT(B17:B28,$B$2:$B$13)</f>
        <v>3.8881791936204264</v>
      </c>
      <c r="C32">
        <f>SUMPRODUCT(C17:C28,$B$2:$B$13)</f>
        <v>7.1819588984960454</v>
      </c>
      <c r="D32">
        <f>SUMPRODUCT(D17:D28,$B$2:$B$13)</f>
        <v>6.1846437613646419</v>
      </c>
      <c r="E32">
        <f>SUMPRODUCT(E17:E28,$B$2:$B$13)</f>
        <v>4.672403698255903</v>
      </c>
      <c r="F32">
        <f>SUMPRODUCT(F17:F28,$B$2:$B$13)</f>
        <v>4.3445242138202138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abSelected="1" topLeftCell="A35" workbookViewId="0">
      <selection activeCell="G42" sqref="G42"/>
    </sheetView>
  </sheetViews>
  <sheetFormatPr defaultRowHeight="14.5" x14ac:dyDescent="0.35"/>
  <cols>
    <col min="2" max="2" width="32" customWidth="1"/>
    <col min="3" max="3" width="21.54296875" customWidth="1"/>
    <col min="4" max="4" width="18.81640625" customWidth="1"/>
    <col min="5" max="5" width="17.81640625" customWidth="1"/>
    <col min="6" max="6" width="21.1796875" customWidth="1"/>
    <col min="7" max="7" width="25.453125" customWidth="1"/>
  </cols>
  <sheetData>
    <row r="1" spans="1:7" x14ac:dyDescent="0.35">
      <c r="A1" s="18" t="s">
        <v>1488</v>
      </c>
      <c r="B1" s="19"/>
      <c r="C1" s="19"/>
      <c r="D1" s="19"/>
      <c r="E1" s="19"/>
      <c r="F1" s="19"/>
      <c r="G1" s="19"/>
    </row>
    <row r="2" spans="1:7" x14ac:dyDescent="0.35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3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3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3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3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3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3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3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3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3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3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3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3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3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3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3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3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3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3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3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3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3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35">
      <c r="A24" s="20" t="s">
        <v>1445</v>
      </c>
      <c r="B24" s="20"/>
      <c r="C24" s="20"/>
      <c r="D24" s="20"/>
      <c r="E24" s="20">
        <f>AVERAGE(E3:E23)</f>
        <v>4.4223809523809523</v>
      </c>
      <c r="F24" s="20">
        <f>AVERAGE(F3:F23)</f>
        <v>1.104084211182969</v>
      </c>
      <c r="G24" s="20">
        <f>AVERAGE(G3:G23)</f>
        <v>2.0791171093290961</v>
      </c>
    </row>
    <row r="26" spans="1:7" x14ac:dyDescent="0.35">
      <c r="A26" s="19" t="s">
        <v>1489</v>
      </c>
      <c r="B26" s="19"/>
      <c r="C26" s="19" t="s">
        <v>1468</v>
      </c>
      <c r="D26" s="19" t="s">
        <v>1480</v>
      </c>
      <c r="E26" s="19"/>
      <c r="F26" s="19"/>
      <c r="G26" s="19"/>
    </row>
    <row r="27" spans="1:7" x14ac:dyDescent="0.35">
      <c r="B27">
        <v>2022</v>
      </c>
      <c r="C27" s="21">
        <f t="shared" ref="C27:C55" si="2">$E27*F$24</f>
        <v>7.9294874251945107</v>
      </c>
      <c r="D27" s="21">
        <f t="shared" ref="D27:D55" si="3">$E27*G$24</f>
        <v>14.932133624361477</v>
      </c>
      <c r="E27" s="38" cm="1">
        <f t="array" ref="E27:E30">TRANSPOSE('NG Calcs'!C32:F32)</f>
        <v>7.1819588984960454</v>
      </c>
      <c r="G27" s="39" t="s">
        <v>1532</v>
      </c>
    </row>
    <row r="28" spans="1:7" x14ac:dyDescent="0.35">
      <c r="B28">
        <v>2023</v>
      </c>
      <c r="C28" s="21">
        <f t="shared" si="2"/>
        <v>6.8283675287139509</v>
      </c>
      <c r="D28" s="21">
        <f t="shared" si="3"/>
        <v>12.858598659358682</v>
      </c>
      <c r="E28" s="38">
        <v>6.1846437613646419</v>
      </c>
      <c r="G28" s="29" t="s">
        <v>1533</v>
      </c>
    </row>
    <row r="29" spans="1:7" x14ac:dyDescent="0.35">
      <c r="B29">
        <v>2024</v>
      </c>
      <c r="C29" s="21">
        <f t="shared" si="2"/>
        <v>5.1587271515172555</v>
      </c>
      <c r="D29" s="21">
        <f t="shared" si="3"/>
        <v>9.7144744707363913</v>
      </c>
      <c r="E29" s="38">
        <v>4.672403698255903</v>
      </c>
      <c r="G29" s="10" t="s">
        <v>1534</v>
      </c>
    </row>
    <row r="30" spans="1:7" x14ac:dyDescent="0.35">
      <c r="B30">
        <v>2025</v>
      </c>
      <c r="C30" s="21">
        <f t="shared" si="2"/>
        <v>4.7967205895809988</v>
      </c>
      <c r="D30" s="21">
        <f t="shared" si="3"/>
        <v>9.0327746248481464</v>
      </c>
      <c r="E30" s="38">
        <v>4.3445242138202138</v>
      </c>
    </row>
    <row r="31" spans="1:7" x14ac:dyDescent="0.35">
      <c r="B31">
        <v>2026</v>
      </c>
      <c r="C31" s="21">
        <f t="shared" si="2"/>
        <v>4.4701748295316817</v>
      </c>
      <c r="D31" s="21">
        <f t="shared" si="3"/>
        <v>8.4178515330941455</v>
      </c>
      <c r="E31" s="40">
        <f>E30-(($E$30-$E$35)/5)</f>
        <v>4.0487625710561712</v>
      </c>
      <c r="F31" s="21"/>
    </row>
    <row r="32" spans="1:7" x14ac:dyDescent="0.35">
      <c r="B32">
        <v>2027</v>
      </c>
      <c r="C32" s="21">
        <f t="shared" si="2"/>
        <v>4.1436290694823654</v>
      </c>
      <c r="D32" s="21">
        <f t="shared" si="3"/>
        <v>7.8029284413401445</v>
      </c>
      <c r="E32" s="40">
        <f t="shared" ref="E32:E34" si="4">E31-(($E$30-$E$35)/5)</f>
        <v>3.7530009282921286</v>
      </c>
    </row>
    <row r="33" spans="2:6" x14ac:dyDescent="0.35">
      <c r="B33">
        <v>2028</v>
      </c>
      <c r="C33" s="21">
        <f t="shared" si="2"/>
        <v>3.8170833094330479</v>
      </c>
      <c r="D33" s="21">
        <f t="shared" si="3"/>
        <v>7.1880053495861436</v>
      </c>
      <c r="E33" s="40">
        <f t="shared" si="4"/>
        <v>3.457239285528086</v>
      </c>
    </row>
    <row r="34" spans="2:6" x14ac:dyDescent="0.35">
      <c r="B34">
        <v>2029</v>
      </c>
      <c r="C34" s="21">
        <f t="shared" si="2"/>
        <v>3.4905375493837312</v>
      </c>
      <c r="D34" s="21">
        <f t="shared" si="3"/>
        <v>6.5730822578321426</v>
      </c>
      <c r="E34" s="40">
        <f t="shared" si="4"/>
        <v>3.1614776427640434</v>
      </c>
      <c r="F34" s="21"/>
    </row>
    <row r="35" spans="2:6" x14ac:dyDescent="0.35">
      <c r="B35">
        <v>2030</v>
      </c>
      <c r="C35" s="21">
        <f t="shared" si="2"/>
        <v>3.1639917893344132</v>
      </c>
      <c r="D35" s="21">
        <f t="shared" si="3"/>
        <v>5.9581591660781399</v>
      </c>
      <c r="E35" s="22">
        <f t="array" ref="E35:E55">TRANSPOSE('AEO 2023 Table 13'!N29:AH29)</f>
        <v>2.8657159999999999</v>
      </c>
    </row>
    <row r="36" spans="2:6" x14ac:dyDescent="0.35">
      <c r="B36">
        <v>2031</v>
      </c>
      <c r="C36" s="21">
        <f t="shared" si="2"/>
        <v>3.3347218513306913</v>
      </c>
      <c r="D36" s="21">
        <f t="shared" si="3"/>
        <v>6.2796634402792444</v>
      </c>
      <c r="E36" s="22">
        <v>3.0203509999999998</v>
      </c>
    </row>
    <row r="37" spans="2:6" x14ac:dyDescent="0.35">
      <c r="B37">
        <v>2032</v>
      </c>
      <c r="C37" s="21">
        <f t="shared" si="2"/>
        <v>3.5477747733942464</v>
      </c>
      <c r="D37" s="21">
        <f t="shared" si="3"/>
        <v>6.6808665106322618</v>
      </c>
      <c r="E37" s="22">
        <v>3.2133189999999998</v>
      </c>
    </row>
    <row r="38" spans="2:6" x14ac:dyDescent="0.35">
      <c r="B38">
        <v>2033</v>
      </c>
      <c r="C38" s="21">
        <f t="shared" si="2"/>
        <v>3.7874758719789141</v>
      </c>
      <c r="D38" s="21">
        <f t="shared" si="3"/>
        <v>7.1322511515360461</v>
      </c>
      <c r="E38" s="22">
        <v>3.4304230000000002</v>
      </c>
    </row>
    <row r="39" spans="2:6" x14ac:dyDescent="0.35">
      <c r="B39">
        <v>2034</v>
      </c>
      <c r="C39" s="21">
        <f t="shared" si="2"/>
        <v>3.9497265672333071</v>
      </c>
      <c r="D39" s="21">
        <f t="shared" si="3"/>
        <v>7.4377878063375027</v>
      </c>
      <c r="E39" s="22">
        <v>3.5773779999999999</v>
      </c>
    </row>
    <row r="40" spans="2:6" x14ac:dyDescent="0.35">
      <c r="B40">
        <v>2035</v>
      </c>
      <c r="C40" s="21">
        <f t="shared" si="2"/>
        <v>4.0218762622656916</v>
      </c>
      <c r="D40" s="21">
        <f t="shared" si="3"/>
        <v>7.573653951197941</v>
      </c>
      <c r="E40" s="22">
        <v>3.6427260000000001</v>
      </c>
    </row>
    <row r="41" spans="2:6" x14ac:dyDescent="0.35">
      <c r="B41">
        <v>2036</v>
      </c>
      <c r="C41" s="21">
        <f t="shared" si="2"/>
        <v>4.0523854212733106</v>
      </c>
      <c r="D41" s="21">
        <f t="shared" si="3"/>
        <v>7.631106194280032</v>
      </c>
      <c r="E41" s="22">
        <v>3.6703589999999999</v>
      </c>
    </row>
    <row r="42" spans="2:6" x14ac:dyDescent="0.35">
      <c r="B42">
        <v>2037</v>
      </c>
      <c r="C42" s="21">
        <f t="shared" si="2"/>
        <v>4.0611132069627125</v>
      </c>
      <c r="D42" s="21">
        <f t="shared" si="3"/>
        <v>7.6475416150292785</v>
      </c>
      <c r="E42" s="22">
        <v>3.678264</v>
      </c>
    </row>
    <row r="43" spans="2:6" x14ac:dyDescent="0.35">
      <c r="B43">
        <v>2038</v>
      </c>
      <c r="C43" s="21">
        <f t="shared" si="2"/>
        <v>4.1148269038367635</v>
      </c>
      <c r="D43" s="21">
        <f t="shared" si="3"/>
        <v>7.7486906623981389</v>
      </c>
      <c r="E43" s="22">
        <v>3.7269139999999998</v>
      </c>
    </row>
    <row r="44" spans="2:6" x14ac:dyDescent="0.35">
      <c r="B44">
        <v>2039</v>
      </c>
      <c r="C44" s="21">
        <f t="shared" si="2"/>
        <v>4.1513500095426963</v>
      </c>
      <c r="D44" s="21">
        <f t="shared" si="3"/>
        <v>7.8174678563747451</v>
      </c>
      <c r="E44" s="22">
        <v>3.7599939999999998</v>
      </c>
    </row>
    <row r="45" spans="2:6" x14ac:dyDescent="0.35">
      <c r="B45">
        <v>2040</v>
      </c>
      <c r="C45" s="21">
        <f t="shared" si="2"/>
        <v>4.3439696451098877</v>
      </c>
      <c r="D45" s="21">
        <f t="shared" si="3"/>
        <v>8.1801927063854087</v>
      </c>
      <c r="E45" s="22">
        <v>3.9344549999999998</v>
      </c>
    </row>
    <row r="46" spans="2:6" x14ac:dyDescent="0.35">
      <c r="B46">
        <v>2041</v>
      </c>
      <c r="C46" s="21">
        <f t="shared" si="2"/>
        <v>4.417825150248551</v>
      </c>
      <c r="D46" s="21">
        <f t="shared" si="3"/>
        <v>8.3192710871797608</v>
      </c>
      <c r="E46" s="22">
        <v>4.0013480000000001</v>
      </c>
    </row>
    <row r="47" spans="2:6" x14ac:dyDescent="0.35">
      <c r="B47">
        <v>2042</v>
      </c>
      <c r="C47" s="21">
        <f t="shared" si="2"/>
        <v>4.4128766448140277</v>
      </c>
      <c r="D47" s="21">
        <f t="shared" si="3"/>
        <v>8.3099524842957475</v>
      </c>
      <c r="E47" s="22">
        <v>3.9968659999999998</v>
      </c>
    </row>
    <row r="48" spans="2:6" x14ac:dyDescent="0.35">
      <c r="B48">
        <v>2043</v>
      </c>
      <c r="C48" s="21">
        <f t="shared" si="2"/>
        <v>4.347171489322319</v>
      </c>
      <c r="D48" s="21">
        <f t="shared" si="3"/>
        <v>8.1862221460024642</v>
      </c>
      <c r="E48" s="22">
        <v>3.9373550000000002</v>
      </c>
    </row>
    <row r="49" spans="1:7" x14ac:dyDescent="0.35">
      <c r="B49">
        <v>2044</v>
      </c>
      <c r="C49" s="21">
        <f t="shared" si="2"/>
        <v>4.3254541528883497</v>
      </c>
      <c r="D49" s="21">
        <f t="shared" si="3"/>
        <v>8.1453259124619599</v>
      </c>
      <c r="E49" s="22">
        <v>3.9176850000000001</v>
      </c>
    </row>
    <row r="50" spans="1:7" x14ac:dyDescent="0.35">
      <c r="B50">
        <v>2045</v>
      </c>
      <c r="C50" s="21">
        <f t="shared" si="2"/>
        <v>4.2590280304067374</v>
      </c>
      <c r="D50" s="21">
        <f t="shared" si="3"/>
        <v>8.0202379106962844</v>
      </c>
      <c r="E50" s="22">
        <v>3.8575210000000002</v>
      </c>
    </row>
    <row r="51" spans="1:7" x14ac:dyDescent="0.35">
      <c r="B51">
        <v>2046</v>
      </c>
      <c r="C51" s="21">
        <f t="shared" si="2"/>
        <v>4.2618566941557887</v>
      </c>
      <c r="D51" s="21">
        <f t="shared" si="3"/>
        <v>8.0255646087303845</v>
      </c>
      <c r="E51" s="22">
        <v>3.8600829999999999</v>
      </c>
    </row>
    <row r="52" spans="1:7" x14ac:dyDescent="0.35">
      <c r="B52">
        <v>2047</v>
      </c>
      <c r="C52" s="21">
        <f t="shared" si="2"/>
        <v>4.2647394580311868</v>
      </c>
      <c r="D52" s="21">
        <f t="shared" si="3"/>
        <v>8.0309931835028436</v>
      </c>
      <c r="E52" s="22">
        <v>3.8626939999999998</v>
      </c>
    </row>
    <row r="53" spans="1:7" x14ac:dyDescent="0.35">
      <c r="B53">
        <v>2048</v>
      </c>
      <c r="C53" s="21">
        <f t="shared" si="2"/>
        <v>4.2201587457520411</v>
      </c>
      <c r="D53" s="21">
        <f t="shared" si="3"/>
        <v>7.9470425928623527</v>
      </c>
      <c r="E53" s="22">
        <v>3.8223159999999998</v>
      </c>
    </row>
    <row r="54" spans="1:7" x14ac:dyDescent="0.35">
      <c r="B54">
        <v>2049</v>
      </c>
      <c r="C54" s="21">
        <f t="shared" si="2"/>
        <v>4.1039991499776924</v>
      </c>
      <c r="D54" s="21">
        <f t="shared" si="3"/>
        <v>7.7283007609069481</v>
      </c>
      <c r="E54" s="22">
        <v>3.7171069999999999</v>
      </c>
    </row>
    <row r="55" spans="1:7" x14ac:dyDescent="0.35">
      <c r="B55">
        <v>2050</v>
      </c>
      <c r="C55" s="21">
        <f t="shared" si="2"/>
        <v>4.0824661956069912</v>
      </c>
      <c r="D55" s="21">
        <f t="shared" si="3"/>
        <v>7.6877517399237032</v>
      </c>
      <c r="E55" s="22">
        <v>3.6976040000000001</v>
      </c>
    </row>
    <row r="57" spans="1:7" x14ac:dyDescent="0.35">
      <c r="A57" s="19" t="s">
        <v>1491</v>
      </c>
      <c r="B57" s="19"/>
      <c r="C57" s="19" t="s">
        <v>1468</v>
      </c>
      <c r="D57" s="19" t="s">
        <v>1480</v>
      </c>
      <c r="E57" s="19" t="s">
        <v>1492</v>
      </c>
      <c r="F57" s="19" t="s">
        <v>1493</v>
      </c>
      <c r="G57" s="19"/>
    </row>
    <row r="58" spans="1:7" x14ac:dyDescent="0.35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3">
        <f>C58/SUM(C58:D58)</f>
        <v>0.46964233722109572</v>
      </c>
      <c r="F58" s="23">
        <f>D58/SUM(C58:D58)</f>
        <v>0.53035766277890428</v>
      </c>
    </row>
    <row r="59" spans="1:7" x14ac:dyDescent="0.35">
      <c r="B59">
        <v>2022</v>
      </c>
      <c r="C59">
        <f>SUM('AEO 2023 Table 60'!C23:D23)</f>
        <v>3.1343999999999999</v>
      </c>
      <c r="D59">
        <f>'AEO 2023 Table 60'!E23</f>
        <v>3.9587500000000002</v>
      </c>
      <c r="E59" s="23">
        <f>C59/SUM(C59:D59)</f>
        <v>0.44189112030621092</v>
      </c>
      <c r="F59" s="23">
        <f>D59/SUM(C59:D59)</f>
        <v>0.55810887969378908</v>
      </c>
    </row>
    <row r="60" spans="1:7" x14ac:dyDescent="0.35">
      <c r="B60">
        <v>2023</v>
      </c>
      <c r="C60">
        <f>SUM('AEO 2023 Table 60'!C24:D24)</f>
        <v>3.3711980000000001</v>
      </c>
      <c r="D60">
        <f>'AEO 2023 Table 60'!E24</f>
        <v>4.4998100000000001</v>
      </c>
      <c r="E60" s="23">
        <f t="shared" ref="E60:E87" si="5">C60/SUM(C60:D60)</f>
        <v>0.42830575194435072</v>
      </c>
      <c r="F60" s="23">
        <f t="shared" ref="F60:F86" si="6">D60/SUM(C60:D60)</f>
        <v>0.57169424805564928</v>
      </c>
    </row>
    <row r="61" spans="1:7" x14ac:dyDescent="0.35">
      <c r="B61">
        <v>2024</v>
      </c>
      <c r="C61">
        <f>SUM('AEO 2023 Table 60'!C25:D25)</f>
        <v>3.3135599999999998</v>
      </c>
      <c r="D61">
        <f>'AEO 2023 Table 60'!E25</f>
        <v>4.5716469999999996</v>
      </c>
      <c r="E61" s="23">
        <f t="shared" si="5"/>
        <v>0.42022485903033363</v>
      </c>
      <c r="F61" s="23">
        <f t="shared" si="6"/>
        <v>0.57977514096966631</v>
      </c>
    </row>
    <row r="62" spans="1:7" x14ac:dyDescent="0.35">
      <c r="B62">
        <v>2025</v>
      </c>
      <c r="C62">
        <f>SUM('AEO 2023 Table 60'!C26:D26)</f>
        <v>3.398901</v>
      </c>
      <c r="D62">
        <f>'AEO 2023 Table 60'!E26</f>
        <v>4.866638</v>
      </c>
      <c r="E62" s="23">
        <f t="shared" si="5"/>
        <v>0.41121347319273427</v>
      </c>
      <c r="F62" s="23">
        <f t="shared" si="6"/>
        <v>0.58878652680726562</v>
      </c>
    </row>
    <row r="63" spans="1:7" x14ac:dyDescent="0.35">
      <c r="B63">
        <v>2026</v>
      </c>
      <c r="C63">
        <f>SUM('AEO 2023 Table 60'!C27:D27)</f>
        <v>3.4473609999999999</v>
      </c>
      <c r="D63">
        <f>'AEO 2023 Table 60'!E27</f>
        <v>5.3128169999999999</v>
      </c>
      <c r="E63" s="23">
        <f t="shared" si="5"/>
        <v>0.39352636441862254</v>
      </c>
      <c r="F63" s="23">
        <f t="shared" si="6"/>
        <v>0.60647363558137746</v>
      </c>
    </row>
    <row r="64" spans="1:7" x14ac:dyDescent="0.35">
      <c r="B64">
        <v>2027</v>
      </c>
      <c r="C64">
        <f>SUM('AEO 2023 Table 60'!C28:D28)</f>
        <v>3.5056100000000003</v>
      </c>
      <c r="D64">
        <f>'AEO 2023 Table 60'!E28</f>
        <v>5.6808300000000003</v>
      </c>
      <c r="E64" s="23">
        <f t="shared" si="5"/>
        <v>0.38160702078280595</v>
      </c>
      <c r="F64" s="23">
        <f t="shared" si="6"/>
        <v>0.61839297921719405</v>
      </c>
    </row>
    <row r="65" spans="2:6" x14ac:dyDescent="0.35">
      <c r="B65">
        <v>2028</v>
      </c>
      <c r="C65">
        <f>SUM('AEO 2023 Table 60'!C29:D29)</f>
        <v>3.6004580000000002</v>
      </c>
      <c r="D65">
        <f>'AEO 2023 Table 60'!E29</f>
        <v>5.9955720000000001</v>
      </c>
      <c r="E65" s="23">
        <f t="shared" si="5"/>
        <v>0.3752028703536775</v>
      </c>
      <c r="F65" s="23">
        <f t="shared" si="6"/>
        <v>0.6247971296463225</v>
      </c>
    </row>
    <row r="66" spans="2:6" x14ac:dyDescent="0.35">
      <c r="B66">
        <v>2029</v>
      </c>
      <c r="C66">
        <f>SUM('AEO 2023 Table 60'!C30:D30)</f>
        <v>3.6597420000000001</v>
      </c>
      <c r="D66">
        <f>'AEO 2023 Table 60'!E30</f>
        <v>6.2808299999999999</v>
      </c>
      <c r="E66" s="23">
        <f t="shared" si="5"/>
        <v>0.36816211380994979</v>
      </c>
      <c r="F66" s="23">
        <f t="shared" si="6"/>
        <v>0.63183788619005021</v>
      </c>
    </row>
    <row r="67" spans="2:6" x14ac:dyDescent="0.35">
      <c r="B67">
        <v>2030</v>
      </c>
      <c r="C67">
        <f>SUM('AEO 2023 Table 60'!C31:D31)</f>
        <v>3.7002050000000004</v>
      </c>
      <c r="D67">
        <f>'AEO 2023 Table 60'!E31</f>
        <v>6.8808299999999996</v>
      </c>
      <c r="E67" s="23">
        <f t="shared" si="5"/>
        <v>0.34970161236589808</v>
      </c>
      <c r="F67" s="23">
        <f t="shared" si="6"/>
        <v>0.65029838763410197</v>
      </c>
    </row>
    <row r="68" spans="2:6" x14ac:dyDescent="0.35">
      <c r="B68">
        <v>2031</v>
      </c>
      <c r="C68">
        <f>SUM('AEO 2023 Table 60'!C32:D32)</f>
        <v>3.7923260000000001</v>
      </c>
      <c r="D68">
        <f>'AEO 2023 Table 60'!E32</f>
        <v>7.4808310000000002</v>
      </c>
      <c r="E68" s="23">
        <f t="shared" si="5"/>
        <v>0.33640319211379738</v>
      </c>
      <c r="F68" s="23">
        <f t="shared" si="6"/>
        <v>0.66359680788620257</v>
      </c>
    </row>
    <row r="69" spans="2:6" x14ac:dyDescent="0.35">
      <c r="B69">
        <v>2032</v>
      </c>
      <c r="C69">
        <f>SUM('AEO 2023 Table 60'!C33:D33)</f>
        <v>3.8679770000000002</v>
      </c>
      <c r="D69">
        <f>'AEO 2023 Table 60'!E33</f>
        <v>8.0955720000000007</v>
      </c>
      <c r="E69" s="23">
        <f t="shared" si="5"/>
        <v>0.32331350839119732</v>
      </c>
      <c r="F69" s="23">
        <f t="shared" si="6"/>
        <v>0.67668649160880279</v>
      </c>
    </row>
    <row r="70" spans="2:6" x14ac:dyDescent="0.35">
      <c r="B70">
        <v>2033</v>
      </c>
      <c r="C70">
        <f>SUM('AEO 2023 Table 60'!C34:D34)</f>
        <v>3.962799</v>
      </c>
      <c r="D70">
        <f>'AEO 2023 Table 60'!E34</f>
        <v>8.6808309999999995</v>
      </c>
      <c r="E70" s="23">
        <f t="shared" si="5"/>
        <v>0.31342256930960494</v>
      </c>
      <c r="F70" s="23">
        <f t="shared" si="6"/>
        <v>0.68657743069039501</v>
      </c>
    </row>
    <row r="71" spans="2:6" x14ac:dyDescent="0.35">
      <c r="B71">
        <v>2034</v>
      </c>
      <c r="C71">
        <f>SUM('AEO 2023 Table 60'!C35:D35)</f>
        <v>4.0339840000000002</v>
      </c>
      <c r="D71">
        <f>'AEO 2023 Table 60'!E35</f>
        <v>9.2808299999999999</v>
      </c>
      <c r="E71" s="23">
        <f t="shared" si="5"/>
        <v>0.30296960963930852</v>
      </c>
      <c r="F71" s="23">
        <f t="shared" si="6"/>
        <v>0.69703039036069148</v>
      </c>
    </row>
    <row r="72" spans="2:6" x14ac:dyDescent="0.35">
      <c r="B72">
        <v>2035</v>
      </c>
      <c r="C72">
        <f>SUM('AEO 2023 Table 60'!C36:D36)</f>
        <v>4.1267209999999999</v>
      </c>
      <c r="D72">
        <f>'AEO 2023 Table 60'!E36</f>
        <v>9.6808309999999995</v>
      </c>
      <c r="E72" s="23">
        <f t="shared" si="5"/>
        <v>0.29887419580241303</v>
      </c>
      <c r="F72" s="23">
        <f t="shared" si="6"/>
        <v>0.70112580419758697</v>
      </c>
    </row>
    <row r="73" spans="2:6" x14ac:dyDescent="0.35">
      <c r="B73">
        <v>2036</v>
      </c>
      <c r="C73">
        <f>SUM('AEO 2023 Table 60'!C37:D37)</f>
        <v>4.1622320000000004</v>
      </c>
      <c r="D73">
        <f>'AEO 2023 Table 60'!E37</f>
        <v>9.8955730000000006</v>
      </c>
      <c r="E73" s="23">
        <f t="shared" si="5"/>
        <v>0.29607979339591067</v>
      </c>
      <c r="F73" s="23">
        <f t="shared" si="6"/>
        <v>0.70392020660408927</v>
      </c>
    </row>
    <row r="74" spans="2:6" x14ac:dyDescent="0.35">
      <c r="B74">
        <v>2037</v>
      </c>
      <c r="C74">
        <f>SUM('AEO 2023 Table 60'!C38:D38)</f>
        <v>4.1886720000000004</v>
      </c>
      <c r="D74">
        <f>'AEO 2023 Table 60'!E38</f>
        <v>10.080831</v>
      </c>
      <c r="E74" s="23">
        <f t="shared" si="5"/>
        <v>0.29354014642275911</v>
      </c>
      <c r="F74" s="23">
        <f t="shared" si="6"/>
        <v>0.70645985357724095</v>
      </c>
    </row>
    <row r="75" spans="2:6" x14ac:dyDescent="0.35">
      <c r="B75">
        <v>2038</v>
      </c>
      <c r="C75">
        <f>SUM('AEO 2023 Table 60'!C39:D39)</f>
        <v>4.2073309999999999</v>
      </c>
      <c r="D75">
        <f>'AEO 2023 Table 60'!E39</f>
        <v>10.28083</v>
      </c>
      <c r="E75" s="23">
        <f t="shared" si="5"/>
        <v>0.29039786346935265</v>
      </c>
      <c r="F75" s="23">
        <f t="shared" si="6"/>
        <v>0.7096021365306473</v>
      </c>
    </row>
    <row r="76" spans="2:6" x14ac:dyDescent="0.35">
      <c r="B76">
        <v>2039</v>
      </c>
      <c r="C76">
        <f>SUM('AEO 2023 Table 60'!C40:D40)</f>
        <v>4.2317970000000003</v>
      </c>
      <c r="D76">
        <f>'AEO 2023 Table 60'!E40</f>
        <v>10.380831000000001</v>
      </c>
      <c r="E76" s="23">
        <f t="shared" si="5"/>
        <v>0.2895986266125436</v>
      </c>
      <c r="F76" s="23">
        <f t="shared" si="6"/>
        <v>0.71040137338745635</v>
      </c>
    </row>
    <row r="77" spans="2:6" x14ac:dyDescent="0.35">
      <c r="B77">
        <v>2040</v>
      </c>
      <c r="C77">
        <f>SUM('AEO 2023 Table 60'!C41:D41)</f>
        <v>4.2434609999999999</v>
      </c>
      <c r="D77">
        <f>'AEO 2023 Table 60'!E41</f>
        <v>10.395573000000001</v>
      </c>
      <c r="E77" s="23">
        <f t="shared" si="5"/>
        <v>0.28987302030994666</v>
      </c>
      <c r="F77" s="23">
        <f t="shared" si="6"/>
        <v>0.71012697969005334</v>
      </c>
    </row>
    <row r="78" spans="2:6" x14ac:dyDescent="0.35">
      <c r="B78">
        <v>2041</v>
      </c>
      <c r="C78">
        <f>SUM('AEO 2023 Table 60'!C42:D42)</f>
        <v>4.2598719999999997</v>
      </c>
      <c r="D78">
        <f>'AEO 2023 Table 60'!E42</f>
        <v>10.380831000000001</v>
      </c>
      <c r="E78" s="23">
        <f t="shared" si="5"/>
        <v>0.29096089170035072</v>
      </c>
      <c r="F78" s="23">
        <f t="shared" si="6"/>
        <v>0.70903910829964933</v>
      </c>
    </row>
    <row r="79" spans="2:6" x14ac:dyDescent="0.35">
      <c r="B79">
        <v>2042</v>
      </c>
      <c r="C79">
        <f>SUM('AEO 2023 Table 60'!C43:D43)</f>
        <v>4.2685060000000004</v>
      </c>
      <c r="D79">
        <f>'AEO 2023 Table 60'!E43</f>
        <v>10.380831000000001</v>
      </c>
      <c r="E79" s="23">
        <f t="shared" si="5"/>
        <v>0.29137878389991301</v>
      </c>
      <c r="F79" s="23">
        <f t="shared" si="6"/>
        <v>0.70862121610008699</v>
      </c>
    </row>
    <row r="80" spans="2:6" x14ac:dyDescent="0.35">
      <c r="B80">
        <v>2043</v>
      </c>
      <c r="C80">
        <f>SUM('AEO 2023 Table 60'!C44:D44)</f>
        <v>4.278098</v>
      </c>
      <c r="D80">
        <f>'AEO 2023 Table 60'!E44</f>
        <v>10.380831000000001</v>
      </c>
      <c r="E80" s="23">
        <f t="shared" si="5"/>
        <v>0.29184246679958675</v>
      </c>
      <c r="F80" s="23">
        <f t="shared" si="6"/>
        <v>0.70815753320041319</v>
      </c>
    </row>
    <row r="81" spans="1:6" x14ac:dyDescent="0.35">
      <c r="B81">
        <v>2044</v>
      </c>
      <c r="C81">
        <f>SUM('AEO 2023 Table 60'!C45:D45)</f>
        <v>4.3115560000000004</v>
      </c>
      <c r="D81">
        <f>'AEO 2023 Table 60'!E45</f>
        <v>10.395573000000001</v>
      </c>
      <c r="E81" s="23">
        <f t="shared" si="5"/>
        <v>0.29316095615942445</v>
      </c>
      <c r="F81" s="23">
        <f t="shared" si="6"/>
        <v>0.7068390438405755</v>
      </c>
    </row>
    <row r="82" spans="1:6" x14ac:dyDescent="0.35">
      <c r="B82">
        <v>2045</v>
      </c>
      <c r="C82">
        <f>SUM('AEO 2023 Table 60'!C46:D46)</f>
        <v>4.3149730000000002</v>
      </c>
      <c r="D82">
        <f>'AEO 2023 Table 60'!E46</f>
        <v>10.380831000000001</v>
      </c>
      <c r="E82" s="23">
        <f t="shared" si="5"/>
        <v>0.29361938958902828</v>
      </c>
      <c r="F82" s="23">
        <f t="shared" si="6"/>
        <v>0.70638061041097178</v>
      </c>
    </row>
    <row r="83" spans="1:6" x14ac:dyDescent="0.35">
      <c r="B83">
        <v>2046</v>
      </c>
      <c r="C83">
        <f>SUM('AEO 2023 Table 60'!C47:D47)</f>
        <v>4.2858869999999998</v>
      </c>
      <c r="D83">
        <f>'AEO 2023 Table 60'!E47</f>
        <v>10.380831000000001</v>
      </c>
      <c r="E83" s="23">
        <f t="shared" si="5"/>
        <v>0.29221854541690923</v>
      </c>
      <c r="F83" s="23">
        <f t="shared" si="6"/>
        <v>0.70778145458309083</v>
      </c>
    </row>
    <row r="84" spans="1:6" x14ac:dyDescent="0.35">
      <c r="B84">
        <v>2047</v>
      </c>
      <c r="C84">
        <f>SUM('AEO 2023 Table 60'!C48:D48)</f>
        <v>4.2600680000000004</v>
      </c>
      <c r="D84">
        <f>'AEO 2023 Table 60'!E48</f>
        <v>10.380831000000001</v>
      </c>
      <c r="E84" s="23">
        <f t="shared" si="5"/>
        <v>0.29097038371755723</v>
      </c>
      <c r="F84" s="23">
        <f t="shared" si="6"/>
        <v>0.70902961628244277</v>
      </c>
    </row>
    <row r="85" spans="1:6" x14ac:dyDescent="0.35">
      <c r="B85">
        <v>2048</v>
      </c>
      <c r="C85">
        <f>SUM('AEO 2023 Table 60'!C49:D49)</f>
        <v>4.2542390000000001</v>
      </c>
      <c r="D85">
        <f>'AEO 2023 Table 60'!E49</f>
        <v>10.395573000000001</v>
      </c>
      <c r="E85" s="23">
        <f t="shared" si="5"/>
        <v>0.29039546719097831</v>
      </c>
      <c r="F85" s="23">
        <f t="shared" si="6"/>
        <v>0.70960453280902169</v>
      </c>
    </row>
    <row r="86" spans="1:6" x14ac:dyDescent="0.35">
      <c r="B86">
        <v>2049</v>
      </c>
      <c r="C86">
        <f>SUM('AEO 2023 Table 60'!C50:D50)</f>
        <v>4.2382299999999997</v>
      </c>
      <c r="D86">
        <f>'AEO 2023 Table 60'!E50</f>
        <v>10.380831000000001</v>
      </c>
      <c r="E86" s="23">
        <f t="shared" si="5"/>
        <v>0.28991123301284533</v>
      </c>
      <c r="F86" s="23">
        <f t="shared" si="6"/>
        <v>0.71008876698715462</v>
      </c>
    </row>
    <row r="87" spans="1:6" x14ac:dyDescent="0.35">
      <c r="B87">
        <v>2050</v>
      </c>
      <c r="C87">
        <f>SUM('AEO 2023 Table 60'!C51:D51)</f>
        <v>4.2274099999999999</v>
      </c>
      <c r="D87">
        <f>'AEO 2023 Table 60'!E51</f>
        <v>10.380831000000001</v>
      </c>
      <c r="E87" s="23">
        <f t="shared" si="5"/>
        <v>0.28938528601766633</v>
      </c>
      <c r="F87" s="23">
        <f>D87/SUM(C87:D87)</f>
        <v>0.71061471398233378</v>
      </c>
    </row>
    <row r="89" spans="1:6" x14ac:dyDescent="0.35">
      <c r="A89" s="18" t="s">
        <v>1494</v>
      </c>
      <c r="B89" s="19" t="s">
        <v>1530</v>
      </c>
      <c r="C89" s="19"/>
      <c r="D89" s="19" t="s">
        <v>1505</v>
      </c>
    </row>
    <row r="90" spans="1:6" x14ac:dyDescent="0.35">
      <c r="B90">
        <v>2021</v>
      </c>
      <c r="C90" s="26">
        <f>E58*C23+F58*D23</f>
        <v>6.5967288020886192</v>
      </c>
      <c r="D90" s="4">
        <f>C90*About!$B$29/10^6</f>
        <v>5.58742929536906E-6</v>
      </c>
    </row>
    <row r="91" spans="1:6" x14ac:dyDescent="0.35">
      <c r="B91">
        <v>2022</v>
      </c>
      <c r="C91" s="26">
        <f>E59*C27+D27*F59</f>
        <v>11.837726450303556</v>
      </c>
      <c r="D91" s="4">
        <f>C91*About!$B$29/10^6</f>
        <v>1.0026554303407113E-5</v>
      </c>
    </row>
    <row r="92" spans="1:6" x14ac:dyDescent="0.35">
      <c r="B92">
        <v>2023</v>
      </c>
      <c r="C92" s="26">
        <f>E60*C28+D28*F60</f>
        <v>10.275815980549659</v>
      </c>
      <c r="D92" s="4">
        <f>C92*About!$B$29/10^6</f>
        <v>8.7036161355255608E-6</v>
      </c>
    </row>
    <row r="93" spans="1:6" x14ac:dyDescent="0.35">
      <c r="B93">
        <v>2024</v>
      </c>
      <c r="C93" s="26">
        <f>E61*C29+D29*F61</f>
        <v>7.8000361957397093</v>
      </c>
      <c r="D93" s="4">
        <f>C93*About!$B$29/10^6</f>
        <v>6.6066306577915329E-6</v>
      </c>
    </row>
    <row r="94" spans="1:6" x14ac:dyDescent="0.35">
      <c r="B94">
        <v>2025</v>
      </c>
      <c r="C94" s="26">
        <f>E62*C30+D30*F62</f>
        <v>7.2908521323738444</v>
      </c>
      <c r="D94" s="4">
        <f>C94*About!$B$29/10^6</f>
        <v>6.1753517561206464E-6</v>
      </c>
    </row>
    <row r="95" spans="1:6" x14ac:dyDescent="0.35">
      <c r="B95">
        <v>2026</v>
      </c>
      <c r="C95" s="26">
        <f>E63*C31+D31*F63</f>
        <v>6.8643366720411167</v>
      </c>
      <c r="D95" s="4">
        <f>C95*About!$B$29/10^6</f>
        <v>5.8140931612188259E-6</v>
      </c>
    </row>
    <row r="96" spans="1:6" x14ac:dyDescent="0.35">
      <c r="B96">
        <v>2027</v>
      </c>
      <c r="C96" s="26">
        <f>E64*C32+D32*F64</f>
        <v>6.406514109893104</v>
      </c>
      <c r="D96" s="4">
        <f>C96*About!$B$29/10^6</f>
        <v>5.4263174510794592E-6</v>
      </c>
    </row>
    <row r="97" spans="2:4" x14ac:dyDescent="0.35">
      <c r="B97">
        <v>2028</v>
      </c>
      <c r="C97" s="26">
        <f>E65*C33+D33*F65</f>
        <v>5.9232257243822275</v>
      </c>
      <c r="D97" s="4">
        <f>C97*About!$B$29/10^6</f>
        <v>5.016972188551747E-6</v>
      </c>
    </row>
    <row r="98" spans="2:4" x14ac:dyDescent="0.35">
      <c r="B98">
        <v>2029</v>
      </c>
      <c r="C98" s="26">
        <f>E66*C34+D34*F66</f>
        <v>5.4382060820560998</v>
      </c>
      <c r="D98" s="4">
        <f>C98*About!$B$29/10^6</f>
        <v>4.6061605515015161E-6</v>
      </c>
    </row>
    <row r="99" spans="2:4" x14ac:dyDescent="0.35">
      <c r="B99">
        <v>2030</v>
      </c>
      <c r="C99" s="26">
        <f>E67*C35+D35*F67</f>
        <v>4.9810343292106669</v>
      </c>
      <c r="D99" s="4">
        <f>C99*About!$B$29/10^6</f>
        <v>4.2189360768414344E-6</v>
      </c>
    </row>
    <row r="100" spans="2:4" x14ac:dyDescent="0.35">
      <c r="B100">
        <v>2031</v>
      </c>
      <c r="C100" s="26">
        <f>E68*C36+D36*F68</f>
        <v>5.2889756891682715</v>
      </c>
      <c r="D100" s="4">
        <f>C100*About!$B$29/10^6</f>
        <v>4.4797624087255251E-6</v>
      </c>
    </row>
    <row r="101" spans="2:4" x14ac:dyDescent="0.35">
      <c r="B101">
        <v>2032</v>
      </c>
      <c r="C101" s="26">
        <f>E69*C37+D37*F69</f>
        <v>5.6678956289543683</v>
      </c>
      <c r="D101" s="4">
        <f>C101*About!$B$29/10^6</f>
        <v>4.8007075977243504E-6</v>
      </c>
    </row>
    <row r="102" spans="2:4" x14ac:dyDescent="0.35">
      <c r="B102">
        <v>2033</v>
      </c>
      <c r="C102" s="26">
        <f>E70*C38+D38*F70</f>
        <v>6.0839230896539975</v>
      </c>
      <c r="D102" s="4">
        <f>C102*About!$B$29/10^6</f>
        <v>5.1530828569369357E-6</v>
      </c>
    </row>
    <row r="103" spans="2:4" x14ac:dyDescent="0.35">
      <c r="B103">
        <v>2034</v>
      </c>
      <c r="C103" s="26">
        <f>E71*C39+D39*F71</f>
        <v>6.3810112543281017</v>
      </c>
      <c r="D103" s="4">
        <f>C103*About!$B$29/10^6</f>
        <v>5.404716532415902E-6</v>
      </c>
    </row>
    <row r="104" spans="2:4" x14ac:dyDescent="0.35">
      <c r="B104">
        <v>2035</v>
      </c>
      <c r="C104" s="26">
        <f>E72*C40+D40*F72</f>
        <v>6.5121192507493619</v>
      </c>
      <c r="D104" s="4">
        <f>C104*About!$B$29/10^6</f>
        <v>5.5157650053847094E-6</v>
      </c>
    </row>
    <row r="105" spans="2:4" x14ac:dyDescent="0.35">
      <c r="B105">
        <v>2036</v>
      </c>
      <c r="C105" s="26">
        <f>E73*C41+D41*F73</f>
        <v>6.5715192871865487</v>
      </c>
      <c r="D105" s="4">
        <f>C105*About!$B$29/10^6</f>
        <v>5.5660768362470069E-6</v>
      </c>
    </row>
    <row r="106" spans="2:4" x14ac:dyDescent="0.35">
      <c r="B106">
        <v>2037</v>
      </c>
      <c r="C106" s="26">
        <f>E74*C42+D42*F74</f>
        <v>6.5947808949906763</v>
      </c>
      <c r="D106" s="4">
        <f>C106*About!$B$29/10^6</f>
        <v>5.5857794180571023E-6</v>
      </c>
    </row>
    <row r="107" spans="2:4" x14ac:dyDescent="0.35">
      <c r="B107">
        <v>2038</v>
      </c>
      <c r="C107" s="26">
        <f>E75*C43+D43*F75</f>
        <v>6.6934243907732034</v>
      </c>
      <c r="D107" s="4">
        <f>C107*About!$B$29/10^6</f>
        <v>5.669330458984903E-6</v>
      </c>
    </row>
    <row r="108" spans="2:4" x14ac:dyDescent="0.35">
      <c r="B108">
        <v>2039</v>
      </c>
      <c r="C108" s="26">
        <f>E76*C44+D44*F76</f>
        <v>6.7557651629324473</v>
      </c>
      <c r="D108" s="4">
        <f>C108*About!$B$29/10^6</f>
        <v>5.7221330930037832E-6</v>
      </c>
    </row>
    <row r="109" spans="2:4" x14ac:dyDescent="0.35">
      <c r="B109">
        <v>2040</v>
      </c>
      <c r="C109" s="26">
        <f>E77*C45+D45*F77</f>
        <v>7.068175141030804</v>
      </c>
      <c r="D109" s="4">
        <f>C109*About!$B$29/10^6</f>
        <v>5.9867443444530912E-6</v>
      </c>
    </row>
    <row r="110" spans="2:4" x14ac:dyDescent="0.35">
      <c r="B110">
        <v>2041</v>
      </c>
      <c r="C110" s="26">
        <f>E78*C46+D46*F78</f>
        <v>7.184102898449547</v>
      </c>
      <c r="D110" s="4">
        <f>C110*About!$B$29/10^6</f>
        <v>6.0849351549867665E-6</v>
      </c>
    </row>
    <row r="111" spans="2:4" x14ac:dyDescent="0.35">
      <c r="B111">
        <v>2042</v>
      </c>
      <c r="C111" s="26">
        <f>E79*C47+D47*F79</f>
        <v>7.1744272654218317</v>
      </c>
      <c r="D111" s="4">
        <f>C111*About!$B$29/10^6</f>
        <v>6.0767398938122914E-6</v>
      </c>
    </row>
    <row r="112" spans="2:4" x14ac:dyDescent="0.35">
      <c r="B112">
        <v>2043</v>
      </c>
      <c r="C112" s="26">
        <f>E80*C48+D48*F80</f>
        <v>7.0658241321883564</v>
      </c>
      <c r="D112" s="4">
        <f>C112*About!$B$29/10^6</f>
        <v>5.9847530399635375E-6</v>
      </c>
    </row>
    <row r="113" spans="2:4" x14ac:dyDescent="0.35">
      <c r="B113">
        <v>2044</v>
      </c>
      <c r="C113" s="26">
        <f>E81*C49+D49*F81</f>
        <v>7.025488655018977</v>
      </c>
      <c r="D113" s="4">
        <f>C113*About!$B$29/10^6</f>
        <v>5.9505888908010733E-6</v>
      </c>
    </row>
    <row r="114" spans="2:4" x14ac:dyDescent="0.35">
      <c r="B114">
        <v>2045</v>
      </c>
      <c r="C114" s="26">
        <f>E82*C50+D50*F82</f>
        <v>6.9158737615294461</v>
      </c>
      <c r="D114" s="4">
        <f>C114*About!$B$29/10^6</f>
        <v>5.8577450760154409E-6</v>
      </c>
    </row>
    <row r="115" spans="2:4" x14ac:dyDescent="0.35">
      <c r="B115">
        <v>2046</v>
      </c>
      <c r="C115" s="26">
        <f>E83*C51+D51*F83</f>
        <v>6.925739356559288</v>
      </c>
      <c r="D115" s="4">
        <f>C115*About!$B$29/10^6</f>
        <v>5.8661012350057166E-6</v>
      </c>
    </row>
    <row r="116" spans="2:4" x14ac:dyDescent="0.35">
      <c r="B116">
        <v>2047</v>
      </c>
      <c r="C116" s="26">
        <f>E84*C52+D52*F84</f>
        <v>6.9351248918246764</v>
      </c>
      <c r="D116" s="4">
        <f>C116*About!$B$29/10^6</f>
        <v>5.8740507833755008E-6</v>
      </c>
    </row>
    <row r="117" spans="2:4" x14ac:dyDescent="0.35">
      <c r="B117">
        <v>2048</v>
      </c>
      <c r="C117" s="26">
        <f>E85*C53+D53*F85</f>
        <v>6.864772416914243</v>
      </c>
      <c r="D117" s="4">
        <f>C117*About!$B$29/10^6</f>
        <v>5.8144622371263639E-6</v>
      </c>
    </row>
    <row r="118" spans="2:4" x14ac:dyDescent="0.35">
      <c r="B118">
        <v>2049</v>
      </c>
      <c r="C118" s="26">
        <f>E86*C54+D54*F86</f>
        <v>6.6775750120720048</v>
      </c>
      <c r="D118" s="4">
        <f>C118*About!$B$29/10^6</f>
        <v>5.6559060352249884E-6</v>
      </c>
    </row>
    <row r="119" spans="2:4" x14ac:dyDescent="0.35">
      <c r="B119">
        <v>2050</v>
      </c>
      <c r="C119" s="26">
        <f>E87*C55+D55*F87</f>
        <v>6.6444351515062543</v>
      </c>
      <c r="D119" s="4">
        <f>C119*About!$B$29/10^6</f>
        <v>5.627836573325797E-6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M145" sqref="M145"/>
    </sheetView>
  </sheetViews>
  <sheetFormatPr defaultRowHeight="14.5" x14ac:dyDescent="0.35"/>
  <cols>
    <col min="1" max="1" width="39.5429687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35">
      <c r="A2" s="5" t="s">
        <v>22</v>
      </c>
    </row>
    <row r="3" spans="1:32" x14ac:dyDescent="0.3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</row>
    <row r="6" spans="1:32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</row>
    <row r="9" spans="1:32" x14ac:dyDescent="0.3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</row>
    <row r="10" spans="1:32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</row>
    <row r="12" spans="1:32" s="3" customFormat="1" x14ac:dyDescent="0.35">
      <c r="A12" s="5" t="s">
        <v>31</v>
      </c>
    </row>
    <row r="13" spans="1:32" x14ac:dyDescent="0.3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3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</row>
    <row r="15" spans="1:32" x14ac:dyDescent="0.3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</row>
    <row r="16" spans="1:32" x14ac:dyDescent="0.3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</row>
    <row r="17" spans="1:32" x14ac:dyDescent="0.3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</row>
    <row r="18" spans="1:32" x14ac:dyDescent="0.3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</row>
    <row r="19" spans="1:32" x14ac:dyDescent="0.3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</row>
    <row r="20" spans="1:32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</row>
    <row r="22" spans="1:32" s="3" customFormat="1" x14ac:dyDescent="0.35">
      <c r="A22" s="5" t="s">
        <v>32</v>
      </c>
    </row>
    <row r="23" spans="1:32" x14ac:dyDescent="0.3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</row>
    <row r="26" spans="1:32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35">
      <c r="A32" s="5" t="s">
        <v>33</v>
      </c>
    </row>
    <row r="33" spans="1:32" x14ac:dyDescent="0.3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3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3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3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3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3" customFormat="1" x14ac:dyDescent="0.35">
      <c r="A42" s="5" t="s">
        <v>34</v>
      </c>
    </row>
    <row r="43" spans="1:32" x14ac:dyDescent="0.3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3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</row>
    <row r="45" spans="1:32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35">
      <c r="A52" s="5" t="s">
        <v>35</v>
      </c>
    </row>
    <row r="53" spans="1:32" x14ac:dyDescent="0.3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3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</row>
    <row r="55" spans="1:32" x14ac:dyDescent="0.3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</row>
    <row r="56" spans="1:32" x14ac:dyDescent="0.3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</row>
    <row r="57" spans="1:32" x14ac:dyDescent="0.3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</row>
    <row r="58" spans="1:32" x14ac:dyDescent="0.3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</row>
    <row r="59" spans="1:32" x14ac:dyDescent="0.3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</row>
    <row r="60" spans="1:32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</row>
    <row r="62" spans="1:32" s="3" customFormat="1" x14ac:dyDescent="0.35">
      <c r="A62" s="5" t="s">
        <v>36</v>
      </c>
    </row>
    <row r="63" spans="1:32" x14ac:dyDescent="0.3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3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</row>
    <row r="65" spans="1:32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35">
      <c r="A72" s="5" t="s">
        <v>37</v>
      </c>
    </row>
    <row r="73" spans="1:32" x14ac:dyDescent="0.3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3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</row>
    <row r="75" spans="1:32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35">
      <c r="A82" s="5" t="s">
        <v>38</v>
      </c>
    </row>
    <row r="83" spans="1:32" x14ac:dyDescent="0.3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3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</row>
    <row r="85" spans="1:32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</row>
    <row r="87" spans="1:32" x14ac:dyDescent="0.3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</row>
    <row r="88" spans="1:32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35">
      <c r="A92" s="5" t="s">
        <v>39</v>
      </c>
    </row>
    <row r="93" spans="1:32" x14ac:dyDescent="0.3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</row>
    <row r="96" spans="1:32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35">
      <c r="A102" s="5" t="s">
        <v>46</v>
      </c>
    </row>
    <row r="103" spans="1:32" x14ac:dyDescent="0.3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</row>
    <row r="106" spans="1:32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</row>
    <row r="109" spans="1:32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</row>
    <row r="112" spans="1:32" s="3" customFormat="1" x14ac:dyDescent="0.35">
      <c r="A112" s="5" t="s">
        <v>47</v>
      </c>
    </row>
    <row r="113" spans="1:32" x14ac:dyDescent="0.3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35">
      <c r="A114" t="s">
        <v>52</v>
      </c>
      <c r="B114">
        <v>1.4927235207542256E-5</v>
      </c>
      <c r="C114">
        <v>1.835315804206015E-5</v>
      </c>
      <c r="D114">
        <v>2.6795610741407819E-5</v>
      </c>
      <c r="E114">
        <v>2.3369687906889925E-5</v>
      </c>
      <c r="F114">
        <v>2.117401763410256E-5</v>
      </c>
      <c r="G114">
        <v>1.8978347361315195E-5</v>
      </c>
      <c r="H114">
        <v>1.678267708852783E-5</v>
      </c>
      <c r="I114">
        <v>1.4587006815740463E-5</v>
      </c>
      <c r="J114">
        <v>1.2391336542953093E-5</v>
      </c>
      <c r="K114">
        <v>1.2477675986456064E-5</v>
      </c>
      <c r="L114">
        <v>1.2579748173037605E-5</v>
      </c>
      <c r="M114">
        <v>1.2772463260796397E-5</v>
      </c>
      <c r="N114">
        <v>1.2863922115850461E-5</v>
      </c>
      <c r="O114">
        <v>1.2974373292969698E-5</v>
      </c>
      <c r="P114">
        <v>1.2986282999815475E-5</v>
      </c>
      <c r="Q114">
        <v>1.3015132858124513E-5</v>
      </c>
      <c r="R114">
        <v>1.3002682571244048E-5</v>
      </c>
      <c r="S114">
        <v>1.3031510399645716E-5</v>
      </c>
      <c r="T114">
        <v>1.3191422955330845E-5</v>
      </c>
      <c r="U114">
        <v>1.3147735107104103E-5</v>
      </c>
      <c r="V114">
        <v>1.3424564617721518E-5</v>
      </c>
      <c r="W114">
        <v>1.3535538581488725E-5</v>
      </c>
      <c r="X114">
        <v>1.360756621093848E-5</v>
      </c>
      <c r="Y114">
        <v>1.3866842969206922E-5</v>
      </c>
      <c r="Z114">
        <v>1.4050525794944086E-5</v>
      </c>
      <c r="AA114">
        <v>1.413115017209285E-5</v>
      </c>
      <c r="AB114">
        <v>1.4257588283529538E-5</v>
      </c>
      <c r="AC114">
        <v>1.4303693490438054E-5</v>
      </c>
      <c r="AD114">
        <v>1.427933264940768E-5</v>
      </c>
      <c r="AE114">
        <v>1.4307708017404141E-5</v>
      </c>
      <c r="AF114">
        <v>1.4275271520714466E-5</v>
      </c>
    </row>
    <row r="115" spans="1:32" x14ac:dyDescent="0.35">
      <c r="A115" t="s">
        <v>53</v>
      </c>
      <c r="B115">
        <v>1.3440227052039288E-5</v>
      </c>
      <c r="C115">
        <v>1.9314501239121262E-5</v>
      </c>
      <c r="D115">
        <v>3.4260821340317909E-5</v>
      </c>
      <c r="E115">
        <v>2.3289665132092304E-5</v>
      </c>
      <c r="F115">
        <v>2.1121113671993361E-5</v>
      </c>
      <c r="G115">
        <v>1.8952562211894418E-5</v>
      </c>
      <c r="H115">
        <v>1.6784010751795474E-5</v>
      </c>
      <c r="I115">
        <v>1.4615459291696531E-5</v>
      </c>
      <c r="J115">
        <v>1.2446907831597591E-5</v>
      </c>
      <c r="K115">
        <v>1.2529524220755063E-5</v>
      </c>
      <c r="L115">
        <v>1.2607007641495365E-5</v>
      </c>
      <c r="M115">
        <v>1.28450789193121E-5</v>
      </c>
      <c r="N115">
        <v>1.2923944293087793E-5</v>
      </c>
      <c r="O115">
        <v>1.3038766712211682E-5</v>
      </c>
      <c r="P115">
        <v>1.3061193157914159E-5</v>
      </c>
      <c r="Q115">
        <v>1.3094616763914823E-5</v>
      </c>
      <c r="R115">
        <v>1.3079316993246483E-5</v>
      </c>
      <c r="S115">
        <v>1.3118923377480901E-5</v>
      </c>
      <c r="T115">
        <v>1.3262904920921133E-5</v>
      </c>
      <c r="U115">
        <v>1.3248684615713915E-5</v>
      </c>
      <c r="V115">
        <v>1.3432568252529797E-5</v>
      </c>
      <c r="W115">
        <v>1.3464638713835477E-5</v>
      </c>
      <c r="X115">
        <v>1.3417280344119274E-5</v>
      </c>
      <c r="Y115">
        <v>1.3534054104653649E-5</v>
      </c>
      <c r="Z115">
        <v>1.3544019248521975E-5</v>
      </c>
      <c r="AA115">
        <v>1.3389006652618371E-5</v>
      </c>
      <c r="AB115">
        <v>1.3578085111052882E-5</v>
      </c>
      <c r="AC115">
        <v>1.3650717715651176E-5</v>
      </c>
      <c r="AD115">
        <v>1.368319403563494E-5</v>
      </c>
      <c r="AE115">
        <v>1.37311692427575E-5</v>
      </c>
      <c r="AF115">
        <v>1.3726539572993318E-5</v>
      </c>
    </row>
    <row r="116" spans="1:32" x14ac:dyDescent="0.3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</row>
    <row r="117" spans="1:32" x14ac:dyDescent="0.3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</row>
    <row r="118" spans="1:32" x14ac:dyDescent="0.3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</row>
    <row r="119" spans="1:32" x14ac:dyDescent="0.3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</row>
    <row r="120" spans="1:32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</row>
    <row r="122" spans="1:32" s="3" customFormat="1" x14ac:dyDescent="0.35">
      <c r="A122" s="5" t="s">
        <v>48</v>
      </c>
    </row>
    <row r="123" spans="1:32" x14ac:dyDescent="0.3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3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</row>
    <row r="125" spans="1:32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</row>
    <row r="127" spans="1:32" x14ac:dyDescent="0.3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</row>
    <row r="128" spans="1:32" x14ac:dyDescent="0.3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</row>
    <row r="129" spans="1:32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</row>
    <row r="132" spans="1:32" s="3" customFormat="1" x14ac:dyDescent="0.35">
      <c r="A132" s="5" t="s">
        <v>49</v>
      </c>
    </row>
    <row r="133" spans="1:32" x14ac:dyDescent="0.3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35">
      <c r="A142" s="5" t="s">
        <v>50</v>
      </c>
    </row>
    <row r="143" spans="1:32" x14ac:dyDescent="0.3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3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3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3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3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I14" sqref="I14"/>
    </sheetView>
  </sheetViews>
  <sheetFormatPr defaultRowHeight="14.5" x14ac:dyDescent="0.35"/>
  <cols>
    <col min="1" max="1" width="39.5429687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35">
      <c r="A2" s="5" t="s">
        <v>22</v>
      </c>
    </row>
    <row r="3" spans="1:32" x14ac:dyDescent="0.3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</row>
    <row r="6" spans="1:32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</row>
    <row r="9" spans="1:32" x14ac:dyDescent="0.3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</row>
    <row r="10" spans="1:32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</row>
    <row r="12" spans="1:32" s="3" customFormat="1" x14ac:dyDescent="0.35">
      <c r="A12" s="5" t="s">
        <v>31</v>
      </c>
    </row>
    <row r="13" spans="1:32" x14ac:dyDescent="0.3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35">
      <c r="A14" t="s">
        <v>52</v>
      </c>
      <c r="B14">
        <v>7.8501640081489598E-7</v>
      </c>
      <c r="C14">
        <v>8.6118307425893831E-7</v>
      </c>
      <c r="D14">
        <v>1.5907140940305012E-6</v>
      </c>
      <c r="E14">
        <v>1.369821261413888E-6</v>
      </c>
      <c r="F14">
        <v>1.0348789962265469E-6</v>
      </c>
      <c r="G14">
        <v>9.622577901730669E-7</v>
      </c>
      <c r="H14">
        <v>9.2369829027132115E-7</v>
      </c>
      <c r="I14">
        <v>8.8513879036957541E-7</v>
      </c>
      <c r="J14">
        <v>8.4657929046782966E-7</v>
      </c>
      <c r="K14">
        <v>8.0801979056608391E-7</v>
      </c>
      <c r="L14">
        <v>7.6946029066433816E-7</v>
      </c>
      <c r="M14">
        <v>7.5323386549662883E-7</v>
      </c>
      <c r="N14">
        <v>7.485320086124625E-7</v>
      </c>
      <c r="O14">
        <v>7.4096737817097436E-7</v>
      </c>
      <c r="P14">
        <v>7.3257426442804991E-7</v>
      </c>
      <c r="Q14">
        <v>7.2456951354333496E-7</v>
      </c>
      <c r="R14">
        <v>7.171221520357328E-7</v>
      </c>
      <c r="S14">
        <v>7.1001435165407974E-7</v>
      </c>
      <c r="T14">
        <v>7.068343969988294E-7</v>
      </c>
      <c r="U14">
        <v>7.0122545525928977E-7</v>
      </c>
      <c r="V14">
        <v>6.9856977236556418E-7</v>
      </c>
      <c r="W14">
        <v>6.9413557096475826E-7</v>
      </c>
      <c r="X14">
        <v>6.9042157213682589E-7</v>
      </c>
      <c r="Y14">
        <v>6.8664176034239665E-7</v>
      </c>
      <c r="Z14">
        <v>6.8376438849186484E-7</v>
      </c>
      <c r="AA14">
        <v>6.8195196816336262E-7</v>
      </c>
      <c r="AB14">
        <v>6.8081728264566825E-7</v>
      </c>
      <c r="AC14">
        <v>6.8072625444544483E-7</v>
      </c>
      <c r="AD14">
        <v>6.812949846453822E-7</v>
      </c>
      <c r="AE14">
        <v>6.8330273254997674E-7</v>
      </c>
      <c r="AF14">
        <v>6.8453116082654918E-7</v>
      </c>
    </row>
    <row r="15" spans="1:32" x14ac:dyDescent="0.3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</row>
    <row r="16" spans="1:32" x14ac:dyDescent="0.3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</row>
    <row r="17" spans="1:32" x14ac:dyDescent="0.3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</row>
    <row r="18" spans="1:32" x14ac:dyDescent="0.3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</row>
    <row r="19" spans="1:32" x14ac:dyDescent="0.3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</row>
    <row r="20" spans="1:32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</row>
    <row r="22" spans="1:32" s="3" customFormat="1" x14ac:dyDescent="0.35">
      <c r="A22" s="5" t="s">
        <v>32</v>
      </c>
    </row>
    <row r="23" spans="1:32" x14ac:dyDescent="0.3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</row>
    <row r="26" spans="1:32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35">
      <c r="A32" s="5" t="s">
        <v>33</v>
      </c>
    </row>
    <row r="33" spans="1:32" x14ac:dyDescent="0.3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3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3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3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3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3" customFormat="1" x14ac:dyDescent="0.35">
      <c r="A42" s="5" t="s">
        <v>34</v>
      </c>
    </row>
    <row r="43" spans="1:32" x14ac:dyDescent="0.3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3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</row>
    <row r="45" spans="1:32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35">
      <c r="A52" s="5" t="s">
        <v>35</v>
      </c>
    </row>
    <row r="53" spans="1:32" x14ac:dyDescent="0.3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3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</row>
    <row r="55" spans="1:32" x14ac:dyDescent="0.3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</row>
    <row r="56" spans="1:32" x14ac:dyDescent="0.3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</row>
    <row r="57" spans="1:32" x14ac:dyDescent="0.3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</row>
    <row r="58" spans="1:32" x14ac:dyDescent="0.3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</row>
    <row r="59" spans="1:32" x14ac:dyDescent="0.3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</row>
    <row r="60" spans="1:32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</row>
    <row r="62" spans="1:32" s="3" customFormat="1" x14ac:dyDescent="0.35">
      <c r="A62" s="5" t="s">
        <v>36</v>
      </c>
    </row>
    <row r="63" spans="1:32" x14ac:dyDescent="0.3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3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</row>
    <row r="65" spans="1:32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35">
      <c r="A72" s="5" t="s">
        <v>37</v>
      </c>
    </row>
    <row r="73" spans="1:32" x14ac:dyDescent="0.3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3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</row>
    <row r="75" spans="1:32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35">
      <c r="A82" s="5" t="s">
        <v>38</v>
      </c>
    </row>
    <row r="83" spans="1:32" x14ac:dyDescent="0.3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3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</row>
    <row r="85" spans="1:32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</row>
    <row r="87" spans="1:32" x14ac:dyDescent="0.3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</row>
    <row r="88" spans="1:32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35">
      <c r="A92" s="5" t="s">
        <v>39</v>
      </c>
    </row>
    <row r="93" spans="1:32" x14ac:dyDescent="0.3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</row>
    <row r="96" spans="1:32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35">
      <c r="A102" s="5" t="s">
        <v>46</v>
      </c>
    </row>
    <row r="103" spans="1:32" x14ac:dyDescent="0.3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3" customFormat="1" x14ac:dyDescent="0.35">
      <c r="A112" s="5" t="s">
        <v>47</v>
      </c>
    </row>
    <row r="113" spans="1:32" x14ac:dyDescent="0.3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3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3" customFormat="1" x14ac:dyDescent="0.35">
      <c r="A122" s="5" t="s">
        <v>48</v>
      </c>
    </row>
    <row r="123" spans="1:32" x14ac:dyDescent="0.3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3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</row>
    <row r="125" spans="1:32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</row>
    <row r="127" spans="1:32" x14ac:dyDescent="0.3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</row>
    <row r="128" spans="1:32" x14ac:dyDescent="0.35">
      <c r="A128" t="s">
        <v>56</v>
      </c>
      <c r="B128">
        <v>4.5981167073804443E-7</v>
      </c>
      <c r="C128">
        <v>7.8600566493911493E-7</v>
      </c>
      <c r="D128">
        <v>8.339356565241022E-7</v>
      </c>
      <c r="E128">
        <v>7.3119589596492587E-7</v>
      </c>
      <c r="F128">
        <v>7.3022154027569102E-7</v>
      </c>
      <c r="G128">
        <v>7.2335478425635306E-7</v>
      </c>
      <c r="H128">
        <v>7.319912942435546E-7</v>
      </c>
      <c r="I128">
        <v>7.5554343770968002E-7</v>
      </c>
      <c r="J128">
        <v>7.882780092137136E-7</v>
      </c>
      <c r="K128">
        <v>8.0992932076312504E-7</v>
      </c>
      <c r="L128">
        <v>8.3282013996687444E-7</v>
      </c>
      <c r="M128">
        <v>8.533232086843561E-7</v>
      </c>
      <c r="N128">
        <v>8.7018415415758186E-7</v>
      </c>
      <c r="O128">
        <v>8.8650114054724862E-7</v>
      </c>
      <c r="P128">
        <v>8.9634466238080962E-7</v>
      </c>
      <c r="Q128">
        <v>9.0300382549917693E-7</v>
      </c>
      <c r="R128">
        <v>9.122112591765583E-7</v>
      </c>
      <c r="S128">
        <v>9.2409193399363755E-7</v>
      </c>
      <c r="T128">
        <v>9.3500528235654141E-7</v>
      </c>
      <c r="U128">
        <v>9.4037993919285521E-7</v>
      </c>
      <c r="V128">
        <v>9.5818303263074145E-7</v>
      </c>
      <c r="W128">
        <v>9.6879245300235453E-7</v>
      </c>
      <c r="X128">
        <v>9.6975511250538435E-7</v>
      </c>
      <c r="Y128">
        <v>9.8091696161263586E-7</v>
      </c>
      <c r="Z128">
        <v>9.9439920730628472E-7</v>
      </c>
      <c r="AA128">
        <v>9.963987365972321E-7</v>
      </c>
      <c r="AB128">
        <v>1.0030601467661509E-6</v>
      </c>
      <c r="AC128">
        <v>1.0075222129950619E-6</v>
      </c>
      <c r="AD128">
        <v>1.0097832067835405E-6</v>
      </c>
      <c r="AE128">
        <v>1.0084109502966084E-6</v>
      </c>
      <c r="AF128">
        <v>1.0068501720300548E-6</v>
      </c>
    </row>
    <row r="129" spans="1:32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59</v>
      </c>
      <c r="B131">
        <v>4.5981167073804443E-7</v>
      </c>
      <c r="C131">
        <v>7.8600566493911493E-7</v>
      </c>
      <c r="D131">
        <v>8.339356565241022E-7</v>
      </c>
      <c r="E131">
        <v>7.3119589596492587E-7</v>
      </c>
      <c r="F131">
        <v>7.3022154027569102E-7</v>
      </c>
      <c r="G131">
        <v>7.2335478425635306E-7</v>
      </c>
      <c r="H131">
        <v>7.319912942435546E-7</v>
      </c>
      <c r="I131">
        <v>7.5554343770968002E-7</v>
      </c>
      <c r="J131">
        <v>7.882780092137136E-7</v>
      </c>
      <c r="K131">
        <v>8.0992932076312504E-7</v>
      </c>
      <c r="L131">
        <v>8.3282013996687444E-7</v>
      </c>
      <c r="M131">
        <v>8.533232086843561E-7</v>
      </c>
      <c r="N131">
        <v>8.7018415415758186E-7</v>
      </c>
      <c r="O131">
        <v>8.8650114054724862E-7</v>
      </c>
      <c r="P131">
        <v>8.9634466238080962E-7</v>
      </c>
      <c r="Q131">
        <v>9.0300382549917693E-7</v>
      </c>
      <c r="R131">
        <v>9.122112591765583E-7</v>
      </c>
      <c r="S131">
        <v>9.2409193399363755E-7</v>
      </c>
      <c r="T131">
        <v>9.3500528235654141E-7</v>
      </c>
      <c r="U131">
        <v>9.4037993919285521E-7</v>
      </c>
      <c r="V131">
        <v>9.5818303263074145E-7</v>
      </c>
      <c r="W131">
        <v>9.6879245300235453E-7</v>
      </c>
      <c r="X131">
        <v>9.6975511250538435E-7</v>
      </c>
      <c r="Y131">
        <v>9.8091696161263586E-7</v>
      </c>
      <c r="Z131">
        <v>9.9439920730628472E-7</v>
      </c>
      <c r="AA131">
        <v>9.963987365972321E-7</v>
      </c>
      <c r="AB131">
        <v>1.0030601467661509E-6</v>
      </c>
      <c r="AC131">
        <v>1.0075222129950619E-6</v>
      </c>
      <c r="AD131">
        <v>1.0097832067835405E-6</v>
      </c>
      <c r="AE131">
        <v>1.0084109502966084E-6</v>
      </c>
      <c r="AF131">
        <v>1.0068501720300548E-6</v>
      </c>
    </row>
    <row r="132" spans="1:32" s="3" customFormat="1" x14ac:dyDescent="0.35">
      <c r="A132" s="5" t="s">
        <v>49</v>
      </c>
    </row>
    <row r="133" spans="1:32" x14ac:dyDescent="0.3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35">
      <c r="A142" s="5" t="s">
        <v>50</v>
      </c>
    </row>
    <row r="143" spans="1:32" x14ac:dyDescent="0.3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3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3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3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3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4.5" x14ac:dyDescent="0.35"/>
  <cols>
    <col min="1" max="1" width="17.26953125" customWidth="1"/>
    <col min="3" max="32" width="8.7265625" hidden="1" customWidth="1"/>
    <col min="35" max="36" width="24.1796875" customWidth="1"/>
    <col min="37" max="37" width="10.54296875" bestFit="1" customWidth="1"/>
  </cols>
  <sheetData>
    <row r="1" spans="1:57" x14ac:dyDescent="0.3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3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3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3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3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3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3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3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3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3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3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3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3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3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3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3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3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3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3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3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3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3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3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1627</v>
      </c>
    </row>
    <row r="25" spans="1:42" x14ac:dyDescent="0.3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3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3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3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3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3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3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3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3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3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3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3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3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3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3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3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3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3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3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3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3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3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3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3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3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3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3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3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3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3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3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3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3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3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3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3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3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3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3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3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3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3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3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3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3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3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3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3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3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3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3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3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3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3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3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3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3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3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3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3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3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3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3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3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3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3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3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3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3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3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3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3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3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3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3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3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3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3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3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3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3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3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3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3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3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3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3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3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3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3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3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3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3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3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3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3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3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3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3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3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3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3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3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3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3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3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3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3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3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3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3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3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3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3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3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3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3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3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3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3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3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3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3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3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3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3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3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3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3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3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3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3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3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3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3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3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3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3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3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3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3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3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3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3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3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3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3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3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3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3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3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3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3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3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3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3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3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3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3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3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3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3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3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3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3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3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3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3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3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3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3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3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3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3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3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3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3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3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3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3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3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3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3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3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3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3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3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3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3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3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3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3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3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3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3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3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3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3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3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3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3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3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3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3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3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3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3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3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3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3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3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3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3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3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3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3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3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3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3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3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3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3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3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3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3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3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3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3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3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3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3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3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3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3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3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3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3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3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3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3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3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3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3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3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3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3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3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3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3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3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3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3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3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3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3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3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3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3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3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3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3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3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3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3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3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3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3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3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3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3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3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3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3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3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3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3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3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3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3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3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3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3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3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3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3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3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3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3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3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3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3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3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3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3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3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3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3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3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3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3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3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3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3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3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3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3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3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3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3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3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3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3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3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3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3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3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3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3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E14" sqref="E14"/>
    </sheetView>
  </sheetViews>
  <sheetFormatPr defaultRowHeight="14.5" x14ac:dyDescent="0.35"/>
  <cols>
    <col min="1" max="1" width="39.54296875" customWidth="1"/>
    <col min="2" max="2" width="11.54296875" bestFit="1" customWidth="1"/>
  </cols>
  <sheetData>
    <row r="1" spans="1:32" s="3" customFormat="1" x14ac:dyDescent="0.35">
      <c r="A1" s="5" t="s">
        <v>22</v>
      </c>
    </row>
    <row r="2" spans="1:32" x14ac:dyDescent="0.35">
      <c r="A2" t="s">
        <v>30</v>
      </c>
      <c r="B2">
        <f>'Fuel Taxes'!B$1</f>
        <v>2020</v>
      </c>
      <c r="C2">
        <f>'Fuel Taxes'!C$1</f>
        <v>2021</v>
      </c>
      <c r="D2">
        <f>'Fuel Taxes'!D$1</f>
        <v>2022</v>
      </c>
      <c r="E2">
        <f>'Fuel Taxes'!E$1</f>
        <v>2023</v>
      </c>
      <c r="F2">
        <f>'Fuel Taxes'!F$1</f>
        <v>2024</v>
      </c>
      <c r="G2">
        <f>'Fuel Taxes'!G$1</f>
        <v>2025</v>
      </c>
      <c r="H2">
        <f>'Fuel Taxes'!H$1</f>
        <v>2026</v>
      </c>
      <c r="I2">
        <f>'Fuel Taxes'!I$1</f>
        <v>2027</v>
      </c>
      <c r="J2">
        <f>'Fuel Taxes'!J$1</f>
        <v>2028</v>
      </c>
      <c r="K2">
        <f>'Fuel Taxes'!K$1</f>
        <v>2029</v>
      </c>
      <c r="L2">
        <f>'Fuel Taxes'!L$1</f>
        <v>2030</v>
      </c>
      <c r="M2">
        <f>'Fuel Taxes'!M$1</f>
        <v>2031</v>
      </c>
      <c r="N2">
        <f>'Fuel Taxes'!N$1</f>
        <v>2032</v>
      </c>
      <c r="O2">
        <f>'Fuel Taxes'!O$1</f>
        <v>2033</v>
      </c>
      <c r="P2">
        <f>'Fuel Taxes'!P$1</f>
        <v>2034</v>
      </c>
      <c r="Q2">
        <f>'Fuel Taxes'!Q$1</f>
        <v>2035</v>
      </c>
      <c r="R2">
        <f>'Fuel Taxes'!R$1</f>
        <v>2036</v>
      </c>
      <c r="S2">
        <f>'Fuel Taxes'!S$1</f>
        <v>2037</v>
      </c>
      <c r="T2">
        <f>'Fuel Taxes'!T$1</f>
        <v>2038</v>
      </c>
      <c r="U2">
        <f>'Fuel Taxes'!U$1</f>
        <v>2039</v>
      </c>
      <c r="V2">
        <f>'Fuel Taxes'!V$1</f>
        <v>2040</v>
      </c>
      <c r="W2">
        <f>'Fuel Taxes'!W$1</f>
        <v>2041</v>
      </c>
      <c r="X2">
        <f>'Fuel Taxes'!X$1</f>
        <v>2042</v>
      </c>
      <c r="Y2">
        <f>'Fuel Taxes'!Y$1</f>
        <v>2043</v>
      </c>
      <c r="Z2">
        <f>'Fuel Taxes'!Z$1</f>
        <v>2044</v>
      </c>
      <c r="AA2">
        <f>'Fuel Taxes'!AA$1</f>
        <v>2045</v>
      </c>
      <c r="AB2">
        <f>'Fuel Taxes'!AB$1</f>
        <v>2046</v>
      </c>
      <c r="AC2">
        <f>'Fuel Taxes'!AC$1</f>
        <v>2047</v>
      </c>
      <c r="AD2">
        <f>'Fuel Taxes'!AD$1</f>
        <v>2048</v>
      </c>
      <c r="AE2">
        <f>'Fuel Taxes'!AE$1</f>
        <v>2049</v>
      </c>
      <c r="AF2">
        <f>'Fuel Taxes'!AF$1</f>
        <v>2050</v>
      </c>
    </row>
    <row r="3" spans="1:32" x14ac:dyDescent="0.3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3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</row>
    <row r="5" spans="1:32" x14ac:dyDescent="0.3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3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3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</row>
    <row r="8" spans="1:32" x14ac:dyDescent="0.3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</row>
    <row r="9" spans="1:32" x14ac:dyDescent="0.3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3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</row>
    <row r="11" spans="1:32" s="3" customFormat="1" x14ac:dyDescent="0.35">
      <c r="A11" s="5" t="s">
        <v>31</v>
      </c>
    </row>
    <row r="12" spans="1:32" x14ac:dyDescent="0.35">
      <c r="A12" t="s">
        <v>30</v>
      </c>
      <c r="B12">
        <f>'Fuel Taxes'!B$1</f>
        <v>2020</v>
      </c>
      <c r="C12">
        <f>'Fuel Taxes'!C$1</f>
        <v>2021</v>
      </c>
      <c r="D12">
        <f>'Fuel Taxes'!D$1</f>
        <v>2022</v>
      </c>
      <c r="E12">
        <f>'Fuel Taxes'!E$1</f>
        <v>2023</v>
      </c>
      <c r="F12">
        <f>'Fuel Taxes'!F$1</f>
        <v>2024</v>
      </c>
      <c r="G12">
        <f>'Fuel Taxes'!G$1</f>
        <v>2025</v>
      </c>
      <c r="H12">
        <f>'Fuel Taxes'!H$1</f>
        <v>2026</v>
      </c>
      <c r="I12">
        <f>'Fuel Taxes'!I$1</f>
        <v>2027</v>
      </c>
      <c r="J12">
        <f>'Fuel Taxes'!J$1</f>
        <v>2028</v>
      </c>
      <c r="K12">
        <f>'Fuel Taxes'!K$1</f>
        <v>2029</v>
      </c>
      <c r="L12">
        <f>'Fuel Taxes'!L$1</f>
        <v>2030</v>
      </c>
      <c r="M12">
        <f>'Fuel Taxes'!M$1</f>
        <v>2031</v>
      </c>
      <c r="N12">
        <f>'Fuel Taxes'!N$1</f>
        <v>2032</v>
      </c>
      <c r="O12">
        <f>'Fuel Taxes'!O$1</f>
        <v>2033</v>
      </c>
      <c r="P12">
        <f>'Fuel Taxes'!P$1</f>
        <v>2034</v>
      </c>
      <c r="Q12">
        <f>'Fuel Taxes'!Q$1</f>
        <v>2035</v>
      </c>
      <c r="R12">
        <f>'Fuel Taxes'!R$1</f>
        <v>2036</v>
      </c>
      <c r="S12">
        <f>'Fuel Taxes'!S$1</f>
        <v>2037</v>
      </c>
      <c r="T12">
        <f>'Fuel Taxes'!T$1</f>
        <v>2038</v>
      </c>
      <c r="U12">
        <f>'Fuel Taxes'!U$1</f>
        <v>2039</v>
      </c>
      <c r="V12">
        <f>'Fuel Taxes'!V$1</f>
        <v>2040</v>
      </c>
      <c r="W12">
        <f>'Fuel Taxes'!W$1</f>
        <v>2041</v>
      </c>
      <c r="X12">
        <f>'Fuel Taxes'!X$1</f>
        <v>2042</v>
      </c>
      <c r="Y12">
        <f>'Fuel Taxes'!Y$1</f>
        <v>2043</v>
      </c>
      <c r="Z12">
        <f>'Fuel Taxes'!Z$1</f>
        <v>2044</v>
      </c>
      <c r="AA12">
        <f>'Fuel Taxes'!AA$1</f>
        <v>2045</v>
      </c>
      <c r="AB12">
        <f>'Fuel Taxes'!AB$1</f>
        <v>2046</v>
      </c>
      <c r="AC12">
        <f>'Fuel Taxes'!AC$1</f>
        <v>2047</v>
      </c>
      <c r="AD12">
        <f>'Fuel Taxes'!AD$1</f>
        <v>2048</v>
      </c>
      <c r="AE12">
        <f>'Fuel Taxes'!AE$1</f>
        <v>2049</v>
      </c>
      <c r="AF12">
        <f>'Fuel Taxes'!AF$1</f>
        <v>2050</v>
      </c>
    </row>
    <row r="13" spans="1:32" x14ac:dyDescent="0.3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</row>
    <row r="14" spans="1:32" x14ac:dyDescent="0.3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</row>
    <row r="15" spans="1:32" x14ac:dyDescent="0.3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</row>
    <row r="16" spans="1:32" x14ac:dyDescent="0.3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</row>
    <row r="17" spans="1:32" x14ac:dyDescent="0.3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</row>
    <row r="18" spans="1:32" x14ac:dyDescent="0.3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</row>
    <row r="19" spans="1:32" x14ac:dyDescent="0.3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3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</row>
    <row r="21" spans="1:32" s="3" customFormat="1" x14ac:dyDescent="0.35">
      <c r="A21" s="5" t="s">
        <v>32</v>
      </c>
    </row>
    <row r="22" spans="1:32" x14ac:dyDescent="0.35">
      <c r="A22" t="s">
        <v>30</v>
      </c>
      <c r="B22">
        <f>'Fuel Taxes'!B$1</f>
        <v>2020</v>
      </c>
      <c r="C22">
        <f>'Fuel Taxes'!C$1</f>
        <v>2021</v>
      </c>
      <c r="D22">
        <f>'Fuel Taxes'!D$1</f>
        <v>2022</v>
      </c>
      <c r="E22">
        <f>'Fuel Taxes'!E$1</f>
        <v>2023</v>
      </c>
      <c r="F22">
        <f>'Fuel Taxes'!F$1</f>
        <v>2024</v>
      </c>
      <c r="G22">
        <f>'Fuel Taxes'!G$1</f>
        <v>2025</v>
      </c>
      <c r="H22">
        <f>'Fuel Taxes'!H$1</f>
        <v>2026</v>
      </c>
      <c r="I22">
        <f>'Fuel Taxes'!I$1</f>
        <v>2027</v>
      </c>
      <c r="J22">
        <f>'Fuel Taxes'!J$1</f>
        <v>2028</v>
      </c>
      <c r="K22">
        <f>'Fuel Taxes'!K$1</f>
        <v>2029</v>
      </c>
      <c r="L22">
        <f>'Fuel Taxes'!L$1</f>
        <v>2030</v>
      </c>
      <c r="M22">
        <f>'Fuel Taxes'!M$1</f>
        <v>2031</v>
      </c>
      <c r="N22">
        <f>'Fuel Taxes'!N$1</f>
        <v>2032</v>
      </c>
      <c r="O22">
        <f>'Fuel Taxes'!O$1</f>
        <v>2033</v>
      </c>
      <c r="P22">
        <f>'Fuel Taxes'!P$1</f>
        <v>2034</v>
      </c>
      <c r="Q22">
        <f>'Fuel Taxes'!Q$1</f>
        <v>2035</v>
      </c>
      <c r="R22">
        <f>'Fuel Taxes'!R$1</f>
        <v>2036</v>
      </c>
      <c r="S22">
        <f>'Fuel Taxes'!S$1</f>
        <v>2037</v>
      </c>
      <c r="T22">
        <f>'Fuel Taxes'!T$1</f>
        <v>2038</v>
      </c>
      <c r="U22">
        <f>'Fuel Taxes'!U$1</f>
        <v>2039</v>
      </c>
      <c r="V22">
        <f>'Fuel Taxes'!V$1</f>
        <v>2040</v>
      </c>
      <c r="W22">
        <f>'Fuel Taxes'!W$1</f>
        <v>2041</v>
      </c>
      <c r="X22">
        <f>'Fuel Taxes'!X$1</f>
        <v>2042</v>
      </c>
      <c r="Y22">
        <f>'Fuel Taxes'!Y$1</f>
        <v>2043</v>
      </c>
      <c r="Z22">
        <f>'Fuel Taxes'!Z$1</f>
        <v>2044</v>
      </c>
      <c r="AA22">
        <f>'Fuel Taxes'!AA$1</f>
        <v>2045</v>
      </c>
      <c r="AB22">
        <f>'Fuel Taxes'!AB$1</f>
        <v>2046</v>
      </c>
      <c r="AC22">
        <f>'Fuel Taxes'!AC$1</f>
        <v>2047</v>
      </c>
      <c r="AD22">
        <f>'Fuel Taxes'!AD$1</f>
        <v>2048</v>
      </c>
      <c r="AE22">
        <f>'Fuel Taxes'!AE$1</f>
        <v>2049</v>
      </c>
      <c r="AF22">
        <f>'Fuel Taxes'!AF$1</f>
        <v>2050</v>
      </c>
    </row>
    <row r="23" spans="1:32" x14ac:dyDescent="0.3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3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</row>
    <row r="25" spans="1:32" x14ac:dyDescent="0.3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3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3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3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3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3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3" customFormat="1" x14ac:dyDescent="0.35">
      <c r="A31" s="5" t="s">
        <v>33</v>
      </c>
    </row>
    <row r="32" spans="1:32" x14ac:dyDescent="0.35">
      <c r="A32" t="s">
        <v>30</v>
      </c>
      <c r="B32">
        <f>'Fuel Taxes'!B$1</f>
        <v>2020</v>
      </c>
      <c r="C32">
        <f>'Fuel Taxes'!C$1</f>
        <v>2021</v>
      </c>
      <c r="D32">
        <f>'Fuel Taxes'!D$1</f>
        <v>2022</v>
      </c>
      <c r="E32">
        <f>'Fuel Taxes'!E$1</f>
        <v>2023</v>
      </c>
      <c r="F32">
        <f>'Fuel Taxes'!F$1</f>
        <v>2024</v>
      </c>
      <c r="G32">
        <f>'Fuel Taxes'!G$1</f>
        <v>2025</v>
      </c>
      <c r="H32">
        <f>'Fuel Taxes'!H$1</f>
        <v>2026</v>
      </c>
      <c r="I32">
        <f>'Fuel Taxes'!I$1</f>
        <v>2027</v>
      </c>
      <c r="J32">
        <f>'Fuel Taxes'!J$1</f>
        <v>2028</v>
      </c>
      <c r="K32">
        <f>'Fuel Taxes'!K$1</f>
        <v>2029</v>
      </c>
      <c r="L32">
        <f>'Fuel Taxes'!L$1</f>
        <v>2030</v>
      </c>
      <c r="M32">
        <f>'Fuel Taxes'!M$1</f>
        <v>2031</v>
      </c>
      <c r="N32">
        <f>'Fuel Taxes'!N$1</f>
        <v>2032</v>
      </c>
      <c r="O32">
        <f>'Fuel Taxes'!O$1</f>
        <v>2033</v>
      </c>
      <c r="P32">
        <f>'Fuel Taxes'!P$1</f>
        <v>2034</v>
      </c>
      <c r="Q32">
        <f>'Fuel Taxes'!Q$1</f>
        <v>2035</v>
      </c>
      <c r="R32">
        <f>'Fuel Taxes'!R$1</f>
        <v>2036</v>
      </c>
      <c r="S32">
        <f>'Fuel Taxes'!S$1</f>
        <v>2037</v>
      </c>
      <c r="T32">
        <f>'Fuel Taxes'!T$1</f>
        <v>2038</v>
      </c>
      <c r="U32">
        <f>'Fuel Taxes'!U$1</f>
        <v>2039</v>
      </c>
      <c r="V32">
        <f>'Fuel Taxes'!V$1</f>
        <v>2040</v>
      </c>
      <c r="W32">
        <f>'Fuel Taxes'!W$1</f>
        <v>2041</v>
      </c>
      <c r="X32">
        <f>'Fuel Taxes'!X$1</f>
        <v>2042</v>
      </c>
      <c r="Y32">
        <f>'Fuel Taxes'!Y$1</f>
        <v>2043</v>
      </c>
      <c r="Z32">
        <f>'Fuel Taxes'!Z$1</f>
        <v>2044</v>
      </c>
      <c r="AA32">
        <f>'Fuel Taxes'!AA$1</f>
        <v>2045</v>
      </c>
      <c r="AB32">
        <f>'Fuel Taxes'!AB$1</f>
        <v>2046</v>
      </c>
      <c r="AC32">
        <f>'Fuel Taxes'!AC$1</f>
        <v>2047</v>
      </c>
      <c r="AD32">
        <f>'Fuel Taxes'!AD$1</f>
        <v>2048</v>
      </c>
      <c r="AE32">
        <f>'Fuel Taxes'!AE$1</f>
        <v>2049</v>
      </c>
      <c r="AF32">
        <f>'Fuel Taxes'!AF$1</f>
        <v>2050</v>
      </c>
    </row>
    <row r="33" spans="1:32" x14ac:dyDescent="0.3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3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3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3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3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3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3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3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3" customFormat="1" x14ac:dyDescent="0.35">
      <c r="A41" s="5" t="s">
        <v>34</v>
      </c>
    </row>
    <row r="42" spans="1:32" x14ac:dyDescent="0.35">
      <c r="A42" t="s">
        <v>30</v>
      </c>
      <c r="B42">
        <f>'Fuel Taxes'!B$1</f>
        <v>2020</v>
      </c>
      <c r="C42">
        <f>'Fuel Taxes'!C$1</f>
        <v>2021</v>
      </c>
      <c r="D42">
        <f>'Fuel Taxes'!D$1</f>
        <v>2022</v>
      </c>
      <c r="E42">
        <f>'Fuel Taxes'!E$1</f>
        <v>2023</v>
      </c>
      <c r="F42">
        <f>'Fuel Taxes'!F$1</f>
        <v>2024</v>
      </c>
      <c r="G42">
        <f>'Fuel Taxes'!G$1</f>
        <v>2025</v>
      </c>
      <c r="H42">
        <f>'Fuel Taxes'!H$1</f>
        <v>2026</v>
      </c>
      <c r="I42">
        <f>'Fuel Taxes'!I$1</f>
        <v>2027</v>
      </c>
      <c r="J42">
        <f>'Fuel Taxes'!J$1</f>
        <v>2028</v>
      </c>
      <c r="K42">
        <f>'Fuel Taxes'!K$1</f>
        <v>2029</v>
      </c>
      <c r="L42">
        <f>'Fuel Taxes'!L$1</f>
        <v>2030</v>
      </c>
      <c r="M42">
        <f>'Fuel Taxes'!M$1</f>
        <v>2031</v>
      </c>
      <c r="N42">
        <f>'Fuel Taxes'!N$1</f>
        <v>2032</v>
      </c>
      <c r="O42">
        <f>'Fuel Taxes'!O$1</f>
        <v>2033</v>
      </c>
      <c r="P42">
        <f>'Fuel Taxes'!P$1</f>
        <v>2034</v>
      </c>
      <c r="Q42">
        <f>'Fuel Taxes'!Q$1</f>
        <v>2035</v>
      </c>
      <c r="R42">
        <f>'Fuel Taxes'!R$1</f>
        <v>2036</v>
      </c>
      <c r="S42">
        <f>'Fuel Taxes'!S$1</f>
        <v>2037</v>
      </c>
      <c r="T42">
        <f>'Fuel Taxes'!T$1</f>
        <v>2038</v>
      </c>
      <c r="U42">
        <f>'Fuel Taxes'!U$1</f>
        <v>2039</v>
      </c>
      <c r="V42">
        <f>'Fuel Taxes'!V$1</f>
        <v>2040</v>
      </c>
      <c r="W42">
        <f>'Fuel Taxes'!W$1</f>
        <v>2041</v>
      </c>
      <c r="X42">
        <f>'Fuel Taxes'!X$1</f>
        <v>2042</v>
      </c>
      <c r="Y42">
        <f>'Fuel Taxes'!Y$1</f>
        <v>2043</v>
      </c>
      <c r="Z42">
        <f>'Fuel Taxes'!Z$1</f>
        <v>2044</v>
      </c>
      <c r="AA42">
        <f>'Fuel Taxes'!AA$1</f>
        <v>2045</v>
      </c>
      <c r="AB42">
        <f>'Fuel Taxes'!AB$1</f>
        <v>2046</v>
      </c>
      <c r="AC42">
        <f>'Fuel Taxes'!AC$1</f>
        <v>2047</v>
      </c>
      <c r="AD42">
        <f>'Fuel Taxes'!AD$1</f>
        <v>2048</v>
      </c>
      <c r="AE42">
        <f>'Fuel Taxes'!AE$1</f>
        <v>2049</v>
      </c>
      <c r="AF42">
        <f>'Fuel Taxes'!AF$1</f>
        <v>2050</v>
      </c>
    </row>
    <row r="43" spans="1:32" x14ac:dyDescent="0.3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</row>
    <row r="44" spans="1:32" x14ac:dyDescent="0.3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3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3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3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3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3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3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3" customFormat="1" x14ac:dyDescent="0.35">
      <c r="A51" s="5" t="s">
        <v>35</v>
      </c>
    </row>
    <row r="52" spans="1:32" x14ac:dyDescent="0.35">
      <c r="A52" t="s">
        <v>30</v>
      </c>
      <c r="B52">
        <f>'Fuel Taxes'!B$1</f>
        <v>2020</v>
      </c>
      <c r="C52">
        <f>'Fuel Taxes'!C$1</f>
        <v>2021</v>
      </c>
      <c r="D52">
        <f>'Fuel Taxes'!D$1</f>
        <v>2022</v>
      </c>
      <c r="E52">
        <f>'Fuel Taxes'!E$1</f>
        <v>2023</v>
      </c>
      <c r="F52">
        <f>'Fuel Taxes'!F$1</f>
        <v>2024</v>
      </c>
      <c r="G52">
        <f>'Fuel Taxes'!G$1</f>
        <v>2025</v>
      </c>
      <c r="H52">
        <f>'Fuel Taxes'!H$1</f>
        <v>2026</v>
      </c>
      <c r="I52">
        <f>'Fuel Taxes'!I$1</f>
        <v>2027</v>
      </c>
      <c r="J52">
        <f>'Fuel Taxes'!J$1</f>
        <v>2028</v>
      </c>
      <c r="K52">
        <f>'Fuel Taxes'!K$1</f>
        <v>2029</v>
      </c>
      <c r="L52">
        <f>'Fuel Taxes'!L$1</f>
        <v>2030</v>
      </c>
      <c r="M52">
        <f>'Fuel Taxes'!M$1</f>
        <v>2031</v>
      </c>
      <c r="N52">
        <f>'Fuel Taxes'!N$1</f>
        <v>2032</v>
      </c>
      <c r="O52">
        <f>'Fuel Taxes'!O$1</f>
        <v>2033</v>
      </c>
      <c r="P52">
        <f>'Fuel Taxes'!P$1</f>
        <v>2034</v>
      </c>
      <c r="Q52">
        <f>'Fuel Taxes'!Q$1</f>
        <v>2035</v>
      </c>
      <c r="R52">
        <f>'Fuel Taxes'!R$1</f>
        <v>2036</v>
      </c>
      <c r="S52">
        <f>'Fuel Taxes'!S$1</f>
        <v>2037</v>
      </c>
      <c r="T52">
        <f>'Fuel Taxes'!T$1</f>
        <v>2038</v>
      </c>
      <c r="U52">
        <f>'Fuel Taxes'!U$1</f>
        <v>2039</v>
      </c>
      <c r="V52">
        <f>'Fuel Taxes'!V$1</f>
        <v>2040</v>
      </c>
      <c r="W52">
        <f>'Fuel Taxes'!W$1</f>
        <v>2041</v>
      </c>
      <c r="X52">
        <f>'Fuel Taxes'!X$1</f>
        <v>2042</v>
      </c>
      <c r="Y52">
        <f>'Fuel Taxes'!Y$1</f>
        <v>2043</v>
      </c>
      <c r="Z52">
        <f>'Fuel Taxes'!Z$1</f>
        <v>2044</v>
      </c>
      <c r="AA52">
        <f>'Fuel Taxes'!AA$1</f>
        <v>2045</v>
      </c>
      <c r="AB52">
        <f>'Fuel Taxes'!AB$1</f>
        <v>2046</v>
      </c>
      <c r="AC52">
        <f>'Fuel Taxes'!AC$1</f>
        <v>2047</v>
      </c>
      <c r="AD52">
        <f>'Fuel Taxes'!AD$1</f>
        <v>2048</v>
      </c>
      <c r="AE52">
        <f>'Fuel Taxes'!AE$1</f>
        <v>2049</v>
      </c>
      <c r="AF52">
        <f>'Fuel Taxes'!AF$1</f>
        <v>2050</v>
      </c>
    </row>
    <row r="53" spans="1:32" x14ac:dyDescent="0.3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</row>
    <row r="54" spans="1:32" x14ac:dyDescent="0.3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</row>
    <row r="55" spans="1:32" x14ac:dyDescent="0.3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</row>
    <row r="56" spans="1:32" x14ac:dyDescent="0.3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</row>
    <row r="57" spans="1:32" x14ac:dyDescent="0.3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</row>
    <row r="58" spans="1:32" x14ac:dyDescent="0.3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</row>
    <row r="59" spans="1:32" x14ac:dyDescent="0.3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3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</row>
    <row r="61" spans="1:32" s="3" customFormat="1" x14ac:dyDescent="0.35">
      <c r="A61" s="5" t="s">
        <v>36</v>
      </c>
    </row>
    <row r="62" spans="1:32" x14ac:dyDescent="0.35">
      <c r="A62" t="s">
        <v>30</v>
      </c>
      <c r="B62">
        <f>'Fuel Taxes'!B$1</f>
        <v>2020</v>
      </c>
      <c r="C62">
        <f>'Fuel Taxes'!C$1</f>
        <v>2021</v>
      </c>
      <c r="D62">
        <f>'Fuel Taxes'!D$1</f>
        <v>2022</v>
      </c>
      <c r="E62">
        <f>'Fuel Taxes'!E$1</f>
        <v>2023</v>
      </c>
      <c r="F62">
        <f>'Fuel Taxes'!F$1</f>
        <v>2024</v>
      </c>
      <c r="G62">
        <f>'Fuel Taxes'!G$1</f>
        <v>2025</v>
      </c>
      <c r="H62">
        <f>'Fuel Taxes'!H$1</f>
        <v>2026</v>
      </c>
      <c r="I62">
        <f>'Fuel Taxes'!I$1</f>
        <v>2027</v>
      </c>
      <c r="J62">
        <f>'Fuel Taxes'!J$1</f>
        <v>2028</v>
      </c>
      <c r="K62">
        <f>'Fuel Taxes'!K$1</f>
        <v>2029</v>
      </c>
      <c r="L62">
        <f>'Fuel Taxes'!L$1</f>
        <v>2030</v>
      </c>
      <c r="M62">
        <f>'Fuel Taxes'!M$1</f>
        <v>2031</v>
      </c>
      <c r="N62">
        <f>'Fuel Taxes'!N$1</f>
        <v>2032</v>
      </c>
      <c r="O62">
        <f>'Fuel Taxes'!O$1</f>
        <v>2033</v>
      </c>
      <c r="P62">
        <f>'Fuel Taxes'!P$1</f>
        <v>2034</v>
      </c>
      <c r="Q62">
        <f>'Fuel Taxes'!Q$1</f>
        <v>2035</v>
      </c>
      <c r="R62">
        <f>'Fuel Taxes'!R$1</f>
        <v>2036</v>
      </c>
      <c r="S62">
        <f>'Fuel Taxes'!S$1</f>
        <v>2037</v>
      </c>
      <c r="T62">
        <f>'Fuel Taxes'!T$1</f>
        <v>2038</v>
      </c>
      <c r="U62">
        <f>'Fuel Taxes'!U$1</f>
        <v>2039</v>
      </c>
      <c r="V62">
        <f>'Fuel Taxes'!V$1</f>
        <v>2040</v>
      </c>
      <c r="W62">
        <f>'Fuel Taxes'!W$1</f>
        <v>2041</v>
      </c>
      <c r="X62">
        <f>'Fuel Taxes'!X$1</f>
        <v>2042</v>
      </c>
      <c r="Y62">
        <f>'Fuel Taxes'!Y$1</f>
        <v>2043</v>
      </c>
      <c r="Z62">
        <f>'Fuel Taxes'!Z$1</f>
        <v>2044</v>
      </c>
      <c r="AA62">
        <f>'Fuel Taxes'!AA$1</f>
        <v>2045</v>
      </c>
      <c r="AB62">
        <f>'Fuel Taxes'!AB$1</f>
        <v>2046</v>
      </c>
      <c r="AC62">
        <f>'Fuel Taxes'!AC$1</f>
        <v>2047</v>
      </c>
      <c r="AD62">
        <f>'Fuel Taxes'!AD$1</f>
        <v>2048</v>
      </c>
      <c r="AE62">
        <f>'Fuel Taxes'!AE$1</f>
        <v>2049</v>
      </c>
      <c r="AF62">
        <f>'Fuel Taxes'!AF$1</f>
        <v>2050</v>
      </c>
    </row>
    <row r="63" spans="1:32" x14ac:dyDescent="0.3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</row>
    <row r="64" spans="1:32" x14ac:dyDescent="0.3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3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3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3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3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3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3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3" customFormat="1" x14ac:dyDescent="0.35">
      <c r="A71" s="5" t="s">
        <v>37</v>
      </c>
    </row>
    <row r="72" spans="1:32" x14ac:dyDescent="0.35">
      <c r="A72" t="s">
        <v>30</v>
      </c>
      <c r="B72">
        <f>'Fuel Taxes'!B$1</f>
        <v>2020</v>
      </c>
      <c r="C72">
        <f>'Fuel Taxes'!C$1</f>
        <v>2021</v>
      </c>
      <c r="D72">
        <f>'Fuel Taxes'!D$1</f>
        <v>2022</v>
      </c>
      <c r="E72">
        <f>'Fuel Taxes'!E$1</f>
        <v>2023</v>
      </c>
      <c r="F72">
        <f>'Fuel Taxes'!F$1</f>
        <v>2024</v>
      </c>
      <c r="G72">
        <f>'Fuel Taxes'!G$1</f>
        <v>2025</v>
      </c>
      <c r="H72">
        <f>'Fuel Taxes'!H$1</f>
        <v>2026</v>
      </c>
      <c r="I72">
        <f>'Fuel Taxes'!I$1</f>
        <v>2027</v>
      </c>
      <c r="J72">
        <f>'Fuel Taxes'!J$1</f>
        <v>2028</v>
      </c>
      <c r="K72">
        <f>'Fuel Taxes'!K$1</f>
        <v>2029</v>
      </c>
      <c r="L72">
        <f>'Fuel Taxes'!L$1</f>
        <v>2030</v>
      </c>
      <c r="M72">
        <f>'Fuel Taxes'!M$1</f>
        <v>2031</v>
      </c>
      <c r="N72">
        <f>'Fuel Taxes'!N$1</f>
        <v>2032</v>
      </c>
      <c r="O72">
        <f>'Fuel Taxes'!O$1</f>
        <v>2033</v>
      </c>
      <c r="P72">
        <f>'Fuel Taxes'!P$1</f>
        <v>2034</v>
      </c>
      <c r="Q72">
        <f>'Fuel Taxes'!Q$1</f>
        <v>2035</v>
      </c>
      <c r="R72">
        <f>'Fuel Taxes'!R$1</f>
        <v>2036</v>
      </c>
      <c r="S72">
        <f>'Fuel Taxes'!S$1</f>
        <v>2037</v>
      </c>
      <c r="T72">
        <f>'Fuel Taxes'!T$1</f>
        <v>2038</v>
      </c>
      <c r="U72">
        <f>'Fuel Taxes'!U$1</f>
        <v>2039</v>
      </c>
      <c r="V72">
        <f>'Fuel Taxes'!V$1</f>
        <v>2040</v>
      </c>
      <c r="W72">
        <f>'Fuel Taxes'!W$1</f>
        <v>2041</v>
      </c>
      <c r="X72">
        <f>'Fuel Taxes'!X$1</f>
        <v>2042</v>
      </c>
      <c r="Y72">
        <f>'Fuel Taxes'!Y$1</f>
        <v>2043</v>
      </c>
      <c r="Z72">
        <f>'Fuel Taxes'!Z$1</f>
        <v>2044</v>
      </c>
      <c r="AA72">
        <f>'Fuel Taxes'!AA$1</f>
        <v>2045</v>
      </c>
      <c r="AB72">
        <f>'Fuel Taxes'!AB$1</f>
        <v>2046</v>
      </c>
      <c r="AC72">
        <f>'Fuel Taxes'!AC$1</f>
        <v>2047</v>
      </c>
      <c r="AD72">
        <f>'Fuel Taxes'!AD$1</f>
        <v>2048</v>
      </c>
      <c r="AE72">
        <f>'Fuel Taxes'!AE$1</f>
        <v>2049</v>
      </c>
      <c r="AF72">
        <f>'Fuel Taxes'!AF$1</f>
        <v>2050</v>
      </c>
    </row>
    <row r="73" spans="1:32" x14ac:dyDescent="0.3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</row>
    <row r="74" spans="1:32" x14ac:dyDescent="0.3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3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3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3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3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3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3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3" customFormat="1" x14ac:dyDescent="0.35">
      <c r="A81" s="5" t="s">
        <v>38</v>
      </c>
    </row>
    <row r="82" spans="1:32" x14ac:dyDescent="0.35">
      <c r="A82" t="s">
        <v>30</v>
      </c>
      <c r="B82">
        <f>'Fuel Taxes'!B$1</f>
        <v>2020</v>
      </c>
      <c r="C82">
        <f>'Fuel Taxes'!C$1</f>
        <v>2021</v>
      </c>
      <c r="D82">
        <f>'Fuel Taxes'!D$1</f>
        <v>2022</v>
      </c>
      <c r="E82">
        <f>'Fuel Taxes'!E$1</f>
        <v>2023</v>
      </c>
      <c r="F82">
        <f>'Fuel Taxes'!F$1</f>
        <v>2024</v>
      </c>
      <c r="G82">
        <f>'Fuel Taxes'!G$1</f>
        <v>2025</v>
      </c>
      <c r="H82">
        <f>'Fuel Taxes'!H$1</f>
        <v>2026</v>
      </c>
      <c r="I82">
        <f>'Fuel Taxes'!I$1</f>
        <v>2027</v>
      </c>
      <c r="J82">
        <f>'Fuel Taxes'!J$1</f>
        <v>2028</v>
      </c>
      <c r="K82">
        <f>'Fuel Taxes'!K$1</f>
        <v>2029</v>
      </c>
      <c r="L82">
        <f>'Fuel Taxes'!L$1</f>
        <v>2030</v>
      </c>
      <c r="M82">
        <f>'Fuel Taxes'!M$1</f>
        <v>2031</v>
      </c>
      <c r="N82">
        <f>'Fuel Taxes'!N$1</f>
        <v>2032</v>
      </c>
      <c r="O82">
        <f>'Fuel Taxes'!O$1</f>
        <v>2033</v>
      </c>
      <c r="P82">
        <f>'Fuel Taxes'!P$1</f>
        <v>2034</v>
      </c>
      <c r="Q82">
        <f>'Fuel Taxes'!Q$1</f>
        <v>2035</v>
      </c>
      <c r="R82">
        <f>'Fuel Taxes'!R$1</f>
        <v>2036</v>
      </c>
      <c r="S82">
        <f>'Fuel Taxes'!S$1</f>
        <v>2037</v>
      </c>
      <c r="T82">
        <f>'Fuel Taxes'!T$1</f>
        <v>2038</v>
      </c>
      <c r="U82">
        <f>'Fuel Taxes'!U$1</f>
        <v>2039</v>
      </c>
      <c r="V82">
        <f>'Fuel Taxes'!V$1</f>
        <v>2040</v>
      </c>
      <c r="W82">
        <f>'Fuel Taxes'!W$1</f>
        <v>2041</v>
      </c>
      <c r="X82">
        <f>'Fuel Taxes'!X$1</f>
        <v>2042</v>
      </c>
      <c r="Y82">
        <f>'Fuel Taxes'!Y$1</f>
        <v>2043</v>
      </c>
      <c r="Z82">
        <f>'Fuel Taxes'!Z$1</f>
        <v>2044</v>
      </c>
      <c r="AA82">
        <f>'Fuel Taxes'!AA$1</f>
        <v>2045</v>
      </c>
      <c r="AB82">
        <f>'Fuel Taxes'!AB$1</f>
        <v>2046</v>
      </c>
      <c r="AC82">
        <f>'Fuel Taxes'!AC$1</f>
        <v>2047</v>
      </c>
      <c r="AD82">
        <f>'Fuel Taxes'!AD$1</f>
        <v>2048</v>
      </c>
      <c r="AE82">
        <f>'Fuel Taxes'!AE$1</f>
        <v>2049</v>
      </c>
      <c r="AF82">
        <f>'Fuel Taxes'!AF$1</f>
        <v>2050</v>
      </c>
    </row>
    <row r="83" spans="1:32" x14ac:dyDescent="0.3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</row>
    <row r="84" spans="1:32" x14ac:dyDescent="0.3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3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</row>
    <row r="86" spans="1:32" x14ac:dyDescent="0.3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</row>
    <row r="87" spans="1:32" x14ac:dyDescent="0.3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3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3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3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3" customFormat="1" x14ac:dyDescent="0.35">
      <c r="A91" s="5" t="s">
        <v>39</v>
      </c>
    </row>
    <row r="92" spans="1:32" x14ac:dyDescent="0.35">
      <c r="A92" t="s">
        <v>30</v>
      </c>
      <c r="B92">
        <f>'Fuel Taxes'!B$1</f>
        <v>2020</v>
      </c>
      <c r="C92">
        <f>'Fuel Taxes'!C$1</f>
        <v>2021</v>
      </c>
      <c r="D92">
        <f>'Fuel Taxes'!D$1</f>
        <v>2022</v>
      </c>
      <c r="E92">
        <f>'Fuel Taxes'!E$1</f>
        <v>2023</v>
      </c>
      <c r="F92">
        <f>'Fuel Taxes'!F$1</f>
        <v>2024</v>
      </c>
      <c r="G92">
        <f>'Fuel Taxes'!G$1</f>
        <v>2025</v>
      </c>
      <c r="H92">
        <f>'Fuel Taxes'!H$1</f>
        <v>2026</v>
      </c>
      <c r="I92">
        <f>'Fuel Taxes'!I$1</f>
        <v>2027</v>
      </c>
      <c r="J92">
        <f>'Fuel Taxes'!J$1</f>
        <v>2028</v>
      </c>
      <c r="K92">
        <f>'Fuel Taxes'!K$1</f>
        <v>2029</v>
      </c>
      <c r="L92">
        <f>'Fuel Taxes'!L$1</f>
        <v>2030</v>
      </c>
      <c r="M92">
        <f>'Fuel Taxes'!M$1</f>
        <v>2031</v>
      </c>
      <c r="N92">
        <f>'Fuel Taxes'!N$1</f>
        <v>2032</v>
      </c>
      <c r="O92">
        <f>'Fuel Taxes'!O$1</f>
        <v>2033</v>
      </c>
      <c r="P92">
        <f>'Fuel Taxes'!P$1</f>
        <v>2034</v>
      </c>
      <c r="Q92">
        <f>'Fuel Taxes'!Q$1</f>
        <v>2035</v>
      </c>
      <c r="R92">
        <f>'Fuel Taxes'!R$1</f>
        <v>2036</v>
      </c>
      <c r="S92">
        <f>'Fuel Taxes'!S$1</f>
        <v>2037</v>
      </c>
      <c r="T92">
        <f>'Fuel Taxes'!T$1</f>
        <v>2038</v>
      </c>
      <c r="U92">
        <f>'Fuel Taxes'!U$1</f>
        <v>2039</v>
      </c>
      <c r="V92">
        <f>'Fuel Taxes'!V$1</f>
        <v>2040</v>
      </c>
      <c r="W92">
        <f>'Fuel Taxes'!W$1</f>
        <v>2041</v>
      </c>
      <c r="X92">
        <f>'Fuel Taxes'!X$1</f>
        <v>2042</v>
      </c>
      <c r="Y92">
        <f>'Fuel Taxes'!Y$1</f>
        <v>2043</v>
      </c>
      <c r="Z92">
        <f>'Fuel Taxes'!Z$1</f>
        <v>2044</v>
      </c>
      <c r="AA92">
        <f>'Fuel Taxes'!AA$1</f>
        <v>2045</v>
      </c>
      <c r="AB92">
        <f>'Fuel Taxes'!AB$1</f>
        <v>2046</v>
      </c>
      <c r="AC92">
        <f>'Fuel Taxes'!AC$1</f>
        <v>2047</v>
      </c>
      <c r="AD92">
        <f>'Fuel Taxes'!AD$1</f>
        <v>2048</v>
      </c>
      <c r="AE92">
        <f>'Fuel Taxes'!AE$1</f>
        <v>2049</v>
      </c>
      <c r="AF92">
        <f>'Fuel Taxes'!AF$1</f>
        <v>2050</v>
      </c>
    </row>
    <row r="93" spans="1:32" x14ac:dyDescent="0.3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3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</row>
    <row r="95" spans="1:32" x14ac:dyDescent="0.3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3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3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3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3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3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3" customFormat="1" x14ac:dyDescent="0.35">
      <c r="A101" s="5" t="s">
        <v>46</v>
      </c>
    </row>
    <row r="102" spans="1:32" x14ac:dyDescent="0.35">
      <c r="A102" t="s">
        <v>30</v>
      </c>
      <c r="B102">
        <f>'Fuel Taxes'!B$1</f>
        <v>2020</v>
      </c>
      <c r="C102">
        <f>'Fuel Taxes'!C$1</f>
        <v>2021</v>
      </c>
      <c r="D102">
        <f>'Fuel Taxes'!D$1</f>
        <v>2022</v>
      </c>
      <c r="E102">
        <f>'Fuel Taxes'!E$1</f>
        <v>2023</v>
      </c>
      <c r="F102">
        <f>'Fuel Taxes'!F$1</f>
        <v>2024</v>
      </c>
      <c r="G102">
        <f>'Fuel Taxes'!G$1</f>
        <v>2025</v>
      </c>
      <c r="H102">
        <f>'Fuel Taxes'!H$1</f>
        <v>2026</v>
      </c>
      <c r="I102">
        <f>'Fuel Taxes'!I$1</f>
        <v>2027</v>
      </c>
      <c r="J102">
        <f>'Fuel Taxes'!J$1</f>
        <v>2028</v>
      </c>
      <c r="K102">
        <f>'Fuel Taxes'!K$1</f>
        <v>2029</v>
      </c>
      <c r="L102">
        <f>'Fuel Taxes'!L$1</f>
        <v>2030</v>
      </c>
      <c r="M102">
        <f>'Fuel Taxes'!M$1</f>
        <v>2031</v>
      </c>
      <c r="N102">
        <f>'Fuel Taxes'!N$1</f>
        <v>2032</v>
      </c>
      <c r="O102">
        <f>'Fuel Taxes'!O$1</f>
        <v>2033</v>
      </c>
      <c r="P102">
        <f>'Fuel Taxes'!P$1</f>
        <v>2034</v>
      </c>
      <c r="Q102">
        <f>'Fuel Taxes'!Q$1</f>
        <v>2035</v>
      </c>
      <c r="R102">
        <f>'Fuel Taxes'!R$1</f>
        <v>2036</v>
      </c>
      <c r="S102">
        <f>'Fuel Taxes'!S$1</f>
        <v>2037</v>
      </c>
      <c r="T102">
        <f>'Fuel Taxes'!T$1</f>
        <v>2038</v>
      </c>
      <c r="U102">
        <f>'Fuel Taxes'!U$1</f>
        <v>2039</v>
      </c>
      <c r="V102">
        <f>'Fuel Taxes'!V$1</f>
        <v>2040</v>
      </c>
      <c r="W102">
        <f>'Fuel Taxes'!W$1</f>
        <v>2041</v>
      </c>
      <c r="X102">
        <f>'Fuel Taxes'!X$1</f>
        <v>2042</v>
      </c>
      <c r="Y102">
        <f>'Fuel Taxes'!Y$1</f>
        <v>2043</v>
      </c>
      <c r="Z102">
        <f>'Fuel Taxes'!Z$1</f>
        <v>2044</v>
      </c>
      <c r="AA102">
        <f>'Fuel Taxes'!AA$1</f>
        <v>2045</v>
      </c>
      <c r="AB102">
        <f>'Fuel Taxes'!AB$1</f>
        <v>2046</v>
      </c>
      <c r="AC102">
        <f>'Fuel Taxes'!AC$1</f>
        <v>2047</v>
      </c>
      <c r="AD102">
        <f>'Fuel Taxes'!AD$1</f>
        <v>2048</v>
      </c>
      <c r="AE102">
        <f>'Fuel Taxes'!AE$1</f>
        <v>2049</v>
      </c>
      <c r="AF102">
        <f>'Fuel Taxes'!AF$1</f>
        <v>2050</v>
      </c>
    </row>
    <row r="103" spans="1:32" x14ac:dyDescent="0.3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3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</row>
    <row r="105" spans="1:32" x14ac:dyDescent="0.3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3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3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</row>
    <row r="108" spans="1:32" x14ac:dyDescent="0.3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3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3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</row>
    <row r="111" spans="1:32" s="3" customFormat="1" x14ac:dyDescent="0.35">
      <c r="A111" s="5" t="s">
        <v>47</v>
      </c>
    </row>
    <row r="112" spans="1:32" x14ac:dyDescent="0.35">
      <c r="A112" t="s">
        <v>30</v>
      </c>
      <c r="B112">
        <f>'Fuel Taxes'!B$1</f>
        <v>2020</v>
      </c>
      <c r="C112">
        <f>'Fuel Taxes'!C$1</f>
        <v>2021</v>
      </c>
      <c r="D112">
        <f>'Fuel Taxes'!D$1</f>
        <v>2022</v>
      </c>
      <c r="E112">
        <f>'Fuel Taxes'!E$1</f>
        <v>2023</v>
      </c>
      <c r="F112">
        <f>'Fuel Taxes'!F$1</f>
        <v>2024</v>
      </c>
      <c r="G112">
        <f>'Fuel Taxes'!G$1</f>
        <v>2025</v>
      </c>
      <c r="H112">
        <f>'Fuel Taxes'!H$1</f>
        <v>2026</v>
      </c>
      <c r="I112">
        <f>'Fuel Taxes'!I$1</f>
        <v>2027</v>
      </c>
      <c r="J112">
        <f>'Fuel Taxes'!J$1</f>
        <v>2028</v>
      </c>
      <c r="K112">
        <f>'Fuel Taxes'!K$1</f>
        <v>2029</v>
      </c>
      <c r="L112">
        <f>'Fuel Taxes'!L$1</f>
        <v>2030</v>
      </c>
      <c r="M112">
        <f>'Fuel Taxes'!M$1</f>
        <v>2031</v>
      </c>
      <c r="N112">
        <f>'Fuel Taxes'!N$1</f>
        <v>2032</v>
      </c>
      <c r="O112">
        <f>'Fuel Taxes'!O$1</f>
        <v>2033</v>
      </c>
      <c r="P112">
        <f>'Fuel Taxes'!P$1</f>
        <v>2034</v>
      </c>
      <c r="Q112">
        <f>'Fuel Taxes'!Q$1</f>
        <v>2035</v>
      </c>
      <c r="R112">
        <f>'Fuel Taxes'!R$1</f>
        <v>2036</v>
      </c>
      <c r="S112">
        <f>'Fuel Taxes'!S$1</f>
        <v>2037</v>
      </c>
      <c r="T112">
        <f>'Fuel Taxes'!T$1</f>
        <v>2038</v>
      </c>
      <c r="U112">
        <f>'Fuel Taxes'!U$1</f>
        <v>2039</v>
      </c>
      <c r="V112">
        <f>'Fuel Taxes'!V$1</f>
        <v>2040</v>
      </c>
      <c r="W112">
        <f>'Fuel Taxes'!W$1</f>
        <v>2041</v>
      </c>
      <c r="X112">
        <f>'Fuel Taxes'!X$1</f>
        <v>2042</v>
      </c>
      <c r="Y112">
        <f>'Fuel Taxes'!Y$1</f>
        <v>2043</v>
      </c>
      <c r="Z112">
        <f>'Fuel Taxes'!Z$1</f>
        <v>2044</v>
      </c>
      <c r="AA112">
        <f>'Fuel Taxes'!AA$1</f>
        <v>2045</v>
      </c>
      <c r="AB112">
        <f>'Fuel Taxes'!AB$1</f>
        <v>2046</v>
      </c>
      <c r="AC112">
        <f>'Fuel Taxes'!AC$1</f>
        <v>2047</v>
      </c>
      <c r="AD112">
        <f>'Fuel Taxes'!AD$1</f>
        <v>2048</v>
      </c>
      <c r="AE112">
        <f>'Fuel Taxes'!AE$1</f>
        <v>2049</v>
      </c>
      <c r="AF112">
        <f>'Fuel Taxes'!AF$1</f>
        <v>2050</v>
      </c>
    </row>
    <row r="113" spans="1:32" x14ac:dyDescent="0.3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</row>
    <row r="114" spans="1:32" x14ac:dyDescent="0.3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</row>
    <row r="115" spans="1:32" x14ac:dyDescent="0.3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</row>
    <row r="116" spans="1:32" x14ac:dyDescent="0.3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</row>
    <row r="117" spans="1:32" x14ac:dyDescent="0.3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</row>
    <row r="118" spans="1:32" x14ac:dyDescent="0.3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</row>
    <row r="119" spans="1:32" x14ac:dyDescent="0.3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3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</row>
    <row r="121" spans="1:32" s="3" customFormat="1" x14ac:dyDescent="0.35">
      <c r="A121" s="5" t="s">
        <v>48</v>
      </c>
    </row>
    <row r="122" spans="1:32" x14ac:dyDescent="0.35">
      <c r="A122" t="s">
        <v>30</v>
      </c>
      <c r="B122">
        <f>'Fuel Taxes'!B$1</f>
        <v>2020</v>
      </c>
      <c r="C122">
        <f>'Fuel Taxes'!C$1</f>
        <v>2021</v>
      </c>
      <c r="D122">
        <f>'Fuel Taxes'!D$1</f>
        <v>2022</v>
      </c>
      <c r="E122">
        <f>'Fuel Taxes'!E$1</f>
        <v>2023</v>
      </c>
      <c r="F122">
        <f>'Fuel Taxes'!F$1</f>
        <v>2024</v>
      </c>
      <c r="G122">
        <f>'Fuel Taxes'!G$1</f>
        <v>2025</v>
      </c>
      <c r="H122">
        <f>'Fuel Taxes'!H$1</f>
        <v>2026</v>
      </c>
      <c r="I122">
        <f>'Fuel Taxes'!I$1</f>
        <v>2027</v>
      </c>
      <c r="J122">
        <f>'Fuel Taxes'!J$1</f>
        <v>2028</v>
      </c>
      <c r="K122">
        <f>'Fuel Taxes'!K$1</f>
        <v>2029</v>
      </c>
      <c r="L122">
        <f>'Fuel Taxes'!L$1</f>
        <v>2030</v>
      </c>
      <c r="M122">
        <f>'Fuel Taxes'!M$1</f>
        <v>2031</v>
      </c>
      <c r="N122">
        <f>'Fuel Taxes'!N$1</f>
        <v>2032</v>
      </c>
      <c r="O122">
        <f>'Fuel Taxes'!O$1</f>
        <v>2033</v>
      </c>
      <c r="P122">
        <f>'Fuel Taxes'!P$1</f>
        <v>2034</v>
      </c>
      <c r="Q122">
        <f>'Fuel Taxes'!Q$1</f>
        <v>2035</v>
      </c>
      <c r="R122">
        <f>'Fuel Taxes'!R$1</f>
        <v>2036</v>
      </c>
      <c r="S122">
        <f>'Fuel Taxes'!S$1</f>
        <v>2037</v>
      </c>
      <c r="T122">
        <f>'Fuel Taxes'!T$1</f>
        <v>2038</v>
      </c>
      <c r="U122">
        <f>'Fuel Taxes'!U$1</f>
        <v>2039</v>
      </c>
      <c r="V122">
        <f>'Fuel Taxes'!V$1</f>
        <v>2040</v>
      </c>
      <c r="W122">
        <f>'Fuel Taxes'!W$1</f>
        <v>2041</v>
      </c>
      <c r="X122">
        <f>'Fuel Taxes'!X$1</f>
        <v>2042</v>
      </c>
      <c r="Y122">
        <f>'Fuel Taxes'!Y$1</f>
        <v>2043</v>
      </c>
      <c r="Z122">
        <f>'Fuel Taxes'!Z$1</f>
        <v>2044</v>
      </c>
      <c r="AA122">
        <f>'Fuel Taxes'!AA$1</f>
        <v>2045</v>
      </c>
      <c r="AB122">
        <f>'Fuel Taxes'!AB$1</f>
        <v>2046</v>
      </c>
      <c r="AC122">
        <f>'Fuel Taxes'!AC$1</f>
        <v>2047</v>
      </c>
      <c r="AD122">
        <f>'Fuel Taxes'!AD$1</f>
        <v>2048</v>
      </c>
      <c r="AE122">
        <f>'Fuel Taxes'!AE$1</f>
        <v>2049</v>
      </c>
      <c r="AF122">
        <f>'Fuel Taxes'!AF$1</f>
        <v>2050</v>
      </c>
    </row>
    <row r="123" spans="1:32" x14ac:dyDescent="0.3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</row>
    <row r="124" spans="1:32" x14ac:dyDescent="0.3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3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</row>
    <row r="126" spans="1:32" x14ac:dyDescent="0.3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</row>
    <row r="127" spans="1:32" x14ac:dyDescent="0.3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</row>
    <row r="128" spans="1:32" x14ac:dyDescent="0.3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3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3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</row>
    <row r="131" spans="1:32" s="3" customFormat="1" x14ac:dyDescent="0.35">
      <c r="A131" s="5" t="s">
        <v>49</v>
      </c>
    </row>
    <row r="132" spans="1:32" x14ac:dyDescent="0.35">
      <c r="A132" t="s">
        <v>30</v>
      </c>
      <c r="B132">
        <f>'Fuel Taxes'!B$1</f>
        <v>2020</v>
      </c>
      <c r="C132">
        <f>'Fuel Taxes'!C$1</f>
        <v>2021</v>
      </c>
      <c r="D132">
        <f>'Fuel Taxes'!D$1</f>
        <v>2022</v>
      </c>
      <c r="E132">
        <f>'Fuel Taxes'!E$1</f>
        <v>2023</v>
      </c>
      <c r="F132">
        <f>'Fuel Taxes'!F$1</f>
        <v>2024</v>
      </c>
      <c r="G132">
        <f>'Fuel Taxes'!G$1</f>
        <v>2025</v>
      </c>
      <c r="H132">
        <f>'Fuel Taxes'!H$1</f>
        <v>2026</v>
      </c>
      <c r="I132">
        <f>'Fuel Taxes'!I$1</f>
        <v>2027</v>
      </c>
      <c r="J132">
        <f>'Fuel Taxes'!J$1</f>
        <v>2028</v>
      </c>
      <c r="K132">
        <f>'Fuel Taxes'!K$1</f>
        <v>2029</v>
      </c>
      <c r="L132">
        <f>'Fuel Taxes'!L$1</f>
        <v>2030</v>
      </c>
      <c r="M132">
        <f>'Fuel Taxes'!M$1</f>
        <v>2031</v>
      </c>
      <c r="N132">
        <f>'Fuel Taxes'!N$1</f>
        <v>2032</v>
      </c>
      <c r="O132">
        <f>'Fuel Taxes'!O$1</f>
        <v>2033</v>
      </c>
      <c r="P132">
        <f>'Fuel Taxes'!P$1</f>
        <v>2034</v>
      </c>
      <c r="Q132">
        <f>'Fuel Taxes'!Q$1</f>
        <v>2035</v>
      </c>
      <c r="R132">
        <f>'Fuel Taxes'!R$1</f>
        <v>2036</v>
      </c>
      <c r="S132">
        <f>'Fuel Taxes'!S$1</f>
        <v>2037</v>
      </c>
      <c r="T132">
        <f>'Fuel Taxes'!T$1</f>
        <v>2038</v>
      </c>
      <c r="U132">
        <f>'Fuel Taxes'!U$1</f>
        <v>2039</v>
      </c>
      <c r="V132">
        <f>'Fuel Taxes'!V$1</f>
        <v>2040</v>
      </c>
      <c r="W132">
        <f>'Fuel Taxes'!W$1</f>
        <v>2041</v>
      </c>
      <c r="X132">
        <f>'Fuel Taxes'!X$1</f>
        <v>2042</v>
      </c>
      <c r="Y132">
        <f>'Fuel Taxes'!Y$1</f>
        <v>2043</v>
      </c>
      <c r="Z132">
        <f>'Fuel Taxes'!Z$1</f>
        <v>2044</v>
      </c>
      <c r="AA132">
        <f>'Fuel Taxes'!AA$1</f>
        <v>2045</v>
      </c>
      <c r="AB132">
        <f>'Fuel Taxes'!AB$1</f>
        <v>2046</v>
      </c>
      <c r="AC132">
        <f>'Fuel Taxes'!AC$1</f>
        <v>2047</v>
      </c>
      <c r="AD132">
        <f>'Fuel Taxes'!AD$1</f>
        <v>2048</v>
      </c>
      <c r="AE132">
        <f>'Fuel Taxes'!AE$1</f>
        <v>2049</v>
      </c>
      <c r="AF132">
        <f>'Fuel Taxes'!AF$1</f>
        <v>2050</v>
      </c>
    </row>
    <row r="133" spans="1:32" x14ac:dyDescent="0.3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3" customFormat="1" x14ac:dyDescent="0.35">
      <c r="A141" s="5" t="s">
        <v>50</v>
      </c>
    </row>
    <row r="142" spans="1:32" x14ac:dyDescent="0.35">
      <c r="A142" t="s">
        <v>30</v>
      </c>
      <c r="B142">
        <f>'Fuel Taxes'!B$1</f>
        <v>2020</v>
      </c>
      <c r="C142">
        <f>'Fuel Taxes'!C$1</f>
        <v>2021</v>
      </c>
      <c r="D142">
        <f>'Fuel Taxes'!D$1</f>
        <v>2022</v>
      </c>
      <c r="E142">
        <f>'Fuel Taxes'!E$1</f>
        <v>2023</v>
      </c>
      <c r="F142">
        <f>'Fuel Taxes'!F$1</f>
        <v>2024</v>
      </c>
      <c r="G142">
        <f>'Fuel Taxes'!G$1</f>
        <v>2025</v>
      </c>
      <c r="H142">
        <f>'Fuel Taxes'!H$1</f>
        <v>2026</v>
      </c>
      <c r="I142">
        <f>'Fuel Taxes'!I$1</f>
        <v>2027</v>
      </c>
      <c r="J142">
        <f>'Fuel Taxes'!J$1</f>
        <v>2028</v>
      </c>
      <c r="K142">
        <f>'Fuel Taxes'!K$1</f>
        <v>2029</v>
      </c>
      <c r="L142">
        <f>'Fuel Taxes'!L$1</f>
        <v>2030</v>
      </c>
      <c r="M142">
        <f>'Fuel Taxes'!M$1</f>
        <v>2031</v>
      </c>
      <c r="N142">
        <f>'Fuel Taxes'!N$1</f>
        <v>2032</v>
      </c>
      <c r="O142">
        <f>'Fuel Taxes'!O$1</f>
        <v>2033</v>
      </c>
      <c r="P142">
        <f>'Fuel Taxes'!P$1</f>
        <v>2034</v>
      </c>
      <c r="Q142">
        <f>'Fuel Taxes'!Q$1</f>
        <v>2035</v>
      </c>
      <c r="R142">
        <f>'Fuel Taxes'!R$1</f>
        <v>2036</v>
      </c>
      <c r="S142">
        <f>'Fuel Taxes'!S$1</f>
        <v>2037</v>
      </c>
      <c r="T142">
        <f>'Fuel Taxes'!T$1</f>
        <v>2038</v>
      </c>
      <c r="U142">
        <f>'Fuel Taxes'!U$1</f>
        <v>2039</v>
      </c>
      <c r="V142">
        <f>'Fuel Taxes'!V$1</f>
        <v>2040</v>
      </c>
      <c r="W142">
        <f>'Fuel Taxes'!W$1</f>
        <v>2041</v>
      </c>
      <c r="X142">
        <f>'Fuel Taxes'!X$1</f>
        <v>2042</v>
      </c>
      <c r="Y142">
        <f>'Fuel Taxes'!Y$1</f>
        <v>2043</v>
      </c>
      <c r="Z142">
        <f>'Fuel Taxes'!Z$1</f>
        <v>2044</v>
      </c>
      <c r="AA142">
        <f>'Fuel Taxes'!AA$1</f>
        <v>2045</v>
      </c>
      <c r="AB142">
        <f>'Fuel Taxes'!AB$1</f>
        <v>2046</v>
      </c>
      <c r="AC142">
        <f>'Fuel Taxes'!AC$1</f>
        <v>2047</v>
      </c>
      <c r="AD142">
        <f>'Fuel Taxes'!AD$1</f>
        <v>2048</v>
      </c>
      <c r="AE142">
        <f>'Fuel Taxes'!AE$1</f>
        <v>2049</v>
      </c>
      <c r="AF142">
        <f>'Fuel Taxes'!AF$1</f>
        <v>2050</v>
      </c>
    </row>
    <row r="143" spans="1:32" x14ac:dyDescent="0.3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3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3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3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3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3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3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3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23"/>
  <sheetViews>
    <sheetView workbookViewId="0">
      <selection activeCell="D24" sqref="D24"/>
    </sheetView>
  </sheetViews>
  <sheetFormatPr defaultRowHeight="14.5" x14ac:dyDescent="0.35"/>
  <cols>
    <col min="1" max="1" width="29.54296875" customWidth="1"/>
    <col min="2" max="2" width="9.1796875" customWidth="1"/>
  </cols>
  <sheetData>
    <row r="1" spans="1:35" ht="29" x14ac:dyDescent="0.35">
      <c r="A1" s="8" t="s">
        <v>51</v>
      </c>
      <c r="B1" s="6">
        <f>'Fuel Price Data'!B2</f>
        <v>2020</v>
      </c>
      <c r="C1" s="6">
        <f>'Fuel Price Data'!C2</f>
        <v>2021</v>
      </c>
      <c r="D1" s="6">
        <f>'Fuel Price Data'!D2</f>
        <v>2022</v>
      </c>
      <c r="E1" s="6">
        <f>'Fuel Price Data'!E2</f>
        <v>2023</v>
      </c>
      <c r="F1" s="6">
        <f>'Fuel Price Data'!F2</f>
        <v>2024</v>
      </c>
      <c r="G1" s="6">
        <f>'Fuel Price Data'!G2</f>
        <v>2025</v>
      </c>
      <c r="H1" s="6">
        <f>'Fuel Price Data'!H2</f>
        <v>2026</v>
      </c>
      <c r="I1" s="6">
        <f>'Fuel Price Data'!I2</f>
        <v>2027</v>
      </c>
      <c r="J1" s="6">
        <f>'Fuel Price Data'!J2</f>
        <v>2028</v>
      </c>
      <c r="K1" s="6">
        <f>'Fuel Price Data'!K2</f>
        <v>2029</v>
      </c>
      <c r="L1" s="6">
        <f>'Fuel Price Data'!L2</f>
        <v>2030</v>
      </c>
      <c r="M1" s="6">
        <f>'Fuel Price Data'!M2</f>
        <v>2031</v>
      </c>
      <c r="N1" s="6">
        <f>'Fuel Price Data'!N2</f>
        <v>2032</v>
      </c>
      <c r="O1" s="6">
        <f>'Fuel Price Data'!O2</f>
        <v>2033</v>
      </c>
      <c r="P1" s="6">
        <f>'Fuel Price Data'!P2</f>
        <v>2034</v>
      </c>
      <c r="Q1" s="6">
        <f>'Fuel Price Data'!Q2</f>
        <v>2035</v>
      </c>
      <c r="R1" s="6">
        <f>'Fuel Price Data'!R2</f>
        <v>2036</v>
      </c>
      <c r="S1" s="6">
        <f>'Fuel Price Data'!S2</f>
        <v>2037</v>
      </c>
      <c r="T1" s="6">
        <f>'Fuel Price Data'!T2</f>
        <v>2038</v>
      </c>
      <c r="U1" s="6">
        <f>'Fuel Price Data'!U2</f>
        <v>2039</v>
      </c>
      <c r="V1" s="6">
        <f>'Fuel Price Data'!V2</f>
        <v>2040</v>
      </c>
      <c r="W1" s="6">
        <f>'Fuel Price Data'!W2</f>
        <v>2041</v>
      </c>
      <c r="X1" s="6">
        <f>'Fuel Price Data'!X2</f>
        <v>2042</v>
      </c>
      <c r="Y1" s="6">
        <f>'Fuel Price Data'!Y2</f>
        <v>2043</v>
      </c>
      <c r="Z1" s="6">
        <f>'Fuel Price Data'!Z2</f>
        <v>2044</v>
      </c>
      <c r="AA1" s="6">
        <f>'Fuel Price Data'!AA2</f>
        <v>2045</v>
      </c>
      <c r="AB1" s="6">
        <f>'Fuel Price Data'!AB2</f>
        <v>2046</v>
      </c>
      <c r="AC1" s="6">
        <f>'Fuel Price Data'!AC2</f>
        <v>2047</v>
      </c>
      <c r="AD1" s="6">
        <f>'Fuel Price Data'!AD2</f>
        <v>2048</v>
      </c>
      <c r="AE1" s="6">
        <f>'Fuel Price Data'!AE2</f>
        <v>2049</v>
      </c>
      <c r="AF1" s="6">
        <f>'Fuel Price Data'!AF2</f>
        <v>2050</v>
      </c>
      <c r="AG1" s="6"/>
      <c r="AH1" s="6"/>
      <c r="AI1" s="6"/>
    </row>
    <row r="2" spans="1:35" x14ac:dyDescent="0.3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/>
      <c r="AH2" s="3"/>
      <c r="AI2" s="3"/>
    </row>
    <row r="3" spans="1:35" x14ac:dyDescent="0.35">
      <c r="A3" t="s">
        <v>2</v>
      </c>
      <c r="B3" s="4">
        <f>SUMPRODUCT('Fuel Price Data'!B3:B7,'BAU Fuel Use by Sector'!$AL$3:$AL$7)/SUM('BAU Fuel Use by Sector'!$AL$3:$AL$7)</f>
        <v>1.8924251588940698E-6</v>
      </c>
      <c r="C3" s="4">
        <f>SUMPRODUCT('Fuel Price Data'!C3:C7,'BAU Fuel Use by Sector'!$AL$3:$AL$7)/SUM('BAU Fuel Use by Sector'!$AL$3:$AL$7)</f>
        <v>1.8663925808625354E-6</v>
      </c>
      <c r="D3" s="4">
        <f>SUMPRODUCT('Fuel Price Data'!D3:D7,'BAU Fuel Use by Sector'!$AL$3:$AL$7)/SUM('BAU Fuel Use by Sector'!$AL$3:$AL$7)</f>
        <v>1.8274112677514048E-6</v>
      </c>
      <c r="E3" s="4">
        <f>SUMPRODUCT('Fuel Price Data'!E3:E7,'BAU Fuel Use by Sector'!$AL$3:$AL$7)/SUM('BAU Fuel Use by Sector'!$AL$3:$AL$7)</f>
        <v>1.8071298829392645E-6</v>
      </c>
      <c r="F3" s="4">
        <f>SUMPRODUCT('Fuel Price Data'!F3:F7,'BAU Fuel Use by Sector'!$AL$3:$AL$7)/SUM('BAU Fuel Use by Sector'!$AL$3:$AL$7)</f>
        <v>1.7973806444156505E-6</v>
      </c>
      <c r="G3" s="4">
        <f>SUMPRODUCT('Fuel Price Data'!G3:G7,'BAU Fuel Use by Sector'!$AL$3:$AL$7)/SUM('BAU Fuel Use by Sector'!$AL$3:$AL$7)</f>
        <v>1.7552663639075901E-6</v>
      </c>
      <c r="H3" s="4">
        <f>SUMPRODUCT('Fuel Price Data'!H3:H7,'BAU Fuel Use by Sector'!$AL$3:$AL$7)/SUM('BAU Fuel Use by Sector'!$AL$3:$AL$7)</f>
        <v>1.7274149179357952E-6</v>
      </c>
      <c r="I3" s="4">
        <f>SUMPRODUCT('Fuel Price Data'!I3:I7,'BAU Fuel Use by Sector'!$AL$3:$AL$7)/SUM('BAU Fuel Use by Sector'!$AL$3:$AL$7)</f>
        <v>1.724275057639585E-6</v>
      </c>
      <c r="J3" s="4">
        <f>SUMPRODUCT('Fuel Price Data'!J3:J7,'BAU Fuel Use by Sector'!$AL$3:$AL$7)/SUM('BAU Fuel Use by Sector'!$AL$3:$AL$7)</f>
        <v>1.7165691338751597E-6</v>
      </c>
      <c r="K3" s="4">
        <f>SUMPRODUCT('Fuel Price Data'!K3:K7,'BAU Fuel Use by Sector'!$AL$3:$AL$7)/SUM('BAU Fuel Use by Sector'!$AL$3:$AL$7)</f>
        <v>1.7224081224794133E-6</v>
      </c>
      <c r="L3" s="4">
        <f>SUMPRODUCT('Fuel Price Data'!L3:L7,'BAU Fuel Use by Sector'!$AL$3:$AL$7)/SUM('BAU Fuel Use by Sector'!$AL$3:$AL$7)</f>
        <v>1.7216494776060262E-6</v>
      </c>
      <c r="M3" s="4">
        <f>SUMPRODUCT('Fuel Price Data'!M3:M7,'BAU Fuel Use by Sector'!$AL$3:$AL$7)/SUM('BAU Fuel Use by Sector'!$AL$3:$AL$7)</f>
        <v>1.7218990666008237E-6</v>
      </c>
      <c r="N3" s="4">
        <f>SUMPRODUCT('Fuel Price Data'!N3:N7,'BAU Fuel Use by Sector'!$AL$3:$AL$7)/SUM('BAU Fuel Use by Sector'!$AL$3:$AL$7)</f>
        <v>1.7153512334950405E-6</v>
      </c>
      <c r="O3" s="4">
        <f>SUMPRODUCT('Fuel Price Data'!O3:O7,'BAU Fuel Use by Sector'!$AL$3:$AL$7)/SUM('BAU Fuel Use by Sector'!$AL$3:$AL$7)</f>
        <v>1.7141579796959011E-6</v>
      </c>
      <c r="P3" s="4">
        <f>SUMPRODUCT('Fuel Price Data'!P3:P7,'BAU Fuel Use by Sector'!$AL$3:$AL$7)/SUM('BAU Fuel Use by Sector'!$AL$3:$AL$7)</f>
        <v>1.7104339446584036E-6</v>
      </c>
      <c r="Q3" s="4">
        <f>SUMPRODUCT('Fuel Price Data'!Q3:Q7,'BAU Fuel Use by Sector'!$AL$3:$AL$7)/SUM('BAU Fuel Use by Sector'!$AL$3:$AL$7)</f>
        <v>1.7015246877184777E-6</v>
      </c>
      <c r="R3" s="4">
        <f>SUMPRODUCT('Fuel Price Data'!R3:R7,'BAU Fuel Use by Sector'!$AL$3:$AL$7)/SUM('BAU Fuel Use by Sector'!$AL$3:$AL$7)</f>
        <v>1.6914832570221308E-6</v>
      </c>
      <c r="S3" s="4">
        <f>SUMPRODUCT('Fuel Price Data'!S3:S7,'BAU Fuel Use by Sector'!$AL$3:$AL$7)/SUM('BAU Fuel Use by Sector'!$AL$3:$AL$7)</f>
        <v>1.6906957386919399E-6</v>
      </c>
      <c r="T3" s="4">
        <f>SUMPRODUCT('Fuel Price Data'!T3:T7,'BAU Fuel Use by Sector'!$AL$3:$AL$7)/SUM('BAU Fuel Use by Sector'!$AL$3:$AL$7)</f>
        <v>1.6918586515575271E-6</v>
      </c>
      <c r="U3" s="4">
        <f>SUMPRODUCT('Fuel Price Data'!U3:U7,'BAU Fuel Use by Sector'!$AL$3:$AL$7)/SUM('BAU Fuel Use by Sector'!$AL$3:$AL$7)</f>
        <v>1.6911495516493188E-6</v>
      </c>
      <c r="V3" s="4">
        <f>SUMPRODUCT('Fuel Price Data'!V3:V7,'BAU Fuel Use by Sector'!$AL$3:$AL$7)/SUM('BAU Fuel Use by Sector'!$AL$3:$AL$7)</f>
        <v>1.6962680735601525E-6</v>
      </c>
      <c r="W3" s="4">
        <f>SUMPRODUCT('Fuel Price Data'!W3:W7,'BAU Fuel Use by Sector'!$AL$3:$AL$7)/SUM('BAU Fuel Use by Sector'!$AL$3:$AL$7)</f>
        <v>1.6947680008334817E-6</v>
      </c>
      <c r="X3" s="4">
        <f>SUMPRODUCT('Fuel Price Data'!X3:X7,'BAU Fuel Use by Sector'!$AL$3:$AL$7)/SUM('BAU Fuel Use by Sector'!$AL$3:$AL$7)</f>
        <v>1.6878784223185749E-6</v>
      </c>
      <c r="Y3" s="4">
        <f>SUMPRODUCT('Fuel Price Data'!Y3:Y7,'BAU Fuel Use by Sector'!$AL$3:$AL$7)/SUM('BAU Fuel Use by Sector'!$AL$3:$AL$7)</f>
        <v>1.680880496525548E-6</v>
      </c>
      <c r="Z3" s="4">
        <f>SUMPRODUCT('Fuel Price Data'!Z3:Z7,'BAU Fuel Use by Sector'!$AL$3:$AL$7)/SUM('BAU Fuel Use by Sector'!$AL$3:$AL$7)</f>
        <v>1.6785566347376708E-6</v>
      </c>
      <c r="AA3" s="4">
        <f>SUMPRODUCT('Fuel Price Data'!AA3:AA7,'BAU Fuel Use by Sector'!$AL$3:$AL$7)/SUM('BAU Fuel Use by Sector'!$AL$3:$AL$7)</f>
        <v>1.6779262169738057E-6</v>
      </c>
      <c r="AB3" s="4">
        <f>SUMPRODUCT('Fuel Price Data'!AB3:AB7,'BAU Fuel Use by Sector'!$AL$3:$AL$7)/SUM('BAU Fuel Use by Sector'!$AL$3:$AL$7)</f>
        <v>1.677538906841118E-6</v>
      </c>
      <c r="AC3" s="4">
        <f>SUMPRODUCT('Fuel Price Data'!AC3:AC7,'BAU Fuel Use by Sector'!$AL$3:$AL$7)/SUM('BAU Fuel Use by Sector'!$AL$3:$AL$7)</f>
        <v>1.6747843597487989E-6</v>
      </c>
      <c r="AD3" s="4">
        <f>SUMPRODUCT('Fuel Price Data'!AD3:AD7,'BAU Fuel Use by Sector'!$AL$3:$AL$7)/SUM('BAU Fuel Use by Sector'!$AL$3:$AL$7)</f>
        <v>1.6692553347889195E-6</v>
      </c>
      <c r="AE3" s="4">
        <f>SUMPRODUCT('Fuel Price Data'!AE3:AE7,'BAU Fuel Use by Sector'!$AL$3:$AL$7)/SUM('BAU Fuel Use by Sector'!$AL$3:$AL$7)</f>
        <v>1.6715143527569381E-6</v>
      </c>
      <c r="AF3" s="4">
        <f>SUMPRODUCT('Fuel Price Data'!AF3:AF7,'BAU Fuel Use by Sector'!$AL$3:$AL$7)/SUM('BAU Fuel Use by Sector'!$AL$3:$AL$7)</f>
        <v>1.6712467860957978E-6</v>
      </c>
      <c r="AG3" s="4"/>
      <c r="AH3" s="4"/>
      <c r="AI3" s="4"/>
    </row>
    <row r="4" spans="1:35" x14ac:dyDescent="0.35">
      <c r="A4" t="s">
        <v>3</v>
      </c>
      <c r="B4" s="27" cm="1">
        <f t="array" ref="B4:AE4">TRANSPOSE('Natural Gas Prices'!D90:D119)</f>
        <v>5.58742929536906E-6</v>
      </c>
      <c r="C4" s="27">
        <v>1.0026554303407113E-5</v>
      </c>
      <c r="D4" s="27">
        <v>8.7036161355255608E-6</v>
      </c>
      <c r="E4" s="27">
        <v>6.6066306577915329E-6</v>
      </c>
      <c r="F4" s="27">
        <v>6.1753517561206464E-6</v>
      </c>
      <c r="G4" s="27">
        <v>5.8140931612188259E-6</v>
      </c>
      <c r="H4" s="27">
        <v>5.4263174510794592E-6</v>
      </c>
      <c r="I4" s="27">
        <v>5.016972188551747E-6</v>
      </c>
      <c r="J4" s="27">
        <v>4.6061605515015161E-6</v>
      </c>
      <c r="K4" s="27">
        <v>4.2189360768414344E-6</v>
      </c>
      <c r="L4" s="27">
        <v>4.4797624087255251E-6</v>
      </c>
      <c r="M4" s="27">
        <v>4.8007075977243504E-6</v>
      </c>
      <c r="N4" s="27">
        <v>5.1530828569369357E-6</v>
      </c>
      <c r="O4" s="27">
        <v>5.404716532415902E-6</v>
      </c>
      <c r="P4" s="27">
        <v>5.5157650053847094E-6</v>
      </c>
      <c r="Q4" s="27">
        <v>5.5660768362470069E-6</v>
      </c>
      <c r="R4" s="27">
        <v>5.5857794180571023E-6</v>
      </c>
      <c r="S4" s="27">
        <v>5.669330458984903E-6</v>
      </c>
      <c r="T4" s="27">
        <v>5.7221330930037832E-6</v>
      </c>
      <c r="U4" s="27">
        <v>5.9867443444530912E-6</v>
      </c>
      <c r="V4" s="27">
        <v>6.0849351549867665E-6</v>
      </c>
      <c r="W4" s="27">
        <v>6.0767398938122914E-6</v>
      </c>
      <c r="X4" s="27">
        <v>5.9847530399635375E-6</v>
      </c>
      <c r="Y4" s="27">
        <v>5.9505888908010733E-6</v>
      </c>
      <c r="Z4" s="27">
        <v>5.8577450760154409E-6</v>
      </c>
      <c r="AA4" s="27">
        <v>5.8661012350057166E-6</v>
      </c>
      <c r="AB4" s="27">
        <v>5.8740507833755008E-6</v>
      </c>
      <c r="AC4" s="27">
        <v>5.8144622371263639E-6</v>
      </c>
      <c r="AD4" s="27">
        <v>5.6559060352249884E-6</v>
      </c>
      <c r="AE4" s="27">
        <v>5.627836573325797E-6</v>
      </c>
      <c r="AF4" s="27"/>
      <c r="AG4" s="4"/>
      <c r="AH4" s="4"/>
      <c r="AI4" s="4"/>
    </row>
    <row r="5" spans="1:35" x14ac:dyDescent="0.35">
      <c r="A5" t="s">
        <v>4</v>
      </c>
      <c r="B5" s="4">
        <f>SUMPRODUCT('Fuel Price Data'!B23:B27,'BAU Fuel Use by Sector'!$AN$3:$AN$7)/SUM('BAU Fuel Use by Sector'!$AN$3:$AN$7)</f>
        <v>6.0866703525738859E-7</v>
      </c>
      <c r="C5" s="4">
        <f>SUMPRODUCT('Fuel Price Data'!C23:C27,'BAU Fuel Use by Sector'!$AN$3:$AN$7)/SUM('BAU Fuel Use by Sector'!$AN$3:$AN$7)</f>
        <v>6.0723236674170564E-7</v>
      </c>
      <c r="D5" s="4">
        <f>SUMPRODUCT('Fuel Price Data'!D23:D27,'BAU Fuel Use by Sector'!$AN$3:$AN$7)/SUM('BAU Fuel Use by Sector'!$AN$3:$AN$7)</f>
        <v>6.081211887736649E-7</v>
      </c>
      <c r="E5" s="4">
        <f>SUMPRODUCT('Fuel Price Data'!E23:E27,'BAU Fuel Use by Sector'!$AN$3:$AN$7)/SUM('BAU Fuel Use by Sector'!$AN$3:$AN$7)</f>
        <v>6.0989968014171304E-7</v>
      </c>
      <c r="F5" s="4">
        <f>SUMPRODUCT('Fuel Price Data'!F23:F27,'BAU Fuel Use by Sector'!$AN$3:$AN$7)/SUM('BAU Fuel Use by Sector'!$AN$3:$AN$7)</f>
        <v>6.1078850217367219E-7</v>
      </c>
      <c r="G5" s="4">
        <f>SUMPRODUCT('Fuel Price Data'!G23:G27,'BAU Fuel Use by Sector'!$AN$3:$AN$7)/SUM('BAU Fuel Use by Sector'!$AN$3:$AN$7)</f>
        <v>6.1256614623759071E-7</v>
      </c>
      <c r="H5" s="4">
        <f>SUMPRODUCT('Fuel Price Data'!H23:H27,'BAU Fuel Use by Sector'!$AN$3:$AN$7)/SUM('BAU Fuel Use by Sector'!$AN$3:$AN$7)</f>
        <v>6.1345581557367969E-7</v>
      </c>
      <c r="I5" s="4">
        <f>SUMPRODUCT('Fuel Price Data'!I23:I27,'BAU Fuel Use by Sector'!$AN$3:$AN$7)/SUM('BAU Fuel Use by Sector'!$AN$3:$AN$7)</f>
        <v>6.1523345963759811E-7</v>
      </c>
      <c r="J5" s="4">
        <f>SUMPRODUCT('Fuel Price Data'!J23:J27,'BAU Fuel Use by Sector'!$AN$3:$AN$7)/SUM('BAU Fuel Use by Sector'!$AN$3:$AN$7)</f>
        <v>6.1612228166955747E-7</v>
      </c>
      <c r="K5" s="4">
        <f>SUMPRODUCT('Fuel Price Data'!K23:K27,'BAU Fuel Use by Sector'!$AN$3:$AN$7)/SUM('BAU Fuel Use by Sector'!$AN$3:$AN$7)</f>
        <v>6.179007730376054E-7</v>
      </c>
      <c r="L5" s="4">
        <f>SUMPRODUCT('Fuel Price Data'!L23:L27,'BAU Fuel Use by Sector'!$AN$3:$AN$7)/SUM('BAU Fuel Use by Sector'!$AN$3:$AN$7)</f>
        <v>6.1967926440565353E-7</v>
      </c>
      <c r="M5" s="4">
        <f>SUMPRODUCT('Fuel Price Data'!M23:M27,'BAU Fuel Use by Sector'!$AN$3:$AN$7)/SUM('BAU Fuel Use by Sector'!$AN$3:$AN$7)</f>
        <v>6.20568086437613E-7</v>
      </c>
      <c r="N5" s="4">
        <f>SUMPRODUCT('Fuel Price Data'!N23:N27,'BAU Fuel Use by Sector'!$AN$3:$AN$7)/SUM('BAU Fuel Use by Sector'!$AN$3:$AN$7)</f>
        <v>6.2234657780566103E-7</v>
      </c>
      <c r="O5" s="4">
        <f>SUMPRODUCT('Fuel Price Data'!O23:O27,'BAU Fuel Use by Sector'!$AN$3:$AN$7)/SUM('BAU Fuel Use by Sector'!$AN$3:$AN$7)</f>
        <v>6.2412422186957977E-7</v>
      </c>
      <c r="P5" s="4">
        <f>SUMPRODUCT('Fuel Price Data'!P23:P27,'BAU Fuel Use by Sector'!$AN$3:$AN$7)/SUM('BAU Fuel Use by Sector'!$AN$3:$AN$7)</f>
        <v>6.2501304390153881E-7</v>
      </c>
      <c r="Q5" s="4">
        <f>SUMPRODUCT('Fuel Price Data'!Q23:Q27,'BAU Fuel Use by Sector'!$AN$3:$AN$7)/SUM('BAU Fuel Use by Sector'!$AN$3:$AN$7)</f>
        <v>6.2679153526958684E-7</v>
      </c>
      <c r="R5" s="4">
        <f>SUMPRODUCT('Fuel Price Data'!R23:R27,'BAU Fuel Use by Sector'!$AN$3:$AN$7)/SUM('BAU Fuel Use by Sector'!$AN$3:$AN$7)</f>
        <v>6.2857002663763508E-7</v>
      </c>
      <c r="S5" s="4">
        <f>SUMPRODUCT('Fuel Price Data'!S23:S27,'BAU Fuel Use by Sector'!$AN$3:$AN$7)/SUM('BAU Fuel Use by Sector'!$AN$3:$AN$7)</f>
        <v>6.2945884866959424E-7</v>
      </c>
      <c r="T5" s="4">
        <f>SUMPRODUCT('Fuel Price Data'!T23:T27,'BAU Fuel Use by Sector'!$AN$3:$AN$7)/SUM('BAU Fuel Use by Sector'!$AN$3:$AN$7)</f>
        <v>6.3123649273351276E-7</v>
      </c>
      <c r="U5" s="4">
        <f>SUMPRODUCT('Fuel Price Data'!U23:U27,'BAU Fuel Use by Sector'!$AN$3:$AN$7)/SUM('BAU Fuel Use by Sector'!$AN$3:$AN$7)</f>
        <v>6.3301498410156089E-7</v>
      </c>
      <c r="V5" s="4">
        <f>SUMPRODUCT('Fuel Price Data'!V23:V27,'BAU Fuel Use by Sector'!$AN$3:$AN$7)/SUM('BAU Fuel Use by Sector'!$AN$3:$AN$7)</f>
        <v>6.3479347546960903E-7</v>
      </c>
      <c r="W5" s="4">
        <f>SUMPRODUCT('Fuel Price Data'!W23:W27,'BAU Fuel Use by Sector'!$AN$3:$AN$7)/SUM('BAU Fuel Use by Sector'!$AN$3:$AN$7)</f>
        <v>6.3657111953352755E-7</v>
      </c>
      <c r="X5" s="4">
        <f>SUMPRODUCT('Fuel Price Data'!X23:X27,'BAU Fuel Use by Sector'!$AN$3:$AN$7)/SUM('BAU Fuel Use by Sector'!$AN$3:$AN$7)</f>
        <v>6.3834961090157558E-7</v>
      </c>
      <c r="Y5" s="4">
        <f>SUMPRODUCT('Fuel Price Data'!Y23:Y27,'BAU Fuel Use by Sector'!$AN$3:$AN$7)/SUM('BAU Fuel Use by Sector'!$AN$3:$AN$7)</f>
        <v>6.401272549654942E-7</v>
      </c>
      <c r="Z5" s="4">
        <f>SUMPRODUCT('Fuel Price Data'!Z23:Z27,'BAU Fuel Use by Sector'!$AN$3:$AN$7)/SUM('BAU Fuel Use by Sector'!$AN$3:$AN$7)</f>
        <v>6.4190574633354234E-7</v>
      </c>
      <c r="AA5" s="4">
        <f>SUMPRODUCT('Fuel Price Data'!AA23:AA27,'BAU Fuel Use by Sector'!$AN$3:$AN$7)/SUM('BAU Fuel Use by Sector'!$AN$3:$AN$7)</f>
        <v>6.4368423770159037E-7</v>
      </c>
      <c r="AB5" s="4">
        <f>SUMPRODUCT('Fuel Price Data'!AB23:AB27,'BAU Fuel Use by Sector'!$AN$3:$AN$7)/SUM('BAU Fuel Use by Sector'!$AN$3:$AN$7)</f>
        <v>6.45461881765509E-7</v>
      </c>
      <c r="AC5" s="4">
        <f>SUMPRODUCT('Fuel Price Data'!AC23:AC27,'BAU Fuel Use by Sector'!$AN$3:$AN$7)/SUM('BAU Fuel Use by Sector'!$AN$3:$AN$7)</f>
        <v>6.4724037313355703E-7</v>
      </c>
      <c r="AD5" s="4">
        <f>SUMPRODUCT('Fuel Price Data'!AD23:AD27,'BAU Fuel Use by Sector'!$AN$3:$AN$7)/SUM('BAU Fuel Use by Sector'!$AN$3:$AN$7)</f>
        <v>6.4901801719747565E-7</v>
      </c>
      <c r="AE5" s="4">
        <f>SUMPRODUCT('Fuel Price Data'!AE23:AE27,'BAU Fuel Use by Sector'!$AN$3:$AN$7)/SUM('BAU Fuel Use by Sector'!$AN$3:$AN$7)</f>
        <v>6.5079650856552368E-7</v>
      </c>
      <c r="AF5" s="4">
        <f>SUMPRODUCT('Fuel Price Data'!AF23:AF27,'BAU Fuel Use by Sector'!$AN$3:$AN$7)/SUM('BAU Fuel Use by Sector'!$AN$3:$AN$7)</f>
        <v>6.525741526294422E-7</v>
      </c>
      <c r="AG5" s="4"/>
      <c r="AH5" s="4"/>
      <c r="AI5" s="4"/>
    </row>
    <row r="6" spans="1:35" x14ac:dyDescent="0.3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/>
      <c r="AH6" s="3"/>
      <c r="AI6" s="3"/>
    </row>
    <row r="7" spans="1:35" x14ac:dyDescent="0.3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/>
      <c r="AH7" s="3"/>
      <c r="AI7" s="3"/>
    </row>
    <row r="8" spans="1:35" x14ac:dyDescent="0.3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/>
      <c r="AH8" s="3"/>
      <c r="AI8" s="3"/>
    </row>
    <row r="9" spans="1:35" x14ac:dyDescent="0.35">
      <c r="A9" t="s">
        <v>5</v>
      </c>
      <c r="B9" s="4">
        <f>SUMPRODUCT('Fuel Price Data'!B33:B37,'BAU Fuel Use by Sector'!$AR$3:$AR$7)/SUM('BAU Fuel Use by Sector'!$AR$3:$AR$7)</f>
        <v>3.8317893838245514E-6</v>
      </c>
      <c r="C9" s="4">
        <f>SUMPRODUCT('Fuel Price Data'!C33:C37,'BAU Fuel Use by Sector'!$AR$3:$AR$7)/SUM('BAU Fuel Use by Sector'!$AR$3:$AR$7)</f>
        <v>3.8317893838245514E-6</v>
      </c>
      <c r="D9" s="4">
        <f>SUMPRODUCT('Fuel Price Data'!D33:D37,'BAU Fuel Use by Sector'!$AR$3:$AR$7)/SUM('BAU Fuel Use by Sector'!$AR$3:$AR$7)</f>
        <v>3.8317893838245514E-6</v>
      </c>
      <c r="E9" s="4">
        <f>SUMPRODUCT('Fuel Price Data'!E33:E37,'BAU Fuel Use by Sector'!$AR$3:$AR$7)/SUM('BAU Fuel Use by Sector'!$AR$3:$AR$7)</f>
        <v>3.8317893838245514E-6</v>
      </c>
      <c r="F9" s="4">
        <f>SUMPRODUCT('Fuel Price Data'!F33:F37,'BAU Fuel Use by Sector'!$AR$3:$AR$7)/SUM('BAU Fuel Use by Sector'!$AR$3:$AR$7)</f>
        <v>3.8317893838245514E-6</v>
      </c>
      <c r="G9" s="4">
        <f>SUMPRODUCT('Fuel Price Data'!G33:G37,'BAU Fuel Use by Sector'!$AR$3:$AR$7)/SUM('BAU Fuel Use by Sector'!$AR$3:$AR$7)</f>
        <v>3.8317893838245514E-6</v>
      </c>
      <c r="H9" s="4">
        <f>SUMPRODUCT('Fuel Price Data'!H33:H37,'BAU Fuel Use by Sector'!$AR$3:$AR$7)/SUM('BAU Fuel Use by Sector'!$AR$3:$AR$7)</f>
        <v>3.8317893838245514E-6</v>
      </c>
      <c r="I9" s="4">
        <f>SUMPRODUCT('Fuel Price Data'!I33:I37,'BAU Fuel Use by Sector'!$AR$3:$AR$7)/SUM('BAU Fuel Use by Sector'!$AR$3:$AR$7)</f>
        <v>3.8317893838245514E-6</v>
      </c>
      <c r="J9" s="4">
        <f>SUMPRODUCT('Fuel Price Data'!J33:J37,'BAU Fuel Use by Sector'!$AR$3:$AR$7)/SUM('BAU Fuel Use by Sector'!$AR$3:$AR$7)</f>
        <v>3.8317893838245514E-6</v>
      </c>
      <c r="K9" s="4">
        <f>SUMPRODUCT('Fuel Price Data'!K33:K37,'BAU Fuel Use by Sector'!$AR$3:$AR$7)/SUM('BAU Fuel Use by Sector'!$AR$3:$AR$7)</f>
        <v>3.8317893838245514E-6</v>
      </c>
      <c r="L9" s="4">
        <f>SUMPRODUCT('Fuel Price Data'!L33:L37,'BAU Fuel Use by Sector'!$AR$3:$AR$7)/SUM('BAU Fuel Use by Sector'!$AR$3:$AR$7)</f>
        <v>3.8317893838245514E-6</v>
      </c>
      <c r="M9" s="4">
        <f>SUMPRODUCT('Fuel Price Data'!M33:M37,'BAU Fuel Use by Sector'!$AR$3:$AR$7)/SUM('BAU Fuel Use by Sector'!$AR$3:$AR$7)</f>
        <v>3.8317893838245514E-6</v>
      </c>
      <c r="N9" s="4">
        <f>SUMPRODUCT('Fuel Price Data'!N33:N37,'BAU Fuel Use by Sector'!$AR$3:$AR$7)/SUM('BAU Fuel Use by Sector'!$AR$3:$AR$7)</f>
        <v>3.8317893838245514E-6</v>
      </c>
      <c r="O9" s="4">
        <f>SUMPRODUCT('Fuel Price Data'!O33:O37,'BAU Fuel Use by Sector'!$AR$3:$AR$7)/SUM('BAU Fuel Use by Sector'!$AR$3:$AR$7)</f>
        <v>3.8317893838245514E-6</v>
      </c>
      <c r="P9" s="4">
        <f>SUMPRODUCT('Fuel Price Data'!P33:P37,'BAU Fuel Use by Sector'!$AR$3:$AR$7)/SUM('BAU Fuel Use by Sector'!$AR$3:$AR$7)</f>
        <v>3.8317893838245514E-6</v>
      </c>
      <c r="Q9" s="4">
        <f>SUMPRODUCT('Fuel Price Data'!Q33:Q37,'BAU Fuel Use by Sector'!$AR$3:$AR$7)/SUM('BAU Fuel Use by Sector'!$AR$3:$AR$7)</f>
        <v>3.8317893838245514E-6</v>
      </c>
      <c r="R9" s="4">
        <f>SUMPRODUCT('Fuel Price Data'!R33:R37,'BAU Fuel Use by Sector'!$AR$3:$AR$7)/SUM('BAU Fuel Use by Sector'!$AR$3:$AR$7)</f>
        <v>3.8317893838245514E-6</v>
      </c>
      <c r="S9" s="4">
        <f>SUMPRODUCT('Fuel Price Data'!S33:S37,'BAU Fuel Use by Sector'!$AR$3:$AR$7)/SUM('BAU Fuel Use by Sector'!$AR$3:$AR$7)</f>
        <v>3.8317893838245514E-6</v>
      </c>
      <c r="T9" s="4">
        <f>SUMPRODUCT('Fuel Price Data'!T33:T37,'BAU Fuel Use by Sector'!$AR$3:$AR$7)/SUM('BAU Fuel Use by Sector'!$AR$3:$AR$7)</f>
        <v>3.8317893838245514E-6</v>
      </c>
      <c r="U9" s="4">
        <f>SUMPRODUCT('Fuel Price Data'!U33:U37,'BAU Fuel Use by Sector'!$AR$3:$AR$7)/SUM('BAU Fuel Use by Sector'!$AR$3:$AR$7)</f>
        <v>3.8317893838245514E-6</v>
      </c>
      <c r="V9" s="4">
        <f>SUMPRODUCT('Fuel Price Data'!V33:V37,'BAU Fuel Use by Sector'!$AR$3:$AR$7)/SUM('BAU Fuel Use by Sector'!$AR$3:$AR$7)</f>
        <v>3.8317893838245514E-6</v>
      </c>
      <c r="W9" s="4">
        <f>SUMPRODUCT('Fuel Price Data'!W33:W37,'BAU Fuel Use by Sector'!$AR$3:$AR$7)/SUM('BAU Fuel Use by Sector'!$AR$3:$AR$7)</f>
        <v>3.8317893838245514E-6</v>
      </c>
      <c r="X9" s="4">
        <f>SUMPRODUCT('Fuel Price Data'!X33:X37,'BAU Fuel Use by Sector'!$AR$3:$AR$7)/SUM('BAU Fuel Use by Sector'!$AR$3:$AR$7)</f>
        <v>3.8317893838245514E-6</v>
      </c>
      <c r="Y9" s="4">
        <f>SUMPRODUCT('Fuel Price Data'!Y33:Y37,'BAU Fuel Use by Sector'!$AR$3:$AR$7)/SUM('BAU Fuel Use by Sector'!$AR$3:$AR$7)</f>
        <v>3.8317893838245514E-6</v>
      </c>
      <c r="Z9" s="4">
        <f>SUMPRODUCT('Fuel Price Data'!Z33:Z37,'BAU Fuel Use by Sector'!$AR$3:$AR$7)/SUM('BAU Fuel Use by Sector'!$AR$3:$AR$7)</f>
        <v>3.8317893838245514E-6</v>
      </c>
      <c r="AA9" s="4">
        <f>SUMPRODUCT('Fuel Price Data'!AA33:AA37,'BAU Fuel Use by Sector'!$AR$3:$AR$7)/SUM('BAU Fuel Use by Sector'!$AR$3:$AR$7)</f>
        <v>3.8317893838245514E-6</v>
      </c>
      <c r="AB9" s="4">
        <f>SUMPRODUCT('Fuel Price Data'!AB33:AB37,'BAU Fuel Use by Sector'!$AR$3:$AR$7)/SUM('BAU Fuel Use by Sector'!$AR$3:$AR$7)</f>
        <v>3.8317893838245514E-6</v>
      </c>
      <c r="AC9" s="4">
        <f>SUMPRODUCT('Fuel Price Data'!AC33:AC37,'BAU Fuel Use by Sector'!$AR$3:$AR$7)/SUM('BAU Fuel Use by Sector'!$AR$3:$AR$7)</f>
        <v>3.8317893838245514E-6</v>
      </c>
      <c r="AD9" s="4">
        <f>SUMPRODUCT('Fuel Price Data'!AD33:AD37,'BAU Fuel Use by Sector'!$AR$3:$AR$7)/SUM('BAU Fuel Use by Sector'!$AR$3:$AR$7)</f>
        <v>3.8317893838245514E-6</v>
      </c>
      <c r="AE9" s="4">
        <f>SUMPRODUCT('Fuel Price Data'!AE33:AE37,'BAU Fuel Use by Sector'!$AR$3:$AR$7)/SUM('BAU Fuel Use by Sector'!$AR$3:$AR$7)</f>
        <v>3.8317893838245514E-6</v>
      </c>
      <c r="AF9" s="4">
        <f>SUMPRODUCT('Fuel Price Data'!AF33:AF37,'BAU Fuel Use by Sector'!$AR$3:$AR$7)/SUM('BAU Fuel Use by Sector'!$AR$3:$AR$7)</f>
        <v>3.8317893838245514E-6</v>
      </c>
      <c r="AG9" s="4"/>
      <c r="AH9" s="4"/>
      <c r="AI9" s="4"/>
    </row>
    <row r="10" spans="1:35" x14ac:dyDescent="0.35">
      <c r="A10" t="s">
        <v>6</v>
      </c>
      <c r="B10" s="4">
        <f>SUMPRODUCT('Fuel Price Data'!B43:B47,'BAU Fuel Use by Sector'!$AS$3:$AS$7)/SUM('BAU Fuel Use by Sector'!$AS$3:$AS$7)</f>
        <v>1.6094861360251106E-5</v>
      </c>
      <c r="C10" s="4">
        <f>SUMPRODUCT('Fuel Price Data'!C43:C47,'BAU Fuel Use by Sector'!$AS$3:$AS$7)/SUM('BAU Fuel Use by Sector'!$AS$3:$AS$7)</f>
        <v>2.227982536027916E-5</v>
      </c>
      <c r="D10" s="4">
        <f>SUMPRODUCT('Fuel Price Data'!D43:D47,'BAU Fuel Use by Sector'!$AS$3:$AS$7)/SUM('BAU Fuel Use by Sector'!$AS$3:$AS$7)</f>
        <v>2.7679807958294331E-5</v>
      </c>
      <c r="E10" s="4">
        <f>SUMPRODUCT('Fuel Price Data'!E43:E47,'BAU Fuel Use by Sector'!$AS$3:$AS$7)/SUM('BAU Fuel Use by Sector'!$AS$3:$AS$7)</f>
        <v>2.5766523333354168E-5</v>
      </c>
      <c r="F10" s="4">
        <f>SUMPRODUCT('Fuel Price Data'!F43:F47,'BAU Fuel Use by Sector'!$AS$3:$AS$7)/SUM('BAU Fuel Use by Sector'!$AS$3:$AS$7)</f>
        <v>2.4432968376218707E-5</v>
      </c>
      <c r="G10" s="4">
        <f>SUMPRODUCT('Fuel Price Data'!G43:G47,'BAU Fuel Use by Sector'!$AS$3:$AS$7)/SUM('BAU Fuel Use by Sector'!$AS$3:$AS$7)</f>
        <v>2.3099413419083242E-5</v>
      </c>
      <c r="H10" s="4">
        <f>SUMPRODUCT('Fuel Price Data'!H43:H47,'BAU Fuel Use by Sector'!$AS$3:$AS$7)/SUM('BAU Fuel Use by Sector'!$AS$3:$AS$7)</f>
        <v>2.1765858461947784E-5</v>
      </c>
      <c r="I10" s="4">
        <f>SUMPRODUCT('Fuel Price Data'!I43:I47,'BAU Fuel Use by Sector'!$AS$3:$AS$7)/SUM('BAU Fuel Use by Sector'!$AS$3:$AS$7)</f>
        <v>2.0432303504812323E-5</v>
      </c>
      <c r="J10" s="4">
        <f>SUMPRODUCT('Fuel Price Data'!J43:J47,'BAU Fuel Use by Sector'!$AS$3:$AS$7)/SUM('BAU Fuel Use by Sector'!$AS$3:$AS$7)</f>
        <v>1.9098748547676859E-5</v>
      </c>
      <c r="K10" s="4">
        <f>SUMPRODUCT('Fuel Price Data'!K43:K47,'BAU Fuel Use by Sector'!$AS$3:$AS$7)/SUM('BAU Fuel Use by Sector'!$AS$3:$AS$7)</f>
        <v>1.9242083598066203E-5</v>
      </c>
      <c r="L10" s="4">
        <f>SUMPRODUCT('Fuel Price Data'!L43:L47,'BAU Fuel Use by Sector'!$AS$3:$AS$7)/SUM('BAU Fuel Use by Sector'!$AS$3:$AS$7)</f>
        <v>1.9717594912123109E-5</v>
      </c>
      <c r="M10" s="4">
        <f>SUMPRODUCT('Fuel Price Data'!M43:M47,'BAU Fuel Use by Sector'!$AS$3:$AS$7)/SUM('BAU Fuel Use by Sector'!$AS$3:$AS$7)</f>
        <v>2.0349110167915265E-5</v>
      </c>
      <c r="N10" s="4">
        <f>SUMPRODUCT('Fuel Price Data'!N43:N47,'BAU Fuel Use by Sector'!$AS$3:$AS$7)/SUM('BAU Fuel Use by Sector'!$AS$3:$AS$7)</f>
        <v>2.0555685456626195E-5</v>
      </c>
      <c r="O10" s="4">
        <f>SUMPRODUCT('Fuel Price Data'!O43:O47,'BAU Fuel Use by Sector'!$AS$3:$AS$7)/SUM('BAU Fuel Use by Sector'!$AS$3:$AS$7)</f>
        <v>2.0725959694512304E-5</v>
      </c>
      <c r="P10" s="4">
        <f>SUMPRODUCT('Fuel Price Data'!P43:P47,'BAU Fuel Use by Sector'!$AS$3:$AS$7)/SUM('BAU Fuel Use by Sector'!$AS$3:$AS$7)</f>
        <v>2.0886622114352136E-5</v>
      </c>
      <c r="Q10" s="4">
        <f>SUMPRODUCT('Fuel Price Data'!Q43:Q47,'BAU Fuel Use by Sector'!$AS$3:$AS$7)/SUM('BAU Fuel Use by Sector'!$AS$3:$AS$7)</f>
        <v>2.0965239228017855E-5</v>
      </c>
      <c r="R10" s="4">
        <f>SUMPRODUCT('Fuel Price Data'!R43:R47,'BAU Fuel Use by Sector'!$AS$3:$AS$7)/SUM('BAU Fuel Use by Sector'!$AS$3:$AS$7)</f>
        <v>2.111427748250359E-5</v>
      </c>
      <c r="S10" s="4">
        <f>SUMPRODUCT('Fuel Price Data'!S43:S47,'BAU Fuel Use by Sector'!$AS$3:$AS$7)/SUM('BAU Fuel Use by Sector'!$AS$3:$AS$7)</f>
        <v>2.1246611983378236E-5</v>
      </c>
      <c r="T10" s="4">
        <f>SUMPRODUCT('Fuel Price Data'!T43:T47,'BAU Fuel Use by Sector'!$AS$3:$AS$7)/SUM('BAU Fuel Use by Sector'!$AS$3:$AS$7)</f>
        <v>2.1479640107015535E-5</v>
      </c>
      <c r="U10" s="4">
        <f>SUMPRODUCT('Fuel Price Data'!U43:U47,'BAU Fuel Use by Sector'!$AS$3:$AS$7)/SUM('BAU Fuel Use by Sector'!$AS$3:$AS$7)</f>
        <v>2.1491016012259652E-5</v>
      </c>
      <c r="V10" s="4">
        <f>SUMPRODUCT('Fuel Price Data'!V43:V47,'BAU Fuel Use by Sector'!$AS$3:$AS$7)/SUM('BAU Fuel Use by Sector'!$AS$3:$AS$7)</f>
        <v>2.1659783743403327E-5</v>
      </c>
      <c r="W10" s="4">
        <f>SUMPRODUCT('Fuel Price Data'!W43:W47,'BAU Fuel Use by Sector'!$AS$3:$AS$7)/SUM('BAU Fuel Use by Sector'!$AS$3:$AS$7)</f>
        <v>2.1797003799889282E-5</v>
      </c>
      <c r="X10" s="4">
        <f>SUMPRODUCT('Fuel Price Data'!X43:X47,'BAU Fuel Use by Sector'!$AS$3:$AS$7)/SUM('BAU Fuel Use by Sector'!$AS$3:$AS$7)</f>
        <v>2.183173225424954E-5</v>
      </c>
      <c r="Y10" s="4">
        <f>SUMPRODUCT('Fuel Price Data'!Y43:Y47,'BAU Fuel Use by Sector'!$AS$3:$AS$7)/SUM('BAU Fuel Use by Sector'!$AS$3:$AS$7)</f>
        <v>2.2048387920190422E-5</v>
      </c>
      <c r="Z10" s="4">
        <f>SUMPRODUCT('Fuel Price Data'!Z43:Z47,'BAU Fuel Use by Sector'!$AS$3:$AS$7)/SUM('BAU Fuel Use by Sector'!$AS$3:$AS$7)</f>
        <v>2.2256889131187951E-5</v>
      </c>
      <c r="AA10" s="4">
        <f>SUMPRODUCT('Fuel Price Data'!AA43:AA47,'BAU Fuel Use by Sector'!$AS$3:$AS$7)/SUM('BAU Fuel Use by Sector'!$AS$3:$AS$7)</f>
        <v>2.2328227055076205E-5</v>
      </c>
      <c r="AB10" s="4">
        <f>SUMPRODUCT('Fuel Price Data'!AB43:AB47,'BAU Fuel Use by Sector'!$AS$3:$AS$7)/SUM('BAU Fuel Use by Sector'!$AS$3:$AS$7)</f>
        <v>2.2507032798243345E-5</v>
      </c>
      <c r="AC10" s="4">
        <f>SUMPRODUCT('Fuel Price Data'!AC43:AC47,'BAU Fuel Use by Sector'!$AS$3:$AS$7)/SUM('BAU Fuel Use by Sector'!$AS$3:$AS$7)</f>
        <v>2.2576357527519643E-5</v>
      </c>
      <c r="AD10" s="4">
        <f>SUMPRODUCT('Fuel Price Data'!AD43:AD47,'BAU Fuel Use by Sector'!$AS$3:$AS$7)/SUM('BAU Fuel Use by Sector'!$AS$3:$AS$7)</f>
        <v>2.2515685468014907E-5</v>
      </c>
      <c r="AE10" s="4">
        <f>SUMPRODUCT('Fuel Price Data'!AE43:AE47,'BAU Fuel Use by Sector'!$AS$3:$AS$7)/SUM('BAU Fuel Use by Sector'!$AS$3:$AS$7)</f>
        <v>2.2529005936236478E-5</v>
      </c>
      <c r="AF10" s="4">
        <f>SUMPRODUCT('Fuel Price Data'!AF43:AF47,'BAU Fuel Use by Sector'!$AS$3:$AS$7)/SUM('BAU Fuel Use by Sector'!$AS$3:$AS$7)</f>
        <v>2.2524595718241866E-5</v>
      </c>
      <c r="AG10" s="4"/>
      <c r="AH10" s="4"/>
      <c r="AI10" s="4"/>
    </row>
    <row r="11" spans="1:35" x14ac:dyDescent="0.35">
      <c r="A11" t="s">
        <v>7</v>
      </c>
      <c r="B11" s="4">
        <f>SUMPRODUCT('Fuel Price Data'!B53:B57,'BAU Fuel Use by Sector'!$AT$3:$AT$7)/SUM('BAU Fuel Use by Sector'!$AT$3:$AT$7)</f>
        <v>1.5591409486992275E-5</v>
      </c>
      <c r="C11" s="4">
        <f>SUMPRODUCT('Fuel Price Data'!C53:C57,'BAU Fuel Use by Sector'!$AT$3:$AT$7)/SUM('BAU Fuel Use by Sector'!$AT$3:$AT$7)</f>
        <v>1.9619935025452246E-5</v>
      </c>
      <c r="D11" s="4">
        <f>SUMPRODUCT('Fuel Price Data'!D53:D57,'BAU Fuel Use by Sector'!$AT$3:$AT$7)/SUM('BAU Fuel Use by Sector'!$AT$3:$AT$7)</f>
        <v>2.8721086274235462E-5</v>
      </c>
      <c r="E11" s="4">
        <f>SUMPRODUCT('Fuel Price Data'!E53:E57,'BAU Fuel Use by Sector'!$AT$3:$AT$7)/SUM('BAU Fuel Use by Sector'!$AT$3:$AT$7)</f>
        <v>2.451787282617029E-5</v>
      </c>
      <c r="F11" s="4">
        <f>SUMPRODUCT('Fuel Price Data'!F53:F57,'BAU Fuel Use by Sector'!$AT$3:$AT$7)/SUM('BAU Fuel Use by Sector'!$AT$3:$AT$7)</f>
        <v>2.3357168796003505E-5</v>
      </c>
      <c r="G11" s="4">
        <f>SUMPRODUCT('Fuel Price Data'!G53:G57,'BAU Fuel Use by Sector'!$AT$3:$AT$7)/SUM('BAU Fuel Use by Sector'!$AT$3:$AT$7)</f>
        <v>2.2196464765836716E-5</v>
      </c>
      <c r="H11" s="4">
        <f>SUMPRODUCT('Fuel Price Data'!H53:H57,'BAU Fuel Use by Sector'!$AT$3:$AT$7)/SUM('BAU Fuel Use by Sector'!$AT$3:$AT$7)</f>
        <v>2.1035760735669924E-5</v>
      </c>
      <c r="I11" s="4">
        <f>SUMPRODUCT('Fuel Price Data'!I53:I57,'BAU Fuel Use by Sector'!$AT$3:$AT$7)/SUM('BAU Fuel Use by Sector'!$AT$3:$AT$7)</f>
        <v>1.9875056705503139E-5</v>
      </c>
      <c r="J11" s="4">
        <f>SUMPRODUCT('Fuel Price Data'!J53:J57,'BAU Fuel Use by Sector'!$AT$3:$AT$7)/SUM('BAU Fuel Use by Sector'!$AT$3:$AT$7)</f>
        <v>1.8714352675336347E-5</v>
      </c>
      <c r="K11" s="4">
        <f>SUMPRODUCT('Fuel Price Data'!K53:K57,'BAU Fuel Use by Sector'!$AT$3:$AT$7)/SUM('BAU Fuel Use by Sector'!$AT$3:$AT$7)</f>
        <v>1.882438511127454E-5</v>
      </c>
      <c r="L11" s="4">
        <f>SUMPRODUCT('Fuel Price Data'!L53:L57,'BAU Fuel Use by Sector'!$AT$3:$AT$7)/SUM('BAU Fuel Use by Sector'!$AT$3:$AT$7)</f>
        <v>1.8795177302666176E-5</v>
      </c>
      <c r="M11" s="4">
        <f>SUMPRODUCT('Fuel Price Data'!M53:M57,'BAU Fuel Use by Sector'!$AT$3:$AT$7)/SUM('BAU Fuel Use by Sector'!$AT$3:$AT$7)</f>
        <v>1.922543062003265E-5</v>
      </c>
      <c r="N11" s="4">
        <f>SUMPRODUCT('Fuel Price Data'!N53:N57,'BAU Fuel Use by Sector'!$AT$3:$AT$7)/SUM('BAU Fuel Use by Sector'!$AT$3:$AT$7)</f>
        <v>1.9311272299543494E-5</v>
      </c>
      <c r="O11" s="4">
        <f>SUMPRODUCT('Fuel Price Data'!O53:O57,'BAU Fuel Use by Sector'!$AT$3:$AT$7)/SUM('BAU Fuel Use by Sector'!$AT$3:$AT$7)</f>
        <v>1.9407338365656226E-5</v>
      </c>
      <c r="P11" s="4">
        <f>SUMPRODUCT('Fuel Price Data'!P53:P57,'BAU Fuel Use by Sector'!$AT$3:$AT$7)/SUM('BAU Fuel Use by Sector'!$AT$3:$AT$7)</f>
        <v>1.9444803591988784E-5</v>
      </c>
      <c r="Q11" s="4">
        <f>SUMPRODUCT('Fuel Price Data'!Q53:Q57,'BAU Fuel Use by Sector'!$AT$3:$AT$7)/SUM('BAU Fuel Use by Sector'!$AT$3:$AT$7)</f>
        <v>1.9527995231079695E-5</v>
      </c>
      <c r="R11" s="4">
        <f>SUMPRODUCT('Fuel Price Data'!R53:R57,'BAU Fuel Use by Sector'!$AT$3:$AT$7)/SUM('BAU Fuel Use by Sector'!$AT$3:$AT$7)</f>
        <v>1.9680581030430852E-5</v>
      </c>
      <c r="S11" s="4">
        <f>SUMPRODUCT('Fuel Price Data'!S53:S57,'BAU Fuel Use by Sector'!$AT$3:$AT$7)/SUM('BAU Fuel Use by Sector'!$AT$3:$AT$7)</f>
        <v>1.9857475827415148E-5</v>
      </c>
      <c r="T11" s="4">
        <f>SUMPRODUCT('Fuel Price Data'!T53:T57,'BAU Fuel Use by Sector'!$AT$3:$AT$7)/SUM('BAU Fuel Use by Sector'!$AT$3:$AT$7)</f>
        <v>1.9970946299004119E-5</v>
      </c>
      <c r="U11" s="4">
        <f>SUMPRODUCT('Fuel Price Data'!U53:U57,'BAU Fuel Use by Sector'!$AT$3:$AT$7)/SUM('BAU Fuel Use by Sector'!$AT$3:$AT$7)</f>
        <v>2.0040620584052352E-5</v>
      </c>
      <c r="V11" s="4">
        <f>SUMPRODUCT('Fuel Price Data'!V53:V57,'BAU Fuel Use by Sector'!$AT$3:$AT$7)/SUM('BAU Fuel Use by Sector'!$AT$3:$AT$7)</f>
        <v>2.021461725359595E-5</v>
      </c>
      <c r="W11" s="4">
        <f>SUMPRODUCT('Fuel Price Data'!W53:W57,'BAU Fuel Use by Sector'!$AT$3:$AT$7)/SUM('BAU Fuel Use by Sector'!$AT$3:$AT$7)</f>
        <v>2.0309946954771875E-5</v>
      </c>
      <c r="X11" s="4">
        <f>SUMPRODUCT('Fuel Price Data'!X53:X57,'BAU Fuel Use by Sector'!$AT$3:$AT$7)/SUM('BAU Fuel Use by Sector'!$AT$3:$AT$7)</f>
        <v>2.0322299759788626E-5</v>
      </c>
      <c r="Y11" s="4">
        <f>SUMPRODUCT('Fuel Price Data'!Y53:Y57,'BAU Fuel Use by Sector'!$AT$3:$AT$7)/SUM('BAU Fuel Use by Sector'!$AT$3:$AT$7)</f>
        <v>2.0540227368406539E-5</v>
      </c>
      <c r="Z11" s="4">
        <f>SUMPRODUCT('Fuel Price Data'!Z53:Z57,'BAU Fuel Use by Sector'!$AT$3:$AT$7)/SUM('BAU Fuel Use by Sector'!$AT$3:$AT$7)</f>
        <v>2.0780113973790384E-5</v>
      </c>
      <c r="AA11" s="4">
        <f>SUMPRODUCT('Fuel Price Data'!AA53:AA57,'BAU Fuel Use by Sector'!$AT$3:$AT$7)/SUM('BAU Fuel Use by Sector'!$AT$3:$AT$7)</f>
        <v>2.0868874762694644E-5</v>
      </c>
      <c r="AB11" s="4">
        <f>SUMPRODUCT('Fuel Price Data'!AB53:AB57,'BAU Fuel Use by Sector'!$AT$3:$AT$7)/SUM('BAU Fuel Use by Sector'!$AT$3:$AT$7)</f>
        <v>2.1026144039739007E-5</v>
      </c>
      <c r="AC11" s="4">
        <f>SUMPRODUCT('Fuel Price Data'!AC53:AC57,'BAU Fuel Use by Sector'!$AT$3:$AT$7)/SUM('BAU Fuel Use by Sector'!$AT$3:$AT$7)</f>
        <v>2.107300201883301E-5</v>
      </c>
      <c r="AD11" s="4">
        <f>SUMPRODUCT('Fuel Price Data'!AD53:AD57,'BAU Fuel Use by Sector'!$AT$3:$AT$7)/SUM('BAU Fuel Use by Sector'!$AT$3:$AT$7)</f>
        <v>2.1028712295319908E-5</v>
      </c>
      <c r="AE11" s="4">
        <f>SUMPRODUCT('Fuel Price Data'!AE53:AE57,'BAU Fuel Use by Sector'!$AT$3:$AT$7)/SUM('BAU Fuel Use by Sector'!$AT$3:$AT$7)</f>
        <v>2.1011352632479002E-5</v>
      </c>
      <c r="AF11" s="4">
        <f>SUMPRODUCT('Fuel Price Data'!AF53:AF57,'BAU Fuel Use by Sector'!$AT$3:$AT$7)/SUM('BAU Fuel Use by Sector'!$AT$3:$AT$7)</f>
        <v>2.0957195323023498E-5</v>
      </c>
      <c r="AG11" s="4"/>
      <c r="AH11" s="4"/>
      <c r="AI11" s="4"/>
    </row>
    <row r="12" spans="1:35" x14ac:dyDescent="0.35">
      <c r="A12" t="s">
        <v>8</v>
      </c>
      <c r="B12" s="4">
        <f>SUMPRODUCT('Fuel Price Data'!B63:B67,'BAU Fuel Use by Sector'!$AU$3:$AU$7)/SUM('BAU Fuel Use by Sector'!$AU$3:$AU$7)</f>
        <v>1.8683067927182387E-5</v>
      </c>
      <c r="C12" s="4">
        <f>SUMPRODUCT('Fuel Price Data'!C63:C67,'BAU Fuel Use by Sector'!$AU$3:$AU$7)/SUM('BAU Fuel Use by Sector'!$AU$3:$AU$7)</f>
        <v>2.1771832936111003E-5</v>
      </c>
      <c r="D12" s="4">
        <f>SUMPRODUCT('Fuel Price Data'!D63:D67,'BAU Fuel Use by Sector'!$AU$3:$AU$7)/SUM('BAU Fuel Use by Sector'!$AU$3:$AU$7)</f>
        <v>2.1766218698948214E-5</v>
      </c>
      <c r="E12" s="4">
        <f>SUMPRODUCT('Fuel Price Data'!E63:E67,'BAU Fuel Use by Sector'!$AU$3:$AU$7)/SUM('BAU Fuel Use by Sector'!$AU$3:$AU$7)</f>
        <v>2.1891300276473406E-5</v>
      </c>
      <c r="F12" s="4">
        <f>SUMPRODUCT('Fuel Price Data'!F63:F67,'BAU Fuel Use by Sector'!$AU$3:$AU$7)/SUM('BAU Fuel Use by Sector'!$AU$3:$AU$7)</f>
        <v>2.1701422810244675E-5</v>
      </c>
      <c r="G12" s="4">
        <f>SUMPRODUCT('Fuel Price Data'!G63:G67,'BAU Fuel Use by Sector'!$AU$3:$AU$7)/SUM('BAU Fuel Use by Sector'!$AU$3:$AU$7)</f>
        <v>2.1442532422659328E-5</v>
      </c>
      <c r="H12" s="4">
        <f>SUMPRODUCT('Fuel Price Data'!H63:H67,'BAU Fuel Use by Sector'!$AU$3:$AU$7)/SUM('BAU Fuel Use by Sector'!$AU$3:$AU$7)</f>
        <v>2.1682626215433441E-5</v>
      </c>
      <c r="I12" s="4">
        <f>SUMPRODUCT('Fuel Price Data'!I63:I67,'BAU Fuel Use by Sector'!$AU$3:$AU$7)/SUM('BAU Fuel Use by Sector'!$AU$3:$AU$7)</f>
        <v>2.1961814620747681E-5</v>
      </c>
      <c r="J12" s="4">
        <f>SUMPRODUCT('Fuel Price Data'!J63:J67,'BAU Fuel Use by Sector'!$AU$3:$AU$7)/SUM('BAU Fuel Use by Sector'!$AU$3:$AU$7)</f>
        <v>2.2232382553847283E-5</v>
      </c>
      <c r="K12" s="4">
        <f>SUMPRODUCT('Fuel Price Data'!K63:K67,'BAU Fuel Use by Sector'!$AU$3:$AU$7)/SUM('BAU Fuel Use by Sector'!$AU$3:$AU$7)</f>
        <v>2.2428669875816509E-5</v>
      </c>
      <c r="L12" s="4">
        <f>SUMPRODUCT('Fuel Price Data'!L63:L67,'BAU Fuel Use by Sector'!$AU$3:$AU$7)/SUM('BAU Fuel Use by Sector'!$AU$3:$AU$7)</f>
        <v>2.3013385982617997E-5</v>
      </c>
      <c r="M12" s="4">
        <f>SUMPRODUCT('Fuel Price Data'!M63:M67,'BAU Fuel Use by Sector'!$AU$3:$AU$7)/SUM('BAU Fuel Use by Sector'!$AU$3:$AU$7)</f>
        <v>2.3637559348127092E-5</v>
      </c>
      <c r="N12" s="4">
        <f>SUMPRODUCT('Fuel Price Data'!N63:N67,'BAU Fuel Use by Sector'!$AU$3:$AU$7)/SUM('BAU Fuel Use by Sector'!$AU$3:$AU$7)</f>
        <v>2.3943622545824263E-5</v>
      </c>
      <c r="O12" s="4">
        <f>SUMPRODUCT('Fuel Price Data'!O63:O67,'BAU Fuel Use by Sector'!$AU$3:$AU$7)/SUM('BAU Fuel Use by Sector'!$AU$3:$AU$7)</f>
        <v>2.4084837641281317E-5</v>
      </c>
      <c r="P12" s="4">
        <f>SUMPRODUCT('Fuel Price Data'!P63:P67,'BAU Fuel Use by Sector'!$AU$3:$AU$7)/SUM('BAU Fuel Use by Sector'!$AU$3:$AU$7)</f>
        <v>2.448968463823301E-5</v>
      </c>
      <c r="Q12" s="4">
        <f>SUMPRODUCT('Fuel Price Data'!Q63:Q67,'BAU Fuel Use by Sector'!$AU$3:$AU$7)/SUM('BAU Fuel Use by Sector'!$AU$3:$AU$7)</f>
        <v>2.4635355706107683E-5</v>
      </c>
      <c r="R12" s="4">
        <f>SUMPRODUCT('Fuel Price Data'!R63:R67,'BAU Fuel Use by Sector'!$AU$3:$AU$7)/SUM('BAU Fuel Use by Sector'!$AU$3:$AU$7)</f>
        <v>2.4670563734605298E-5</v>
      </c>
      <c r="S12" s="4">
        <f>SUMPRODUCT('Fuel Price Data'!S63:S67,'BAU Fuel Use by Sector'!$AU$3:$AU$7)/SUM('BAU Fuel Use by Sector'!$AU$3:$AU$7)</f>
        <v>2.4784404128242974E-5</v>
      </c>
      <c r="T12" s="4">
        <f>SUMPRODUCT('Fuel Price Data'!T63:T67,'BAU Fuel Use by Sector'!$AU$3:$AU$7)/SUM('BAU Fuel Use by Sector'!$AU$3:$AU$7)</f>
        <v>2.5103267549426133E-5</v>
      </c>
      <c r="U12" s="4">
        <f>SUMPRODUCT('Fuel Price Data'!U63:U67,'BAU Fuel Use by Sector'!$AU$3:$AU$7)/SUM('BAU Fuel Use by Sector'!$AU$3:$AU$7)</f>
        <v>2.5094315781296816E-5</v>
      </c>
      <c r="V12" s="4">
        <f>SUMPRODUCT('Fuel Price Data'!V63:V67,'BAU Fuel Use by Sector'!$AU$3:$AU$7)/SUM('BAU Fuel Use by Sector'!$AU$3:$AU$7)</f>
        <v>2.5291750353057536E-5</v>
      </c>
      <c r="W12" s="4">
        <f>SUMPRODUCT('Fuel Price Data'!W63:W67,'BAU Fuel Use by Sector'!$AU$3:$AU$7)/SUM('BAU Fuel Use by Sector'!$AU$3:$AU$7)</f>
        <v>2.5473037002716156E-5</v>
      </c>
      <c r="X12" s="4">
        <f>SUMPRODUCT('Fuel Price Data'!X63:X67,'BAU Fuel Use by Sector'!$AU$3:$AU$7)/SUM('BAU Fuel Use by Sector'!$AU$3:$AU$7)</f>
        <v>2.5489487412392507E-5</v>
      </c>
      <c r="Y12" s="4">
        <f>SUMPRODUCT('Fuel Price Data'!Y63:Y67,'BAU Fuel Use by Sector'!$AU$3:$AU$7)/SUM('BAU Fuel Use by Sector'!$AU$3:$AU$7)</f>
        <v>2.5737881396420257E-5</v>
      </c>
      <c r="Z12" s="4">
        <f>SUMPRODUCT('Fuel Price Data'!Z63:Z67,'BAU Fuel Use by Sector'!$AU$3:$AU$7)/SUM('BAU Fuel Use by Sector'!$AU$3:$AU$7)</f>
        <v>2.5988377541993575E-5</v>
      </c>
      <c r="AA12" s="4">
        <f>SUMPRODUCT('Fuel Price Data'!AA63:AA67,'BAU Fuel Use by Sector'!$AU$3:$AU$7)/SUM('BAU Fuel Use by Sector'!$AU$3:$AU$7)</f>
        <v>2.6076020139247887E-5</v>
      </c>
      <c r="AB12" s="4">
        <f>SUMPRODUCT('Fuel Price Data'!AB63:AB67,'BAU Fuel Use by Sector'!$AU$3:$AU$7)/SUM('BAU Fuel Use by Sector'!$AU$3:$AU$7)</f>
        <v>2.6299400010761328E-5</v>
      </c>
      <c r="AC12" s="4">
        <f>SUMPRODUCT('Fuel Price Data'!AC63:AC67,'BAU Fuel Use by Sector'!$AU$3:$AU$7)/SUM('BAU Fuel Use by Sector'!$AU$3:$AU$7)</f>
        <v>2.6389554017455804E-5</v>
      </c>
      <c r="AD12" s="4">
        <f>SUMPRODUCT('Fuel Price Data'!AD63:AD67,'BAU Fuel Use by Sector'!$AU$3:$AU$7)/SUM('BAU Fuel Use by Sector'!$AU$3:$AU$7)</f>
        <v>2.632414044404177E-5</v>
      </c>
      <c r="AE12" s="4">
        <f>SUMPRODUCT('Fuel Price Data'!AE63:AE67,'BAU Fuel Use by Sector'!$AU$3:$AU$7)/SUM('BAU Fuel Use by Sector'!$AU$3:$AU$7)</f>
        <v>2.6349594307399339E-5</v>
      </c>
      <c r="AF12" s="4">
        <f>SUMPRODUCT('Fuel Price Data'!AF63:AF67,'BAU Fuel Use by Sector'!$AU$3:$AU$7)/SUM('BAU Fuel Use by Sector'!$AU$3:$AU$7)</f>
        <v>2.6346966817293421E-5</v>
      </c>
      <c r="AG12" s="4"/>
      <c r="AH12" s="4"/>
      <c r="AI12" s="4"/>
    </row>
    <row r="13" spans="1:35" x14ac:dyDescent="0.35">
      <c r="A13" t="s">
        <v>9</v>
      </c>
      <c r="B13" s="4">
        <f>SUMPRODUCT('Fuel Price Data'!B73:B77,'BAU Fuel Use by Sector'!$AV$3:$AV$7)/SUM('BAU Fuel Use by Sector'!$AV$3:$AV$7)</f>
        <v>1.7893022244031361E-5</v>
      </c>
      <c r="C13" s="4">
        <f>SUMPRODUCT('Fuel Price Data'!C73:C77,'BAU Fuel Use by Sector'!$AV$3:$AV$7)/SUM('BAU Fuel Use by Sector'!$AV$3:$AV$7)</f>
        <v>1.7838467224886931E-5</v>
      </c>
      <c r="D13" s="4">
        <f>SUMPRODUCT('Fuel Price Data'!D73:D77,'BAU Fuel Use by Sector'!$AV$3:$AV$7)/SUM('BAU Fuel Use by Sector'!$AV$3:$AV$7)</f>
        <v>1.8592756624233452E-5</v>
      </c>
      <c r="E13" s="4">
        <f>SUMPRODUCT('Fuel Price Data'!E73:E77,'BAU Fuel Use by Sector'!$AV$3:$AV$7)/SUM('BAU Fuel Use by Sector'!$AV$3:$AV$7)</f>
        <v>2.0132598274999515E-5</v>
      </c>
      <c r="F13" s="4">
        <f>SUMPRODUCT('Fuel Price Data'!F73:F77,'BAU Fuel Use by Sector'!$AV$3:$AV$7)/SUM('BAU Fuel Use by Sector'!$AV$3:$AV$7)</f>
        <v>2.0790355015795156E-5</v>
      </c>
      <c r="G13" s="4">
        <f>SUMPRODUCT('Fuel Price Data'!G73:G77,'BAU Fuel Use by Sector'!$AV$3:$AV$7)/SUM('BAU Fuel Use by Sector'!$AV$3:$AV$7)</f>
        <v>2.1267480317610926E-5</v>
      </c>
      <c r="H13" s="4">
        <f>SUMPRODUCT('Fuel Price Data'!H73:H77,'BAU Fuel Use by Sector'!$AV$3:$AV$7)/SUM('BAU Fuel Use by Sector'!$AV$3:$AV$7)</f>
        <v>2.1682402061765727E-5</v>
      </c>
      <c r="I13" s="4">
        <f>SUMPRODUCT('Fuel Price Data'!I73:I77,'BAU Fuel Use by Sector'!$AV$3:$AV$7)/SUM('BAU Fuel Use by Sector'!$AV$3:$AV$7)</f>
        <v>2.2055863553293128E-5</v>
      </c>
      <c r="J13" s="4">
        <f>SUMPRODUCT('Fuel Price Data'!J73:J77,'BAU Fuel Use by Sector'!$AV$3:$AV$7)/SUM('BAU Fuel Use by Sector'!$AV$3:$AV$7)</f>
        <v>2.2424448918478451E-5</v>
      </c>
      <c r="K13" s="4">
        <f>SUMPRODUCT('Fuel Price Data'!K73:K77,'BAU Fuel Use by Sector'!$AV$3:$AV$7)/SUM('BAU Fuel Use by Sector'!$AV$3:$AV$7)</f>
        <v>2.2643761364500976E-5</v>
      </c>
      <c r="L13" s="4">
        <f>SUMPRODUCT('Fuel Price Data'!L73:L77,'BAU Fuel Use by Sector'!$AV$3:$AV$7)/SUM('BAU Fuel Use by Sector'!$AV$3:$AV$7)</f>
        <v>2.3377231315099294E-5</v>
      </c>
      <c r="M13" s="4">
        <f>SUMPRODUCT('Fuel Price Data'!M73:M77,'BAU Fuel Use by Sector'!$AV$3:$AV$7)/SUM('BAU Fuel Use by Sector'!$AV$3:$AV$7)</f>
        <v>2.3623573803621416E-5</v>
      </c>
      <c r="N13" s="4">
        <f>SUMPRODUCT('Fuel Price Data'!N73:N77,'BAU Fuel Use by Sector'!$AV$3:$AV$7)/SUM('BAU Fuel Use by Sector'!$AV$3:$AV$7)</f>
        <v>2.391132187748864E-5</v>
      </c>
      <c r="O13" s="4">
        <f>SUMPRODUCT('Fuel Price Data'!O73:O77,'BAU Fuel Use by Sector'!$AV$3:$AV$7)/SUM('BAU Fuel Use by Sector'!$AV$3:$AV$7)</f>
        <v>2.4041885895481124E-5</v>
      </c>
      <c r="P13" s="4">
        <f>SUMPRODUCT('Fuel Price Data'!P73:P77,'BAU Fuel Use by Sector'!$AV$3:$AV$7)/SUM('BAU Fuel Use by Sector'!$AV$3:$AV$7)</f>
        <v>2.4140783890193536E-5</v>
      </c>
      <c r="Q13" s="4">
        <f>SUMPRODUCT('Fuel Price Data'!Q73:Q77,'BAU Fuel Use by Sector'!$AV$3:$AV$7)/SUM('BAU Fuel Use by Sector'!$AV$3:$AV$7)</f>
        <v>2.4267696914688657E-5</v>
      </c>
      <c r="R13" s="4">
        <f>SUMPRODUCT('Fuel Price Data'!R73:R77,'BAU Fuel Use by Sector'!$AV$3:$AV$7)/SUM('BAU Fuel Use by Sector'!$AV$3:$AV$7)</f>
        <v>2.4319657190326141E-5</v>
      </c>
      <c r="S13" s="4">
        <f>SUMPRODUCT('Fuel Price Data'!S73:S77,'BAU Fuel Use by Sector'!$AV$3:$AV$7)/SUM('BAU Fuel Use by Sector'!$AV$3:$AV$7)</f>
        <v>2.4577208424125468E-5</v>
      </c>
      <c r="T13" s="4">
        <f>SUMPRODUCT('Fuel Price Data'!T73:T77,'BAU Fuel Use by Sector'!$AV$3:$AV$7)/SUM('BAU Fuel Use by Sector'!$AV$3:$AV$7)</f>
        <v>2.4764312078850662E-5</v>
      </c>
      <c r="U13" s="4">
        <f>SUMPRODUCT('Fuel Price Data'!U73:U77,'BAU Fuel Use by Sector'!$AV$3:$AV$7)/SUM('BAU Fuel Use by Sector'!$AV$3:$AV$7)</f>
        <v>2.4762620321703351E-5</v>
      </c>
      <c r="V13" s="4">
        <f>SUMPRODUCT('Fuel Price Data'!V73:V77,'BAU Fuel Use by Sector'!$AV$3:$AV$7)/SUM('BAU Fuel Use by Sector'!$AV$3:$AV$7)</f>
        <v>2.5138435434974629E-5</v>
      </c>
      <c r="W13" s="4">
        <f>SUMPRODUCT('Fuel Price Data'!W73:W77,'BAU Fuel Use by Sector'!$AV$3:$AV$7)/SUM('BAU Fuel Use by Sector'!$AV$3:$AV$7)</f>
        <v>2.5362116382574875E-5</v>
      </c>
      <c r="X13" s="4">
        <f>SUMPRODUCT('Fuel Price Data'!X73:X77,'BAU Fuel Use by Sector'!$AV$3:$AV$7)/SUM('BAU Fuel Use by Sector'!$AV$3:$AV$7)</f>
        <v>2.5496620349699816E-5</v>
      </c>
      <c r="Y13" s="4">
        <f>SUMPRODUCT('Fuel Price Data'!Y73:Y77,'BAU Fuel Use by Sector'!$AV$3:$AV$7)/SUM('BAU Fuel Use by Sector'!$AV$3:$AV$7)</f>
        <v>2.5735920520818198E-5</v>
      </c>
      <c r="Z13" s="4">
        <f>SUMPRODUCT('Fuel Price Data'!Z73:Z77,'BAU Fuel Use by Sector'!$AV$3:$AV$7)/SUM('BAU Fuel Use by Sector'!$AV$3:$AV$7)</f>
        <v>2.5791717268232321E-5</v>
      </c>
      <c r="AA13" s="4">
        <f>SUMPRODUCT('Fuel Price Data'!AA73:AA77,'BAU Fuel Use by Sector'!$AV$3:$AV$7)/SUM('BAU Fuel Use by Sector'!$AV$3:$AV$7)</f>
        <v>2.5749312052582061E-5</v>
      </c>
      <c r="AB13" s="4">
        <f>SUMPRODUCT('Fuel Price Data'!AB73:AB77,'BAU Fuel Use by Sector'!$AV$3:$AV$7)/SUM('BAU Fuel Use by Sector'!$AV$3:$AV$7)</f>
        <v>2.6045766867359177E-5</v>
      </c>
      <c r="AC13" s="4">
        <f>SUMPRODUCT('Fuel Price Data'!AC73:AC77,'BAU Fuel Use by Sector'!$AV$3:$AV$7)/SUM('BAU Fuel Use by Sector'!$AV$3:$AV$7)</f>
        <v>2.615305433750376E-5</v>
      </c>
      <c r="AD13" s="4">
        <f>SUMPRODUCT('Fuel Price Data'!AD73:AD77,'BAU Fuel Use by Sector'!$AV$3:$AV$7)/SUM('BAU Fuel Use by Sector'!$AV$3:$AV$7)</f>
        <v>2.6165674670106414E-5</v>
      </c>
      <c r="AE13" s="4">
        <f>SUMPRODUCT('Fuel Price Data'!AE73:AE77,'BAU Fuel Use by Sector'!$AV$3:$AV$7)/SUM('BAU Fuel Use by Sector'!$AV$3:$AV$7)</f>
        <v>2.628560004448011E-5</v>
      </c>
      <c r="AF13" s="4">
        <f>SUMPRODUCT('Fuel Price Data'!AF73:AF77,'BAU Fuel Use by Sector'!$AV$3:$AV$7)/SUM('BAU Fuel Use by Sector'!$AV$3:$AV$7)</f>
        <v>2.625935584416377E-5</v>
      </c>
      <c r="AG13" s="4"/>
      <c r="AH13" s="4"/>
      <c r="AI13" s="4"/>
    </row>
    <row r="14" spans="1:35" x14ac:dyDescent="0.35">
      <c r="A14" t="s">
        <v>10</v>
      </c>
      <c r="B14" s="4">
        <f>SUMPRODUCT('Fuel Price Data'!B83:B87,'BAU Fuel Use by Sector'!$AW$3:$AW$7)/SUM('BAU Fuel Use by Sector'!$AW$3:$AW$7)</f>
        <v>8.2402408832182343E-6</v>
      </c>
      <c r="C14" s="4">
        <f>SUMPRODUCT('Fuel Price Data'!C83:C87,'BAU Fuel Use by Sector'!$AW$3:$AW$7)/SUM('BAU Fuel Use by Sector'!$AW$3:$AW$7)</f>
        <v>1.2255974215131284E-5</v>
      </c>
      <c r="D14" s="4">
        <f>SUMPRODUCT('Fuel Price Data'!D83:D87,'BAU Fuel Use by Sector'!$AW$3:$AW$7)/SUM('BAU Fuel Use by Sector'!$AW$3:$AW$7)</f>
        <v>2.2066075345013406E-5</v>
      </c>
      <c r="E14" s="4">
        <f>SUMPRODUCT('Fuel Price Data'!E83:E87,'BAU Fuel Use by Sector'!$AW$3:$AW$7)/SUM('BAU Fuel Use by Sector'!$AW$3:$AW$7)</f>
        <v>1.7657019153600988E-5</v>
      </c>
      <c r="F14" s="4">
        <f>SUMPRODUCT('Fuel Price Data'!F83:F87,'BAU Fuel Use by Sector'!$AW$3:$AW$7)/SUM('BAU Fuel Use by Sector'!$AW$3:$AW$7)</f>
        <v>1.6884785810883153E-5</v>
      </c>
      <c r="G14" s="4">
        <f>SUMPRODUCT('Fuel Price Data'!G83:G87,'BAU Fuel Use by Sector'!$AW$3:$AW$7)/SUM('BAU Fuel Use by Sector'!$AW$3:$AW$7)</f>
        <v>1.6112552468165316E-5</v>
      </c>
      <c r="H14" s="4">
        <f>SUMPRODUCT('Fuel Price Data'!H83:H87,'BAU Fuel Use by Sector'!$AW$3:$AW$7)/SUM('BAU Fuel Use by Sector'!$AW$3:$AW$7)</f>
        <v>1.5340319125447478E-5</v>
      </c>
      <c r="I14" s="4">
        <f>SUMPRODUCT('Fuel Price Data'!I83:I87,'BAU Fuel Use by Sector'!$AW$3:$AW$7)/SUM('BAU Fuel Use by Sector'!$AW$3:$AW$7)</f>
        <v>1.4568085782729642E-5</v>
      </c>
      <c r="J14" s="4">
        <f>SUMPRODUCT('Fuel Price Data'!J83:J87,'BAU Fuel Use by Sector'!$AW$3:$AW$7)/SUM('BAU Fuel Use by Sector'!$AW$3:$AW$7)</f>
        <v>1.3795852440011805E-5</v>
      </c>
      <c r="K14" s="4">
        <f>SUMPRODUCT('Fuel Price Data'!K83:K87,'BAU Fuel Use by Sector'!$AW$3:$AW$7)/SUM('BAU Fuel Use by Sector'!$AW$3:$AW$7)</f>
        <v>1.3939162071277261E-5</v>
      </c>
      <c r="L14" s="4">
        <f>SUMPRODUCT('Fuel Price Data'!L83:L87,'BAU Fuel Use by Sector'!$AW$3:$AW$7)/SUM('BAU Fuel Use by Sector'!$AW$3:$AW$7)</f>
        <v>1.3890819134162453E-5</v>
      </c>
      <c r="M14" s="4">
        <f>SUMPRODUCT('Fuel Price Data'!M83:M87,'BAU Fuel Use by Sector'!$AW$3:$AW$7)/SUM('BAU Fuel Use by Sector'!$AW$3:$AW$7)</f>
        <v>1.4302081070679405E-5</v>
      </c>
      <c r="N14" s="4">
        <f>SUMPRODUCT('Fuel Price Data'!N83:N87,'BAU Fuel Use by Sector'!$AW$3:$AW$7)/SUM('BAU Fuel Use by Sector'!$AW$3:$AW$7)</f>
        <v>1.4458083317806396E-5</v>
      </c>
      <c r="O14" s="4">
        <f>SUMPRODUCT('Fuel Price Data'!O83:O87,'BAU Fuel Use by Sector'!$AW$3:$AW$7)/SUM('BAU Fuel Use by Sector'!$AW$3:$AW$7)</f>
        <v>1.4552284896328007E-5</v>
      </c>
      <c r="P14" s="4">
        <f>SUMPRODUCT('Fuel Price Data'!P83:P87,'BAU Fuel Use by Sector'!$AW$3:$AW$7)/SUM('BAU Fuel Use by Sector'!$AW$3:$AW$7)</f>
        <v>1.4695461500845112E-5</v>
      </c>
      <c r="Q14" s="4">
        <f>SUMPRODUCT('Fuel Price Data'!Q83:Q87,'BAU Fuel Use by Sector'!$AW$3:$AW$7)/SUM('BAU Fuel Use by Sector'!$AW$3:$AW$7)</f>
        <v>1.4790573084001917E-5</v>
      </c>
      <c r="R14" s="4">
        <f>SUMPRODUCT('Fuel Price Data'!R83:R87,'BAU Fuel Use by Sector'!$AW$3:$AW$7)/SUM('BAU Fuel Use by Sector'!$AW$3:$AW$7)</f>
        <v>1.4957511485529762E-5</v>
      </c>
      <c r="S14" s="4">
        <f>SUMPRODUCT('Fuel Price Data'!S83:S87,'BAU Fuel Use by Sector'!$AW$3:$AW$7)/SUM('BAU Fuel Use by Sector'!$AW$3:$AW$7)</f>
        <v>1.5175163581127059E-5</v>
      </c>
      <c r="T14" s="4">
        <f>SUMPRODUCT('Fuel Price Data'!T83:T87,'BAU Fuel Use by Sector'!$AW$3:$AW$7)/SUM('BAU Fuel Use by Sector'!$AW$3:$AW$7)</f>
        <v>1.5327129271380592E-5</v>
      </c>
      <c r="U14" s="4">
        <f>SUMPRODUCT('Fuel Price Data'!U83:U87,'BAU Fuel Use by Sector'!$AW$3:$AW$7)/SUM('BAU Fuel Use by Sector'!$AW$3:$AW$7)</f>
        <v>1.5415203146436875E-5</v>
      </c>
      <c r="V14" s="4">
        <f>SUMPRODUCT('Fuel Price Data'!V83:V87,'BAU Fuel Use by Sector'!$AW$3:$AW$7)/SUM('BAU Fuel Use by Sector'!$AW$3:$AW$7)</f>
        <v>1.5573919308690995E-5</v>
      </c>
      <c r="W14" s="4">
        <f>SUMPRODUCT('Fuel Price Data'!W83:W87,'BAU Fuel Use by Sector'!$AW$3:$AW$7)/SUM('BAU Fuel Use by Sector'!$AW$3:$AW$7)</f>
        <v>1.5694389009838725E-5</v>
      </c>
      <c r="X14" s="4">
        <f>SUMPRODUCT('Fuel Price Data'!X83:X87,'BAU Fuel Use by Sector'!$AW$3:$AW$7)/SUM('BAU Fuel Use by Sector'!$AW$3:$AW$7)</f>
        <v>1.5729087808554452E-5</v>
      </c>
      <c r="Y14" s="4">
        <f>SUMPRODUCT('Fuel Price Data'!Y83:Y87,'BAU Fuel Use by Sector'!$AW$3:$AW$7)/SUM('BAU Fuel Use by Sector'!$AW$3:$AW$7)</f>
        <v>1.5976199821434106E-5</v>
      </c>
      <c r="Z14" s="4">
        <f>SUMPRODUCT('Fuel Price Data'!Z83:Z87,'BAU Fuel Use by Sector'!$AW$3:$AW$7)/SUM('BAU Fuel Use by Sector'!$AW$3:$AW$7)</f>
        <v>1.6239930857511899E-5</v>
      </c>
      <c r="AA14" s="4">
        <f>SUMPRODUCT('Fuel Price Data'!AA83:AA87,'BAU Fuel Use by Sector'!$AW$3:$AW$7)/SUM('BAU Fuel Use by Sector'!$AW$3:$AW$7)</f>
        <v>1.6332129409071114E-5</v>
      </c>
      <c r="AB14" s="4">
        <f>SUMPRODUCT('Fuel Price Data'!AB83:AB87,'BAU Fuel Use by Sector'!$AW$3:$AW$7)/SUM('BAU Fuel Use by Sector'!$AW$3:$AW$7)</f>
        <v>1.6509579465630875E-5</v>
      </c>
      <c r="AC14" s="4">
        <f>SUMPRODUCT('Fuel Price Data'!AC83:AC87,'BAU Fuel Use by Sector'!$AW$3:$AW$7)/SUM('BAU Fuel Use by Sector'!$AW$3:$AW$7)</f>
        <v>1.6587051871417496E-5</v>
      </c>
      <c r="AD14" s="4">
        <f>SUMPRODUCT('Fuel Price Data'!AD83:AD87,'BAU Fuel Use by Sector'!$AW$3:$AW$7)/SUM('BAU Fuel Use by Sector'!$AW$3:$AW$7)</f>
        <v>1.6563312951618257E-5</v>
      </c>
      <c r="AE14" s="4">
        <f>SUMPRODUCT('Fuel Price Data'!AE83:AE87,'BAU Fuel Use by Sector'!$AW$3:$AW$7)/SUM('BAU Fuel Use by Sector'!$AW$3:$AW$7)</f>
        <v>1.659851504898697E-5</v>
      </c>
      <c r="AF14" s="4">
        <f>SUMPRODUCT('Fuel Price Data'!AF83:AF87,'BAU Fuel Use by Sector'!$AW$3:$AW$7)/SUM('BAU Fuel Use by Sector'!$AW$3:$AW$7)</f>
        <v>1.6549241771937848E-5</v>
      </c>
      <c r="AG14" s="4"/>
      <c r="AH14" s="4"/>
      <c r="AI14" s="4"/>
    </row>
    <row r="15" spans="1:35" x14ac:dyDescent="0.3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/>
      <c r="AH15" s="3"/>
      <c r="AI15" s="3"/>
    </row>
    <row r="16" spans="1:35" x14ac:dyDescent="0.3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/>
      <c r="AH16" s="3"/>
      <c r="AI16" s="3"/>
    </row>
    <row r="17" spans="1:35" x14ac:dyDescent="0.35">
      <c r="A17" t="s">
        <v>11</v>
      </c>
      <c r="B17" s="4">
        <f>SUMPRODUCT('Fuel Price Data'!B93:B97,'BAU Fuel Use by Sector'!$AZ$3:$AZ$7)/SUM('BAU Fuel Use by Sector'!$AZ$3:$AZ$7)</f>
        <v>1.6033945228538147E-6</v>
      </c>
      <c r="C17" s="4">
        <f>SUMPRODUCT('Fuel Price Data'!C93:C97,'BAU Fuel Use by Sector'!$AZ$3:$AZ$7)/SUM('BAU Fuel Use by Sector'!$AZ$3:$AZ$7)</f>
        <v>1.6047709638441597E-6</v>
      </c>
      <c r="D17" s="4">
        <f>SUMPRODUCT('Fuel Price Data'!D93:D97,'BAU Fuel Use by Sector'!$AZ$3:$AZ$7)/SUM('BAU Fuel Use by Sector'!$AZ$3:$AZ$7)</f>
        <v>1.5830184176916275E-6</v>
      </c>
      <c r="E17" s="4">
        <f>SUMPRODUCT('Fuel Price Data'!E93:E97,'BAU Fuel Use by Sector'!$AZ$3:$AZ$7)/SUM('BAU Fuel Use by Sector'!$AZ$3:$AZ$7)</f>
        <v>1.5696186745298908E-6</v>
      </c>
      <c r="F17" s="4">
        <f>SUMPRODUCT('Fuel Price Data'!F93:F97,'BAU Fuel Use by Sector'!$AZ$3:$AZ$7)/SUM('BAU Fuel Use by Sector'!$AZ$3:$AZ$7)</f>
        <v>1.56891740726348E-6</v>
      </c>
      <c r="G17" s="4">
        <f>SUMPRODUCT('Fuel Price Data'!G93:G97,'BAU Fuel Use by Sector'!$AZ$3:$AZ$7)/SUM('BAU Fuel Use by Sector'!$AZ$3:$AZ$7)</f>
        <v>1.5302580015645813E-6</v>
      </c>
      <c r="H17" s="4">
        <f>SUMPRODUCT('Fuel Price Data'!H93:H97,'BAU Fuel Use by Sector'!$AZ$3:$AZ$7)/SUM('BAU Fuel Use by Sector'!$AZ$3:$AZ$7)</f>
        <v>1.5049679169769298E-6</v>
      </c>
      <c r="I17" s="4">
        <f>SUMPRODUCT('Fuel Price Data'!I93:I97,'BAU Fuel Use by Sector'!$AZ$3:$AZ$7)/SUM('BAU Fuel Use by Sector'!$AZ$3:$AZ$7)</f>
        <v>1.5038618024232364E-6</v>
      </c>
      <c r="J17" s="4">
        <f>SUMPRODUCT('Fuel Price Data'!J93:J97,'BAU Fuel Use by Sector'!$AZ$3:$AZ$7)/SUM('BAU Fuel Use by Sector'!$AZ$3:$AZ$7)</f>
        <v>1.4959107265094171E-6</v>
      </c>
      <c r="K17" s="4">
        <f>SUMPRODUCT('Fuel Price Data'!K93:K97,'BAU Fuel Use by Sector'!$AZ$3:$AZ$7)/SUM('BAU Fuel Use by Sector'!$AZ$3:$AZ$7)</f>
        <v>1.5015434861654255E-6</v>
      </c>
      <c r="L17" s="4">
        <f>SUMPRODUCT('Fuel Price Data'!L93:L97,'BAU Fuel Use by Sector'!$AZ$3:$AZ$7)/SUM('BAU Fuel Use by Sector'!$AZ$3:$AZ$7)</f>
        <v>1.4992961546920895E-6</v>
      </c>
      <c r="M17" s="4">
        <f>SUMPRODUCT('Fuel Price Data'!M93:M97,'BAU Fuel Use by Sector'!$AZ$3:$AZ$7)/SUM('BAU Fuel Use by Sector'!$AZ$3:$AZ$7)</f>
        <v>1.4983249892341574E-6</v>
      </c>
      <c r="N17" s="4">
        <f>SUMPRODUCT('Fuel Price Data'!N93:N97,'BAU Fuel Use by Sector'!$AZ$3:$AZ$7)/SUM('BAU Fuel Use by Sector'!$AZ$3:$AZ$7)</f>
        <v>1.4896141421106784E-6</v>
      </c>
      <c r="O17" s="4">
        <f>SUMPRODUCT('Fuel Price Data'!O93:O97,'BAU Fuel Use by Sector'!$AZ$3:$AZ$7)/SUM('BAU Fuel Use by Sector'!$AZ$3:$AZ$7)</f>
        <v>1.4868777176717817E-6</v>
      </c>
      <c r="P17" s="4">
        <f>SUMPRODUCT('Fuel Price Data'!P93:P97,'BAU Fuel Use by Sector'!$AZ$3:$AZ$7)/SUM('BAU Fuel Use by Sector'!$AZ$3:$AZ$7)</f>
        <v>1.4814852142093824E-6</v>
      </c>
      <c r="Q17" s="4">
        <f>SUMPRODUCT('Fuel Price Data'!Q93:Q97,'BAU Fuel Use by Sector'!$AZ$3:$AZ$7)/SUM('BAU Fuel Use by Sector'!$AZ$3:$AZ$7)</f>
        <v>1.470845297063842E-6</v>
      </c>
      <c r="R17" s="4">
        <f>SUMPRODUCT('Fuel Price Data'!R93:R97,'BAU Fuel Use by Sector'!$AZ$3:$AZ$7)/SUM('BAU Fuel Use by Sector'!$AZ$3:$AZ$7)</f>
        <v>1.4589650963214244E-6</v>
      </c>
      <c r="S17" s="4">
        <f>SUMPRODUCT('Fuel Price Data'!S93:S97,'BAU Fuel Use by Sector'!$AZ$3:$AZ$7)/SUM('BAU Fuel Use by Sector'!$AZ$3:$AZ$7)</f>
        <v>1.456481408917363E-6</v>
      </c>
      <c r="T17" s="4">
        <f>SUMPRODUCT('Fuel Price Data'!T93:T97,'BAU Fuel Use by Sector'!$AZ$3:$AZ$7)/SUM('BAU Fuel Use by Sector'!$AZ$3:$AZ$7)</f>
        <v>1.4559556534806991E-6</v>
      </c>
      <c r="U17" s="4">
        <f>SUMPRODUCT('Fuel Price Data'!U93:U97,'BAU Fuel Use by Sector'!$AZ$3:$AZ$7)/SUM('BAU Fuel Use by Sector'!$AZ$3:$AZ$7)</f>
        <v>1.4538908543102995E-6</v>
      </c>
      <c r="V17" s="4">
        <f>SUMPRODUCT('Fuel Price Data'!V93:V97,'BAU Fuel Use by Sector'!$AZ$3:$AZ$7)/SUM('BAU Fuel Use by Sector'!$AZ$3:$AZ$7)</f>
        <v>1.4577762961946061E-6</v>
      </c>
      <c r="W17" s="4">
        <f>SUMPRODUCT('Fuel Price Data'!W93:W97,'BAU Fuel Use by Sector'!$AZ$3:$AZ$7)/SUM('BAU Fuel Use by Sector'!$AZ$3:$AZ$7)</f>
        <v>1.4545297173705781E-6</v>
      </c>
      <c r="X17" s="4">
        <f>SUMPRODUCT('Fuel Price Data'!X93:X97,'BAU Fuel Use by Sector'!$AZ$3:$AZ$7)/SUM('BAU Fuel Use by Sector'!$AZ$3:$AZ$7)</f>
        <v>1.4461792545375131E-6</v>
      </c>
      <c r="Y17" s="4">
        <f>SUMPRODUCT('Fuel Price Data'!Y93:Y97,'BAU Fuel Use by Sector'!$AZ$3:$AZ$7)/SUM('BAU Fuel Use by Sector'!$AZ$3:$AZ$7)</f>
        <v>1.4373631003161864E-6</v>
      </c>
      <c r="Z17" s="4">
        <f>SUMPRODUCT('Fuel Price Data'!Z93:Z97,'BAU Fuel Use by Sector'!$AZ$3:$AZ$7)/SUM('BAU Fuel Use by Sector'!$AZ$3:$AZ$7)</f>
        <v>1.4332389623434244E-6</v>
      </c>
      <c r="AA17" s="4">
        <f>SUMPRODUCT('Fuel Price Data'!AA93:AA97,'BAU Fuel Use by Sector'!$AZ$3:$AZ$7)/SUM('BAU Fuel Use by Sector'!$AZ$3:$AZ$7)</f>
        <v>1.4308418607753714E-6</v>
      </c>
      <c r="AB17" s="4">
        <f>SUMPRODUCT('Fuel Price Data'!AB93:AB97,'BAU Fuel Use by Sector'!$AZ$3:$AZ$7)/SUM('BAU Fuel Use by Sector'!$AZ$3:$AZ$7)</f>
        <v>1.4286343119834444E-6</v>
      </c>
      <c r="AC17" s="4">
        <f>SUMPRODUCT('Fuel Price Data'!AC93:AC97,'BAU Fuel Use by Sector'!$AZ$3:$AZ$7)/SUM('BAU Fuel Use by Sector'!$AZ$3:$AZ$7)</f>
        <v>1.4243432427592787E-6</v>
      </c>
      <c r="AD17" s="4">
        <f>SUMPRODUCT('Fuel Price Data'!AD93:AD97,'BAU Fuel Use by Sector'!$AZ$3:$AZ$7)/SUM('BAU Fuel Use by Sector'!$AZ$3:$AZ$7)</f>
        <v>1.4176285501794543E-6</v>
      </c>
      <c r="AE17" s="4">
        <f>SUMPRODUCT('Fuel Price Data'!AE93:AE97,'BAU Fuel Use by Sector'!$AZ$3:$AZ$7)/SUM('BAU Fuel Use by Sector'!$AZ$3:$AZ$7)</f>
        <v>1.4186589996332123E-6</v>
      </c>
      <c r="AF17" s="4">
        <f>SUMPRODUCT('Fuel Price Data'!AF93:AF97,'BAU Fuel Use by Sector'!$AZ$3:$AZ$7)/SUM('BAU Fuel Use by Sector'!$AZ$3:$AZ$7)</f>
        <v>1.4165450571504839E-6</v>
      </c>
      <c r="AG17" s="4"/>
      <c r="AH17" s="4"/>
      <c r="AI17" s="4"/>
    </row>
    <row r="18" spans="1:35" x14ac:dyDescent="0.35">
      <c r="A18" t="s">
        <v>41</v>
      </c>
      <c r="B18" s="4">
        <f>SUMPRODUCT('Fuel Price Data'!B103:B107,'BAU Fuel Use by Sector'!$BA$3:$BA$7)/SUM('BAU Fuel Use by Sector'!$BA$3:$BA$7)</f>
        <v>5.8032702844488082E-6</v>
      </c>
      <c r="C18" s="4">
        <f>SUMPRODUCT('Fuel Price Data'!C103:C107,'BAU Fuel Use by Sector'!$BA$3:$BA$7)/SUM('BAU Fuel Use by Sector'!$BA$3:$BA$7)</f>
        <v>1.010572034981499E-5</v>
      </c>
      <c r="D18" s="4">
        <f>SUMPRODUCT('Fuel Price Data'!D103:D107,'BAU Fuel Use by Sector'!$BA$3:$BA$7)/SUM('BAU Fuel Use by Sector'!$BA$3:$BA$7)</f>
        <v>1.4548918609468291E-5</v>
      </c>
      <c r="E18" s="4">
        <f>SUMPRODUCT('Fuel Price Data'!E103:E107,'BAU Fuel Use by Sector'!$BA$3:$BA$7)/SUM('BAU Fuel Use by Sector'!$BA$3:$BA$7)</f>
        <v>1.3814064879295553E-5</v>
      </c>
      <c r="F18" s="4">
        <f>SUMPRODUCT('Fuel Price Data'!F103:F107,'BAU Fuel Use by Sector'!$BA$3:$BA$7)/SUM('BAU Fuel Use by Sector'!$BA$3:$BA$7)</f>
        <v>1.3102705815542782E-5</v>
      </c>
      <c r="G18" s="4">
        <f>SUMPRODUCT('Fuel Price Data'!G103:G107,'BAU Fuel Use by Sector'!$BA$3:$BA$7)/SUM('BAU Fuel Use by Sector'!$BA$3:$BA$7)</f>
        <v>1.239134675179001E-5</v>
      </c>
      <c r="H18" s="4">
        <f>SUMPRODUCT('Fuel Price Data'!H103:H107,'BAU Fuel Use by Sector'!$BA$3:$BA$7)/SUM('BAU Fuel Use by Sector'!$BA$3:$BA$7)</f>
        <v>1.1679987688037241E-5</v>
      </c>
      <c r="I18" s="4">
        <f>SUMPRODUCT('Fuel Price Data'!I103:I107,'BAU Fuel Use by Sector'!$BA$3:$BA$7)/SUM('BAU Fuel Use by Sector'!$BA$3:$BA$7)</f>
        <v>1.096862862428447E-5</v>
      </c>
      <c r="J18" s="4">
        <f>SUMPRODUCT('Fuel Price Data'!J103:J107,'BAU Fuel Use by Sector'!$BA$3:$BA$7)/SUM('BAU Fuel Use by Sector'!$BA$3:$BA$7)</f>
        <v>1.0257269560531699E-5</v>
      </c>
      <c r="K18" s="4">
        <f>SUMPRODUCT('Fuel Price Data'!K103:K107,'BAU Fuel Use by Sector'!$BA$3:$BA$7)/SUM('BAU Fuel Use by Sector'!$BA$3:$BA$7)</f>
        <v>1.0408034285260253E-5</v>
      </c>
      <c r="L18" s="4">
        <f>SUMPRODUCT('Fuel Price Data'!L103:L107,'BAU Fuel Use by Sector'!$BA$3:$BA$7)/SUM('BAU Fuel Use by Sector'!$BA$3:$BA$7)</f>
        <v>1.0568057722521E-5</v>
      </c>
      <c r="M18" s="4">
        <f>SUMPRODUCT('Fuel Price Data'!M103:M107,'BAU Fuel Use by Sector'!$BA$3:$BA$7)/SUM('BAU Fuel Use by Sector'!$BA$3:$BA$7)</f>
        <v>1.0789191951557296E-5</v>
      </c>
      <c r="N18" s="4">
        <f>SUMPRODUCT('Fuel Price Data'!N103:N107,'BAU Fuel Use by Sector'!$BA$3:$BA$7)/SUM('BAU Fuel Use by Sector'!$BA$3:$BA$7)</f>
        <v>1.0962604245994597E-5</v>
      </c>
      <c r="O18" s="4">
        <f>SUMPRODUCT('Fuel Price Data'!O103:O107,'BAU Fuel Use by Sector'!$BA$3:$BA$7)/SUM('BAU Fuel Use by Sector'!$BA$3:$BA$7)</f>
        <v>1.1079859048003297E-5</v>
      </c>
      <c r="P18" s="4">
        <f>SUMPRODUCT('Fuel Price Data'!P103:P107,'BAU Fuel Use by Sector'!$BA$3:$BA$7)/SUM('BAU Fuel Use by Sector'!$BA$3:$BA$7)</f>
        <v>1.1139624583353451E-5</v>
      </c>
      <c r="Q18" s="4">
        <f>SUMPRODUCT('Fuel Price Data'!Q103:Q107,'BAU Fuel Use by Sector'!$BA$3:$BA$7)/SUM('BAU Fuel Use by Sector'!$BA$3:$BA$7)</f>
        <v>1.1245470781201217E-5</v>
      </c>
      <c r="R18" s="4">
        <f>SUMPRODUCT('Fuel Price Data'!R103:R107,'BAU Fuel Use by Sector'!$BA$3:$BA$7)/SUM('BAU Fuel Use by Sector'!$BA$3:$BA$7)</f>
        <v>1.1425356603639762E-5</v>
      </c>
      <c r="S18" s="4">
        <f>SUMPRODUCT('Fuel Price Data'!S103:S107,'BAU Fuel Use by Sector'!$BA$3:$BA$7)/SUM('BAU Fuel Use by Sector'!$BA$3:$BA$7)</f>
        <v>1.1557046984922532E-5</v>
      </c>
      <c r="T18" s="4">
        <f>SUMPRODUCT('Fuel Price Data'!T103:T107,'BAU Fuel Use by Sector'!$BA$3:$BA$7)/SUM('BAU Fuel Use by Sector'!$BA$3:$BA$7)</f>
        <v>1.1709809000606015E-5</v>
      </c>
      <c r="U18" s="4">
        <f>SUMPRODUCT('Fuel Price Data'!U103:U107,'BAU Fuel Use by Sector'!$BA$3:$BA$7)/SUM('BAU Fuel Use by Sector'!$BA$3:$BA$7)</f>
        <v>1.1748037247266352E-5</v>
      </c>
      <c r="V18" s="4">
        <f>SUMPRODUCT('Fuel Price Data'!V103:V107,'BAU Fuel Use by Sector'!$BA$3:$BA$7)/SUM('BAU Fuel Use by Sector'!$BA$3:$BA$7)</f>
        <v>1.1971575603617068E-5</v>
      </c>
      <c r="W18" s="4">
        <f>SUMPRODUCT('Fuel Price Data'!W103:W107,'BAU Fuel Use by Sector'!$BA$3:$BA$7)/SUM('BAU Fuel Use by Sector'!$BA$3:$BA$7)</f>
        <v>1.2108322993442573E-5</v>
      </c>
      <c r="X18" s="4">
        <f>SUMPRODUCT('Fuel Price Data'!X103:X107,'BAU Fuel Use by Sector'!$BA$3:$BA$7)/SUM('BAU Fuel Use by Sector'!$BA$3:$BA$7)</f>
        <v>1.2166028123384357E-5</v>
      </c>
      <c r="Y18" s="4">
        <f>SUMPRODUCT('Fuel Price Data'!Y103:Y107,'BAU Fuel Use by Sector'!$BA$3:$BA$7)/SUM('BAU Fuel Use by Sector'!$BA$3:$BA$7)</f>
        <v>1.2377163304386512E-5</v>
      </c>
      <c r="Z18" s="4">
        <f>SUMPRODUCT('Fuel Price Data'!Z103:Z107,'BAU Fuel Use by Sector'!$BA$3:$BA$7)/SUM('BAU Fuel Use by Sector'!$BA$3:$BA$7)</f>
        <v>1.2631320319234431E-5</v>
      </c>
      <c r="AA18" s="4">
        <f>SUMPRODUCT('Fuel Price Data'!AA103:AA107,'BAU Fuel Use by Sector'!$BA$3:$BA$7)/SUM('BAU Fuel Use by Sector'!$BA$3:$BA$7)</f>
        <v>1.2700802369138198E-5</v>
      </c>
      <c r="AB18" s="4">
        <f>SUMPRODUCT('Fuel Price Data'!AB103:AB107,'BAU Fuel Use by Sector'!$BA$3:$BA$7)/SUM('BAU Fuel Use by Sector'!$BA$3:$BA$7)</f>
        <v>1.2885034347660337E-5</v>
      </c>
      <c r="AC18" s="4">
        <f>SUMPRODUCT('Fuel Price Data'!AC103:AC107,'BAU Fuel Use by Sector'!$BA$3:$BA$7)/SUM('BAU Fuel Use by Sector'!$BA$3:$BA$7)</f>
        <v>1.2877523135077211E-5</v>
      </c>
      <c r="AD18" s="4">
        <f>SUMPRODUCT('Fuel Price Data'!AD103:AD107,'BAU Fuel Use by Sector'!$BA$3:$BA$7)/SUM('BAU Fuel Use by Sector'!$BA$3:$BA$7)</f>
        <v>1.2895332818958327E-5</v>
      </c>
      <c r="AE18" s="4">
        <f>SUMPRODUCT('Fuel Price Data'!AE103:AE107,'BAU Fuel Use by Sector'!$BA$3:$BA$7)/SUM('BAU Fuel Use by Sector'!$BA$3:$BA$7)</f>
        <v>1.2940666330778265E-5</v>
      </c>
      <c r="AF18" s="4">
        <f>SUMPRODUCT('Fuel Price Data'!AF103:AF107,'BAU Fuel Use by Sector'!$BA$3:$BA$7)/SUM('BAU Fuel Use by Sector'!$BA$3:$BA$7)</f>
        <v>1.2899894838325157E-5</v>
      </c>
      <c r="AG18" s="4"/>
      <c r="AH18" s="4"/>
      <c r="AI18" s="4"/>
    </row>
    <row r="19" spans="1:35" x14ac:dyDescent="0.35">
      <c r="A19" t="s">
        <v>42</v>
      </c>
      <c r="B19" s="4">
        <f>'Fuel Price Data'!B113</f>
        <v>1.4927235207542256E-5</v>
      </c>
      <c r="C19" s="4">
        <f>'Fuel Price Data'!C113</f>
        <v>1.835315804206015E-5</v>
      </c>
      <c r="D19" s="4">
        <f>'Fuel Price Data'!D113</f>
        <v>2.6795610741407819E-5</v>
      </c>
      <c r="E19" s="4">
        <f>'Fuel Price Data'!E113</f>
        <v>2.3369687906889925E-5</v>
      </c>
      <c r="F19" s="4">
        <f>'Fuel Price Data'!F113</f>
        <v>2.117401763410256E-5</v>
      </c>
      <c r="G19" s="4">
        <f>'Fuel Price Data'!G113</f>
        <v>1.8978347361315195E-5</v>
      </c>
      <c r="H19" s="4">
        <f>'Fuel Price Data'!H113</f>
        <v>1.678267708852783E-5</v>
      </c>
      <c r="I19" s="4">
        <f>'Fuel Price Data'!I113</f>
        <v>1.4587006815740463E-5</v>
      </c>
      <c r="J19" s="4">
        <f>'Fuel Price Data'!J113</f>
        <v>1.2391336542953093E-5</v>
      </c>
      <c r="K19" s="4">
        <f>'Fuel Price Data'!K113</f>
        <v>1.2477675986456064E-5</v>
      </c>
      <c r="L19" s="4">
        <f>'Fuel Price Data'!L113</f>
        <v>1.2579748173037605E-5</v>
      </c>
      <c r="M19" s="4">
        <f>'Fuel Price Data'!M113</f>
        <v>1.2772463260796397E-5</v>
      </c>
      <c r="N19" s="4">
        <f>'Fuel Price Data'!N113</f>
        <v>1.2863922115850461E-5</v>
      </c>
      <c r="O19" s="4">
        <f>'Fuel Price Data'!O113</f>
        <v>1.2974373292969698E-5</v>
      </c>
      <c r="P19" s="4">
        <f>'Fuel Price Data'!P113</f>
        <v>1.2986282999815475E-5</v>
      </c>
      <c r="Q19" s="4">
        <f>'Fuel Price Data'!Q113</f>
        <v>1.3015132858124513E-5</v>
      </c>
      <c r="R19" s="4">
        <f>'Fuel Price Data'!R113</f>
        <v>1.3002682571244048E-5</v>
      </c>
      <c r="S19" s="4">
        <f>'Fuel Price Data'!S113</f>
        <v>1.3031510399645716E-5</v>
      </c>
      <c r="T19" s="4">
        <f>'Fuel Price Data'!T113</f>
        <v>1.3191422955330845E-5</v>
      </c>
      <c r="U19" s="4">
        <f>'Fuel Price Data'!U113</f>
        <v>1.3147735107104103E-5</v>
      </c>
      <c r="V19" s="4">
        <f>'Fuel Price Data'!V113</f>
        <v>1.3424564617721518E-5</v>
      </c>
      <c r="W19" s="4">
        <f>'Fuel Price Data'!W113</f>
        <v>1.3535538581488725E-5</v>
      </c>
      <c r="X19" s="4">
        <f>'Fuel Price Data'!X113</f>
        <v>1.360756621093848E-5</v>
      </c>
      <c r="Y19" s="4">
        <f>'Fuel Price Data'!Y113</f>
        <v>1.3866842969206922E-5</v>
      </c>
      <c r="Z19" s="4">
        <f>'Fuel Price Data'!Z113</f>
        <v>1.4050525794944086E-5</v>
      </c>
      <c r="AA19" s="4">
        <f>'Fuel Price Data'!AA113</f>
        <v>1.413115017209285E-5</v>
      </c>
      <c r="AB19" s="4">
        <f>'Fuel Price Data'!AB113</f>
        <v>1.4257588283529538E-5</v>
      </c>
      <c r="AC19" s="4">
        <f>'Fuel Price Data'!AC113</f>
        <v>1.4303693490438054E-5</v>
      </c>
      <c r="AD19" s="4">
        <f>'Fuel Price Data'!AD113</f>
        <v>1.427933264940768E-5</v>
      </c>
      <c r="AE19" s="4">
        <f>'Fuel Price Data'!AE113</f>
        <v>1.4307708017404141E-5</v>
      </c>
      <c r="AF19" s="4">
        <f>'Fuel Price Data'!AF113</f>
        <v>1.4275271520714466E-5</v>
      </c>
      <c r="AG19" s="4"/>
      <c r="AH19" s="4"/>
      <c r="AI19" s="4"/>
    </row>
    <row r="20" spans="1:35" x14ac:dyDescent="0.35">
      <c r="A20" t="s">
        <v>43</v>
      </c>
      <c r="B20" s="4">
        <f>SUMPRODUCT('Fuel Price Data'!B123:B127,'BAU Fuel Use by Sector'!$BC$3:$BC$7)/SUM('BAU Fuel Use by Sector'!$BC$3:$BC$7)</f>
        <v>8.9906755951749935E-6</v>
      </c>
      <c r="C20" s="4">
        <f>SUMPRODUCT('Fuel Price Data'!C123:C127,'BAU Fuel Use by Sector'!$BC$3:$BC$7)/SUM('BAU Fuel Use by Sector'!$BC$3:$BC$7)</f>
        <v>1.3425371358507158E-5</v>
      </c>
      <c r="D20" s="4">
        <f>SUMPRODUCT('Fuel Price Data'!D123:D127,'BAU Fuel Use by Sector'!$BC$3:$BC$7)/SUM('BAU Fuel Use by Sector'!$BC$3:$BC$7)</f>
        <v>1.4285977998339471E-5</v>
      </c>
      <c r="E20" s="4">
        <f>SUMPRODUCT('Fuel Price Data'!E123:E127,'BAU Fuel Use by Sector'!$BC$3:$BC$7)/SUM('BAU Fuel Use by Sector'!$BC$3:$BC$7)</f>
        <v>1.3032373867499852E-5</v>
      </c>
      <c r="F20" s="4">
        <f>SUMPRODUCT('Fuel Price Data'!F123:F127,'BAU Fuel Use by Sector'!$BC$3:$BC$7)/SUM('BAU Fuel Use by Sector'!$BC$3:$BC$7)</f>
        <v>1.3018596003876792E-5</v>
      </c>
      <c r="G20" s="4">
        <f>SUMPRODUCT('Fuel Price Data'!G123:G127,'BAU Fuel Use by Sector'!$BC$3:$BC$7)/SUM('BAU Fuel Use by Sector'!$BC$3:$BC$7)</f>
        <v>1.2925747947487252E-5</v>
      </c>
      <c r="H20" s="4">
        <f>SUMPRODUCT('Fuel Price Data'!H123:H127,'BAU Fuel Use by Sector'!$BC$3:$BC$7)/SUM('BAU Fuel Use by Sector'!$BC$3:$BC$7)</f>
        <v>1.3040970467583861E-5</v>
      </c>
      <c r="I20" s="4">
        <f>SUMPRODUCT('Fuel Price Data'!I123:I127,'BAU Fuel Use by Sector'!$BC$3:$BC$7)/SUM('BAU Fuel Use by Sector'!$BC$3:$BC$7)</f>
        <v>1.3370528201193539E-5</v>
      </c>
      <c r="J20" s="4">
        <f>SUMPRODUCT('Fuel Price Data'!J123:J127,'BAU Fuel Use by Sector'!$BC$3:$BC$7)/SUM('BAU Fuel Use by Sector'!$BC$3:$BC$7)</f>
        <v>1.3841616745687055E-5</v>
      </c>
      <c r="K20" s="4">
        <f>SUMPRODUCT('Fuel Price Data'!K123:K127,'BAU Fuel Use by Sector'!$BC$3:$BC$7)/SUM('BAU Fuel Use by Sector'!$BC$3:$BC$7)</f>
        <v>1.4176268046573859E-5</v>
      </c>
      <c r="L20" s="4">
        <f>SUMPRODUCT('Fuel Price Data'!L123:L127,'BAU Fuel Use by Sector'!$BC$3:$BC$7)/SUM('BAU Fuel Use by Sector'!$BC$3:$BC$7)</f>
        <v>1.4526845458335289E-5</v>
      </c>
      <c r="M20" s="4">
        <f>SUMPRODUCT('Fuel Price Data'!M123:M127,'BAU Fuel Use by Sector'!$BC$3:$BC$7)/SUM('BAU Fuel Use by Sector'!$BC$3:$BC$7)</f>
        <v>1.490654523876997E-5</v>
      </c>
      <c r="N20" s="4">
        <f>SUMPRODUCT('Fuel Price Data'!N123:N127,'BAU Fuel Use by Sector'!$BC$3:$BC$7)/SUM('BAU Fuel Use by Sector'!$BC$3:$BC$7)</f>
        <v>1.5173419005679896E-5</v>
      </c>
      <c r="O20" s="4">
        <f>SUMPRODUCT('Fuel Price Data'!O123:O127,'BAU Fuel Use by Sector'!$BC$3:$BC$7)/SUM('BAU Fuel Use by Sector'!$BC$3:$BC$7)</f>
        <v>1.5437536248051658E-5</v>
      </c>
      <c r="P20" s="4">
        <f>SUMPRODUCT('Fuel Price Data'!P123:P127,'BAU Fuel Use by Sector'!$BC$3:$BC$7)/SUM('BAU Fuel Use by Sector'!$BC$3:$BC$7)</f>
        <v>1.5602624661703302E-5</v>
      </c>
      <c r="Q20" s="4">
        <f>SUMPRODUCT('Fuel Price Data'!Q123:Q127,'BAU Fuel Use by Sector'!$BC$3:$BC$7)/SUM('BAU Fuel Use by Sector'!$BC$3:$BC$7)</f>
        <v>1.5717943275531373E-5</v>
      </c>
      <c r="R20" s="4">
        <f>SUMPRODUCT('Fuel Price Data'!R123:R127,'BAU Fuel Use by Sector'!$BC$3:$BC$7)/SUM('BAU Fuel Use by Sector'!$BC$3:$BC$7)</f>
        <v>1.5861663051877159E-5</v>
      </c>
      <c r="S20" s="4">
        <f>SUMPRODUCT('Fuel Price Data'!S123:S127,'BAU Fuel Use by Sector'!$BC$3:$BC$7)/SUM('BAU Fuel Use by Sector'!$BC$3:$BC$7)</f>
        <v>1.6040142460657585E-5</v>
      </c>
      <c r="T20" s="4">
        <f>SUMPRODUCT('Fuel Price Data'!T123:T127,'BAU Fuel Use by Sector'!$BC$3:$BC$7)/SUM('BAU Fuel Use by Sector'!$BC$3:$BC$7)</f>
        <v>1.6206648383869971E-5</v>
      </c>
      <c r="U20" s="4">
        <f>SUMPRODUCT('Fuel Price Data'!U123:U127,'BAU Fuel Use by Sector'!$BC$3:$BC$7)/SUM('BAU Fuel Use by Sector'!$BC$3:$BC$7)</f>
        <v>1.6298049671605047E-5</v>
      </c>
      <c r="V20" s="4">
        <f>SUMPRODUCT('Fuel Price Data'!V123:V127,'BAU Fuel Use by Sector'!$BC$3:$BC$7)/SUM('BAU Fuel Use by Sector'!$BC$3:$BC$7)</f>
        <v>1.6552708574517905E-5</v>
      </c>
      <c r="W20" s="4">
        <f>SUMPRODUCT('Fuel Price Data'!W123:W127,'BAU Fuel Use by Sector'!$BC$3:$BC$7)/SUM('BAU Fuel Use by Sector'!$BC$3:$BC$7)</f>
        <v>1.6717440760062304E-5</v>
      </c>
      <c r="X20" s="4">
        <f>SUMPRODUCT('Fuel Price Data'!X123:X127,'BAU Fuel Use by Sector'!$BC$3:$BC$7)/SUM('BAU Fuel Use by Sector'!$BC$3:$BC$7)</f>
        <v>1.6750250148612088E-5</v>
      </c>
      <c r="Y20" s="4">
        <f>SUMPRODUCT('Fuel Price Data'!Y123:Y127,'BAU Fuel Use by Sector'!$BC$3:$BC$7)/SUM('BAU Fuel Use by Sector'!$BC$3:$BC$7)</f>
        <v>1.6912143905745247E-5</v>
      </c>
      <c r="Z20" s="4">
        <f>SUMPRODUCT('Fuel Price Data'!Z123:Z127,'BAU Fuel Use by Sector'!$BC$3:$BC$7)/SUM('BAU Fuel Use by Sector'!$BC$3:$BC$7)</f>
        <v>1.710860516936325E-5</v>
      </c>
      <c r="AA20" s="4">
        <f>SUMPRODUCT('Fuel Price Data'!AA123:AA127,'BAU Fuel Use by Sector'!$BC$3:$BC$7)/SUM('BAU Fuel Use by Sector'!$BC$3:$BC$7)</f>
        <v>1.7153946625755125E-5</v>
      </c>
      <c r="AB20" s="4">
        <f>SUMPRODUCT('Fuel Price Data'!AB123:AB127,'BAU Fuel Use by Sector'!$BC$3:$BC$7)/SUM('BAU Fuel Use by Sector'!$BC$3:$BC$7)</f>
        <v>1.7254979305362424E-5</v>
      </c>
      <c r="AC20" s="4">
        <f>SUMPRODUCT('Fuel Price Data'!AC123:AC127,'BAU Fuel Use by Sector'!$BC$3:$BC$7)/SUM('BAU Fuel Use by Sector'!$BC$3:$BC$7)</f>
        <v>1.7326387817029412E-5</v>
      </c>
      <c r="AD20" s="4">
        <f>SUMPRODUCT('Fuel Price Data'!AD123:AD127,'BAU Fuel Use by Sector'!$BC$3:$BC$7)/SUM('BAU Fuel Use by Sector'!$BC$3:$BC$7)</f>
        <v>1.7366386206428318E-5</v>
      </c>
      <c r="AE20" s="4">
        <f>SUMPRODUCT('Fuel Price Data'!AE123:AE127,'BAU Fuel Use by Sector'!$BC$3:$BC$7)/SUM('BAU Fuel Use by Sector'!$BC$3:$BC$7)</f>
        <v>1.7354879304465706E-5</v>
      </c>
      <c r="AF20" s="4">
        <f>SUMPRODUCT('Fuel Price Data'!AF123:AF127,'BAU Fuel Use by Sector'!$BC$3:$BC$7)/SUM('BAU Fuel Use by Sector'!$BC$3:$BC$7)</f>
        <v>1.7336630480860704E-5</v>
      </c>
      <c r="AG20" s="4"/>
      <c r="AH20" s="4"/>
      <c r="AI20" s="4"/>
    </row>
    <row r="21" spans="1:35" x14ac:dyDescent="0.35">
      <c r="A21" t="s">
        <v>44</v>
      </c>
      <c r="B21">
        <f>SUMPRODUCT('Fuel Price Data'!B133:B137,'BAU Fuel Use by Sector'!$BD$3:$BD$7)/SUM('BAU Fuel Use by Sector'!$BD$3:$BD$7)</f>
        <v>0</v>
      </c>
      <c r="C21">
        <f>SUMPRODUCT('Fuel Price Data'!C133:C137,'BAU Fuel Use by Sector'!$BD$3:$BD$7)/SUM('BAU Fuel Use by Sector'!$BD$3:$BD$7)</f>
        <v>0</v>
      </c>
      <c r="D21">
        <f>SUMPRODUCT('Fuel Price Data'!D133:D137,'BAU Fuel Use by Sector'!$BD$3:$BD$7)/SUM('BAU Fuel Use by Sector'!$BD$3:$BD$7)</f>
        <v>0</v>
      </c>
      <c r="E21">
        <f>SUMPRODUCT('Fuel Price Data'!E133:E137,'BAU Fuel Use by Sector'!$BD$3:$BD$7)/SUM('BAU Fuel Use by Sector'!$BD$3:$BD$7)</f>
        <v>0</v>
      </c>
      <c r="F21">
        <f>SUMPRODUCT('Fuel Price Data'!F133:F137,'BAU Fuel Use by Sector'!$BD$3:$BD$7)/SUM('BAU Fuel Use by Sector'!$BD$3:$BD$7)</f>
        <v>0</v>
      </c>
      <c r="G21">
        <f>SUMPRODUCT('Fuel Price Data'!G133:G137,'BAU Fuel Use by Sector'!$BD$3:$BD$7)/SUM('BAU Fuel Use by Sector'!$BD$3:$BD$7)</f>
        <v>0</v>
      </c>
      <c r="H21">
        <f>SUMPRODUCT('Fuel Price Data'!H133:H137,'BAU Fuel Use by Sector'!$BD$3:$BD$7)/SUM('BAU Fuel Use by Sector'!$BD$3:$BD$7)</f>
        <v>0</v>
      </c>
      <c r="I21">
        <f>SUMPRODUCT('Fuel Price Data'!I133:I137,'BAU Fuel Use by Sector'!$BD$3:$BD$7)/SUM('BAU Fuel Use by Sector'!$BD$3:$BD$7)</f>
        <v>0</v>
      </c>
      <c r="J21">
        <f>SUMPRODUCT('Fuel Price Data'!J133:J137,'BAU Fuel Use by Sector'!$BD$3:$BD$7)/SUM('BAU Fuel Use by Sector'!$BD$3:$BD$7)</f>
        <v>0</v>
      </c>
      <c r="K21">
        <f>SUMPRODUCT('Fuel Price Data'!K133:K137,'BAU Fuel Use by Sector'!$BD$3:$BD$7)/SUM('BAU Fuel Use by Sector'!$BD$3:$BD$7)</f>
        <v>0</v>
      </c>
      <c r="L21">
        <f>SUMPRODUCT('Fuel Price Data'!L133:L137,'BAU Fuel Use by Sector'!$BD$3:$BD$7)/SUM('BAU Fuel Use by Sector'!$BD$3:$BD$7)</f>
        <v>0</v>
      </c>
      <c r="M21">
        <f>SUMPRODUCT('Fuel Price Data'!M133:M137,'BAU Fuel Use by Sector'!$BD$3:$BD$7)/SUM('BAU Fuel Use by Sector'!$BD$3:$BD$7)</f>
        <v>0</v>
      </c>
      <c r="N21">
        <f>SUMPRODUCT('Fuel Price Data'!N133:N137,'BAU Fuel Use by Sector'!$BD$3:$BD$7)/SUM('BAU Fuel Use by Sector'!$BD$3:$BD$7)</f>
        <v>0</v>
      </c>
      <c r="O21">
        <f>SUMPRODUCT('Fuel Price Data'!O133:O137,'BAU Fuel Use by Sector'!$BD$3:$BD$7)/SUM('BAU Fuel Use by Sector'!$BD$3:$BD$7)</f>
        <v>0</v>
      </c>
      <c r="P21">
        <f>SUMPRODUCT('Fuel Price Data'!P133:P137,'BAU Fuel Use by Sector'!$BD$3:$BD$7)/SUM('BAU Fuel Use by Sector'!$BD$3:$BD$7)</f>
        <v>0</v>
      </c>
      <c r="Q21">
        <f>SUMPRODUCT('Fuel Price Data'!Q133:Q137,'BAU Fuel Use by Sector'!$BD$3:$BD$7)/SUM('BAU Fuel Use by Sector'!$BD$3:$BD$7)</f>
        <v>0</v>
      </c>
      <c r="R21">
        <f>SUMPRODUCT('Fuel Price Data'!R133:R137,'BAU Fuel Use by Sector'!$BD$3:$BD$7)/SUM('BAU Fuel Use by Sector'!$BD$3:$BD$7)</f>
        <v>0</v>
      </c>
      <c r="S21">
        <f>SUMPRODUCT('Fuel Price Data'!S133:S137,'BAU Fuel Use by Sector'!$BD$3:$BD$7)/SUM('BAU Fuel Use by Sector'!$BD$3:$BD$7)</f>
        <v>0</v>
      </c>
      <c r="T21">
        <f>SUMPRODUCT('Fuel Price Data'!T133:T137,'BAU Fuel Use by Sector'!$BD$3:$BD$7)/SUM('BAU Fuel Use by Sector'!$BD$3:$BD$7)</f>
        <v>0</v>
      </c>
      <c r="U21">
        <f>SUMPRODUCT('Fuel Price Data'!U133:U137,'BAU Fuel Use by Sector'!$BD$3:$BD$7)/SUM('BAU Fuel Use by Sector'!$BD$3:$BD$7)</f>
        <v>0</v>
      </c>
      <c r="V21">
        <f>SUMPRODUCT('Fuel Price Data'!V133:V137,'BAU Fuel Use by Sector'!$BD$3:$BD$7)/SUM('BAU Fuel Use by Sector'!$BD$3:$BD$7)</f>
        <v>0</v>
      </c>
      <c r="W21">
        <f>SUMPRODUCT('Fuel Price Data'!W133:W137,'BAU Fuel Use by Sector'!$BD$3:$BD$7)/SUM('BAU Fuel Use by Sector'!$BD$3:$BD$7)</f>
        <v>0</v>
      </c>
      <c r="X21">
        <f>SUMPRODUCT('Fuel Price Data'!X133:X137,'BAU Fuel Use by Sector'!$BD$3:$BD$7)/SUM('BAU Fuel Use by Sector'!$BD$3:$BD$7)</f>
        <v>0</v>
      </c>
      <c r="Y21">
        <f>SUMPRODUCT('Fuel Price Data'!Y133:Y137,'BAU Fuel Use by Sector'!$BD$3:$BD$7)/SUM('BAU Fuel Use by Sector'!$BD$3:$BD$7)</f>
        <v>0</v>
      </c>
      <c r="Z21">
        <f>SUMPRODUCT('Fuel Price Data'!Z133:Z137,'BAU Fuel Use by Sector'!$BD$3:$BD$7)/SUM('BAU Fuel Use by Sector'!$BD$3:$BD$7)</f>
        <v>0</v>
      </c>
      <c r="AA21">
        <f>SUMPRODUCT('Fuel Price Data'!AA133:AA137,'BAU Fuel Use by Sector'!$BD$3:$BD$7)/SUM('BAU Fuel Use by Sector'!$BD$3:$BD$7)</f>
        <v>0</v>
      </c>
      <c r="AB21">
        <f>SUMPRODUCT('Fuel Price Data'!AB133:AB137,'BAU Fuel Use by Sector'!$BD$3:$BD$7)/SUM('BAU Fuel Use by Sector'!$BD$3:$BD$7)</f>
        <v>0</v>
      </c>
      <c r="AC21">
        <f>SUMPRODUCT('Fuel Price Data'!AC133:AC137,'BAU Fuel Use by Sector'!$BD$3:$BD$7)/SUM('BAU Fuel Use by Sector'!$BD$3:$BD$7)</f>
        <v>0</v>
      </c>
      <c r="AD21">
        <f>SUMPRODUCT('Fuel Price Data'!AD133:AD137,'BAU Fuel Use by Sector'!$BD$3:$BD$7)/SUM('BAU Fuel Use by Sector'!$BD$3:$BD$7)</f>
        <v>0</v>
      </c>
      <c r="AE21">
        <f>SUMPRODUCT('Fuel Price Data'!AE133:AE137,'BAU Fuel Use by Sector'!$BD$3:$BD$7)/SUM('BAU Fuel Use by Sector'!$BD$3:$BD$7)</f>
        <v>0</v>
      </c>
      <c r="AF21">
        <f>SUMPRODUCT('Fuel Price Data'!AF133:AF137,'BAU Fuel Use by Sector'!$BD$3:$BD$7)/SUM('BAU Fuel Use by Sector'!$BD$3:$BD$7)</f>
        <v>0</v>
      </c>
    </row>
    <row r="22" spans="1:35" x14ac:dyDescent="0.35">
      <c r="A22" t="s">
        <v>45</v>
      </c>
      <c r="B22" s="4">
        <f>SUMPRODUCT('Fuel Price Data'!B143:B147,'BAU Fuel Use by Sector'!$BE$3:$BE$7)/SUM('BAU Fuel Use by Sector'!$BE$3:$BE$7)</f>
        <v>7.7600766078083947E-5</v>
      </c>
      <c r="C22" s="4">
        <f>SUMPRODUCT('Fuel Price Data'!C143:C147,'BAU Fuel Use by Sector'!$BE$3:$BE$7)/SUM('BAU Fuel Use by Sector'!$BE$3:$BE$7)</f>
        <v>7.1252833465009711E-5</v>
      </c>
      <c r="D22" s="4">
        <f>SUMPRODUCT('Fuel Price Data'!D143:D147,'BAU Fuel Use by Sector'!$BE$3:$BE$7)/SUM('BAU Fuel Use by Sector'!$BE$3:$BE$7)</f>
        <v>6.4904900851937169E-5</v>
      </c>
      <c r="E22" s="4">
        <f>SUMPRODUCT('Fuel Price Data'!E143:E147,'BAU Fuel Use by Sector'!$BE$3:$BE$7)/SUM('BAU Fuel Use by Sector'!$BE$3:$BE$7)</f>
        <v>5.8556968238862933E-5</v>
      </c>
      <c r="F22" s="4">
        <f>SUMPRODUCT('Fuel Price Data'!F143:F147,'BAU Fuel Use by Sector'!$BE$3:$BE$7)/SUM('BAU Fuel Use by Sector'!$BE$3:$BE$7)</f>
        <v>5.2209035625788711E-5</v>
      </c>
      <c r="G22" s="4">
        <f>SUMPRODUCT('Fuel Price Data'!G143:G147,'BAU Fuel Use by Sector'!$BE$3:$BE$7)/SUM('BAU Fuel Use by Sector'!$BE$3:$BE$7)</f>
        <v>4.5861103012714481E-5</v>
      </c>
      <c r="H22" s="4">
        <f>SUMPRODUCT('Fuel Price Data'!H143:H147,'BAU Fuel Use by Sector'!$BE$3:$BE$7)/SUM('BAU Fuel Use by Sector'!$BE$3:$BE$7)</f>
        <v>3.9513170399641933E-5</v>
      </c>
      <c r="I22" s="4">
        <f>SUMPRODUCT('Fuel Price Data'!I143:I147,'BAU Fuel Use by Sector'!$BE$3:$BE$7)/SUM('BAU Fuel Use by Sector'!$BE$3:$BE$7)</f>
        <v>3.3165237786567717E-5</v>
      </c>
      <c r="J22" s="4">
        <f>SUMPRODUCT('Fuel Price Data'!J143:J147,'BAU Fuel Use by Sector'!$BE$3:$BE$7)/SUM('BAU Fuel Use by Sector'!$BE$3:$BE$7)</f>
        <v>2.6817305173493488E-5</v>
      </c>
      <c r="K22" s="4">
        <f>SUMPRODUCT('Fuel Price Data'!K143:K147,'BAU Fuel Use by Sector'!$BE$3:$BE$7)/SUM('BAU Fuel Use by Sector'!$BE$3:$BE$7)</f>
        <v>2.0469372560420939E-5</v>
      </c>
      <c r="L22" s="4">
        <f>SUMPRODUCT('Fuel Price Data'!L143:L147,'BAU Fuel Use by Sector'!$BE$3:$BE$7)/SUM('BAU Fuel Use by Sector'!$BE$3:$BE$7)</f>
        <v>1.4121439947346714E-5</v>
      </c>
      <c r="M22" s="4">
        <f>SUMPRODUCT('Fuel Price Data'!M143:M147,'BAU Fuel Use by Sector'!$BE$3:$BE$7)/SUM('BAU Fuel Use by Sector'!$BE$3:$BE$7)</f>
        <v>1.3777364253197018E-5</v>
      </c>
      <c r="N22" s="4">
        <f>SUMPRODUCT('Fuel Price Data'!N143:N147,'BAU Fuel Use by Sector'!$BE$3:$BE$7)/SUM('BAU Fuel Use by Sector'!$BE$3:$BE$7)</f>
        <v>1.3433288559048477E-5</v>
      </c>
      <c r="O22" s="4">
        <f>SUMPRODUCT('Fuel Price Data'!O143:O147,'BAU Fuel Use by Sector'!$BE$3:$BE$7)/SUM('BAU Fuel Use by Sector'!$BE$3:$BE$7)</f>
        <v>1.3089212864899936E-5</v>
      </c>
      <c r="P22" s="4">
        <f>SUMPRODUCT('Fuel Price Data'!P143:P147,'BAU Fuel Use by Sector'!$BE$3:$BE$7)/SUM('BAU Fuel Use by Sector'!$BE$3:$BE$7)</f>
        <v>1.2745137170751397E-5</v>
      </c>
      <c r="Q22" s="4">
        <f>SUMPRODUCT('Fuel Price Data'!Q143:Q147,'BAU Fuel Use by Sector'!$BE$3:$BE$7)/SUM('BAU Fuel Use by Sector'!$BE$3:$BE$7)</f>
        <v>1.240106147660296E-5</v>
      </c>
      <c r="R22" s="4">
        <f>SUMPRODUCT('Fuel Price Data'!R143:R147,'BAU Fuel Use by Sector'!$BE$3:$BE$7)/SUM('BAU Fuel Use by Sector'!$BE$3:$BE$7)</f>
        <v>1.2056985782454419E-5</v>
      </c>
      <c r="S22" s="4">
        <f>SUMPRODUCT('Fuel Price Data'!S143:S147,'BAU Fuel Use by Sector'!$BE$3:$BE$7)/SUM('BAU Fuel Use by Sector'!$BE$3:$BE$7)</f>
        <v>1.1712910088305878E-5</v>
      </c>
      <c r="T22" s="4">
        <f>SUMPRODUCT('Fuel Price Data'!T143:T147,'BAU Fuel Use by Sector'!$BE$3:$BE$7)/SUM('BAU Fuel Use by Sector'!$BE$3:$BE$7)</f>
        <v>1.1368834394157339E-5</v>
      </c>
      <c r="U22" s="4">
        <f>SUMPRODUCT('Fuel Price Data'!U143:U147,'BAU Fuel Use by Sector'!$BE$3:$BE$7)/SUM('BAU Fuel Use by Sector'!$BE$3:$BE$7)</f>
        <v>1.1024758700008799E-5</v>
      </c>
      <c r="V22" s="4">
        <f>SUMPRODUCT('Fuel Price Data'!V143:V147,'BAU Fuel Use by Sector'!$BE$3:$BE$7)/SUM('BAU Fuel Use by Sector'!$BE$3:$BE$7)</f>
        <v>1.0680683005860363E-5</v>
      </c>
      <c r="W22" s="4">
        <f>SUMPRODUCT('Fuel Price Data'!W143:W147,'BAU Fuel Use by Sector'!$BE$3:$BE$7)/SUM('BAU Fuel Use by Sector'!$BE$3:$BE$7)</f>
        <v>1.0336607311711822E-5</v>
      </c>
      <c r="X22" s="4">
        <f>SUMPRODUCT('Fuel Price Data'!X143:X147,'BAU Fuel Use by Sector'!$BE$3:$BE$7)/SUM('BAU Fuel Use by Sector'!$BE$3:$BE$7)</f>
        <v>9.9925316175632831E-6</v>
      </c>
      <c r="Y22" s="4">
        <f>SUMPRODUCT('Fuel Price Data'!Y143:Y147,'BAU Fuel Use by Sector'!$BE$3:$BE$7)/SUM('BAU Fuel Use by Sector'!$BE$3:$BE$7)</f>
        <v>9.6484559234147441E-6</v>
      </c>
      <c r="Z22" s="4">
        <f>SUMPRODUCT('Fuel Price Data'!Z143:Z147,'BAU Fuel Use by Sector'!$BE$3:$BE$7)/SUM('BAU Fuel Use by Sector'!$BE$3:$BE$7)</f>
        <v>9.3043802292662017E-6</v>
      </c>
      <c r="AA22" s="4">
        <f>SUMPRODUCT('Fuel Price Data'!AA143:AA147,'BAU Fuel Use by Sector'!$BE$3:$BE$7)/SUM('BAU Fuel Use by Sector'!$BE$3:$BE$7)</f>
        <v>8.9603045351176627E-6</v>
      </c>
      <c r="AB22" s="4">
        <f>SUMPRODUCT('Fuel Price Data'!AB143:AB147,'BAU Fuel Use by Sector'!$BE$3:$BE$7)/SUM('BAU Fuel Use by Sector'!$BE$3:$BE$7)</f>
        <v>8.6162288409692287E-6</v>
      </c>
      <c r="AC22" s="4">
        <f>SUMPRODUCT('Fuel Price Data'!AC143:AC147,'BAU Fuel Use by Sector'!$BE$3:$BE$7)/SUM('BAU Fuel Use by Sector'!$BE$3:$BE$7)</f>
        <v>8.2721531468206879E-6</v>
      </c>
      <c r="AD22" s="4">
        <f>SUMPRODUCT('Fuel Price Data'!AD143:AD147,'BAU Fuel Use by Sector'!$BE$3:$BE$7)/SUM('BAU Fuel Use by Sector'!$BE$3:$BE$7)</f>
        <v>7.9280774526721472E-6</v>
      </c>
      <c r="AE22" s="4">
        <f>SUMPRODUCT('Fuel Price Data'!AE143:AE147,'BAU Fuel Use by Sector'!$BE$3:$BE$7)/SUM('BAU Fuel Use by Sector'!$BE$3:$BE$7)</f>
        <v>7.5840017585236082E-6</v>
      </c>
      <c r="AF22" s="4">
        <f>SUMPRODUCT('Fuel Price Data'!AF143:AF147,'BAU Fuel Use by Sector'!$BE$3:$BE$7)/SUM('BAU Fuel Use by Sector'!$BE$3:$BE$7)</f>
        <v>7.2399260643750666E-6</v>
      </c>
      <c r="AG22" s="4"/>
      <c r="AH22" s="4"/>
      <c r="AI22" s="4"/>
    </row>
    <row r="23" spans="1:35" x14ac:dyDescent="0.35">
      <c r="B23" s="4"/>
    </row>
  </sheetData>
  <pageMargins left="0.7" right="0.7" top="0.75" bottom="0.75" header="0.3" footer="0.3"/>
  <pageSetup orientation="portrait" r:id="rId1"/>
  <ignoredErrors>
    <ignoredError sqref="B6:AF8 B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2019-05-15T20:03:57Z</dcterms:created>
  <dcterms:modified xsi:type="dcterms:W3CDTF">2023-04-03T17:49:37Z</dcterms:modified>
</cp:coreProperties>
</file>