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fuels\BS\"/>
    </mc:Choice>
  </mc:AlternateContent>
  <xr:revisionPtr revIDLastSave="0" documentId="13_ncr:1_{69E55888-E5E6-40B8-909F-5C6D414C614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9" l="1"/>
  <c r="B6" i="19"/>
  <c r="C6" i="19"/>
  <c r="D6" i="19" s="1"/>
  <c r="E6" i="19" s="1"/>
  <c r="F6" i="19" s="1"/>
  <c r="J12" i="14"/>
  <c r="K12" i="14" s="1"/>
  <c r="I12" i="14"/>
  <c r="O26" i="14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D26" i="14"/>
  <c r="E26" i="14"/>
  <c r="F26" i="14"/>
  <c r="G26" i="14"/>
  <c r="H26" i="14"/>
  <c r="I26" i="14"/>
  <c r="J26" i="14"/>
  <c r="K26" i="14"/>
  <c r="L26" i="14"/>
  <c r="M26" i="14"/>
  <c r="C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C12" i="14"/>
  <c r="Q5" i="14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P5" i="14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0" i="12"/>
  <c r="H10" i="12"/>
  <c r="I10" i="12"/>
  <c r="F10" i="12"/>
  <c r="N9" i="12"/>
  <c r="M9" i="12"/>
  <c r="L9" i="12"/>
  <c r="M10" i="12" l="1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45" i="14" l="1"/>
  <c r="D32" i="14"/>
  <c r="D82" i="14" l="1"/>
  <c r="C39" i="14"/>
  <c r="B4" i="19" s="1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D4" i="19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E4" i="19"/>
  <c r="C4" i="11"/>
  <c r="C4" i="19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G4" i="19"/>
  <c r="F4" i="11"/>
  <c r="F4" i="19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H4" i="19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I4" i="19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J4" i="19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K4" i="19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L4" i="19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M4" i="19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N4" i="19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O4" i="19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P4" i="19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Q4" i="19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R4" i="19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S4" i="19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T4" i="19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U4" i="19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V4" i="19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W4" i="19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X4" i="19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Y4" i="19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Z4" i="19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AA4" i="19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AB4" i="19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C4" i="19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D4" i="19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E4" i="19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F4" i="19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<sst xmlns="http://schemas.openxmlformats.org/spreadsheetml/2006/main" count="1102" uniqueCount="662">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</sst>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topLeftCell="A55" workbookViewId="0">
      <selection activeCell="A104" sqref="A104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331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266</v>
      </c>
    </row>
    <row r="13" spans="1:2" x14ac:dyDescent="0.25">
      <c r="B13" s="6" t="s">
        <v>300</v>
      </c>
    </row>
    <row r="14" spans="1:2" x14ac:dyDescent="0.25">
      <c r="B14" s="2">
        <v>2015</v>
      </c>
    </row>
    <row r="15" spans="1:2" x14ac:dyDescent="0.25">
      <c r="B15" s="6" t="s">
        <v>301</v>
      </c>
    </row>
    <row r="16" spans="1:2" x14ac:dyDescent="0.25">
      <c r="B16" s="37" t="s">
        <v>240</v>
      </c>
    </row>
    <row r="18" spans="2:5" x14ac:dyDescent="0.25">
      <c r="B18" s="36" t="s">
        <v>302</v>
      </c>
    </row>
    <row r="19" spans="2:5" x14ac:dyDescent="0.25">
      <c r="B19" s="6" t="s">
        <v>560</v>
      </c>
    </row>
    <row r="20" spans="2:5" x14ac:dyDescent="0.25">
      <c r="B20" s="2">
        <v>2020</v>
      </c>
    </row>
    <row r="21" spans="2:5" x14ac:dyDescent="0.25">
      <c r="B21" s="6" t="s">
        <v>559</v>
      </c>
    </row>
    <row r="22" spans="2:5" x14ac:dyDescent="0.25">
      <c r="B22" s="37" t="s">
        <v>558</v>
      </c>
    </row>
    <row r="24" spans="2:5" x14ac:dyDescent="0.25">
      <c r="B24" s="36" t="s">
        <v>303</v>
      </c>
    </row>
    <row r="25" spans="2:5" x14ac:dyDescent="0.25">
      <c r="B25" s="6" t="s">
        <v>304</v>
      </c>
    </row>
    <row r="26" spans="2:5" x14ac:dyDescent="0.25">
      <c r="B26" s="2">
        <v>2015</v>
      </c>
    </row>
    <row r="27" spans="2:5" x14ac:dyDescent="0.25">
      <c r="B27" s="6" t="s">
        <v>305</v>
      </c>
    </row>
    <row r="28" spans="2:5" x14ac:dyDescent="0.25">
      <c r="B28" s="37" t="s">
        <v>234</v>
      </c>
    </row>
    <row r="30" spans="2:5" x14ac:dyDescent="0.25">
      <c r="B30" s="36" t="s">
        <v>309</v>
      </c>
    </row>
    <row r="31" spans="2:5" x14ac:dyDescent="0.25">
      <c r="B31" s="6" t="s">
        <v>306</v>
      </c>
      <c r="E31" s="38"/>
    </row>
    <row r="32" spans="2:5" x14ac:dyDescent="0.25">
      <c r="B32" s="2">
        <v>2015</v>
      </c>
    </row>
    <row r="33" spans="2:2" x14ac:dyDescent="0.25">
      <c r="B33" s="6" t="s">
        <v>307</v>
      </c>
    </row>
    <row r="34" spans="2:2" x14ac:dyDescent="0.25">
      <c r="B34" s="37" t="s">
        <v>245</v>
      </c>
    </row>
    <row r="35" spans="2:2" x14ac:dyDescent="0.25">
      <c r="B35" s="6" t="s">
        <v>308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599</v>
      </c>
    </row>
    <row r="42" spans="2:2" x14ac:dyDescent="0.25">
      <c r="B42" s="37" t="s">
        <v>645</v>
      </c>
    </row>
    <row r="43" spans="2:2" x14ac:dyDescent="0.25">
      <c r="B43" s="6" t="s">
        <v>170</v>
      </c>
    </row>
    <row r="45" spans="2:2" x14ac:dyDescent="0.25">
      <c r="B45" s="37" t="s">
        <v>645</v>
      </c>
    </row>
    <row r="46" spans="2:2" x14ac:dyDescent="0.25">
      <c r="B46" s="6" t="s">
        <v>171</v>
      </c>
    </row>
    <row r="48" spans="2:2" x14ac:dyDescent="0.25">
      <c r="B48" s="37" t="s">
        <v>645</v>
      </c>
    </row>
    <row r="49" spans="2:2" x14ac:dyDescent="0.25">
      <c r="B49" s="6" t="s">
        <v>172</v>
      </c>
    </row>
    <row r="51" spans="2:2" x14ac:dyDescent="0.25">
      <c r="B51" s="37" t="s">
        <v>645</v>
      </c>
    </row>
    <row r="52" spans="2:2" x14ac:dyDescent="0.25">
      <c r="B52" s="6" t="s">
        <v>173</v>
      </c>
    </row>
    <row r="54" spans="2:2" x14ac:dyDescent="0.25">
      <c r="B54" s="36" t="s">
        <v>565</v>
      </c>
    </row>
    <row r="55" spans="2:2" x14ac:dyDescent="0.25">
      <c r="B55" s="6" t="s">
        <v>561</v>
      </c>
    </row>
    <row r="56" spans="2:2" x14ac:dyDescent="0.25">
      <c r="B56" s="2">
        <v>2020</v>
      </c>
    </row>
    <row r="57" spans="2:2" x14ac:dyDescent="0.25">
      <c r="B57" s="6" t="s">
        <v>562</v>
      </c>
    </row>
    <row r="58" spans="2:2" x14ac:dyDescent="0.25">
      <c r="B58" s="37" t="s">
        <v>556</v>
      </c>
    </row>
    <row r="60" spans="2:2" x14ac:dyDescent="0.25">
      <c r="B60" s="36" t="s">
        <v>572</v>
      </c>
    </row>
    <row r="61" spans="2:2" x14ac:dyDescent="0.25">
      <c r="B61" s="6" t="s">
        <v>566</v>
      </c>
    </row>
    <row r="62" spans="2:2" x14ac:dyDescent="0.25">
      <c r="B62" s="2">
        <v>2020</v>
      </c>
    </row>
    <row r="63" spans="2:2" x14ac:dyDescent="0.25">
      <c r="B63" s="6" t="s">
        <v>567</v>
      </c>
    </row>
    <row r="64" spans="2:2" x14ac:dyDescent="0.25">
      <c r="B64" s="6" t="s">
        <v>568</v>
      </c>
    </row>
    <row r="65" spans="1:2" x14ac:dyDescent="0.25">
      <c r="B65" s="6" t="s">
        <v>573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563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576</v>
      </c>
    </row>
    <row r="89" spans="1:2" x14ac:dyDescent="0.25">
      <c r="A89" s="29" t="s">
        <v>569</v>
      </c>
    </row>
    <row r="90" spans="1:2" x14ac:dyDescent="0.25">
      <c r="A90" s="6" t="s">
        <v>646</v>
      </c>
    </row>
    <row r="91" spans="1:2" x14ac:dyDescent="0.25">
      <c r="A91" s="6" t="s">
        <v>647</v>
      </c>
    </row>
    <row r="92" spans="1:2" x14ac:dyDescent="0.25">
      <c r="A92" s="6" t="s">
        <v>570</v>
      </c>
    </row>
    <row r="93" spans="1:2" x14ac:dyDescent="0.25">
      <c r="A93" s="6" t="s">
        <v>571</v>
      </c>
    </row>
    <row r="95" spans="1:2" x14ac:dyDescent="0.25">
      <c r="A95" s="29" t="s">
        <v>322</v>
      </c>
    </row>
    <row r="96" spans="1:2" x14ac:dyDescent="0.25">
      <c r="A96" s="39" t="s">
        <v>350</v>
      </c>
    </row>
    <row r="97" spans="1:1" x14ac:dyDescent="0.25">
      <c r="A97" s="6" t="s">
        <v>351</v>
      </c>
    </row>
    <row r="98" spans="1:1" x14ac:dyDescent="0.25">
      <c r="A98" s="6" t="s">
        <v>323</v>
      </c>
    </row>
    <row r="99" spans="1:1" x14ac:dyDescent="0.25">
      <c r="A99" s="6" t="s">
        <v>324</v>
      </c>
    </row>
    <row r="101" spans="1:1" x14ac:dyDescent="0.25">
      <c r="A101" s="29" t="s">
        <v>574</v>
      </c>
    </row>
    <row r="102" spans="1:1" x14ac:dyDescent="0.25">
      <c r="A102" s="6" t="s">
        <v>654</v>
      </c>
    </row>
    <row r="103" spans="1:1" x14ac:dyDescent="0.25">
      <c r="A103" s="6" t="s">
        <v>655</v>
      </c>
    </row>
    <row r="105" spans="1:1" x14ac:dyDescent="0.25">
      <c r="A105" s="6" t="s">
        <v>575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6" x14ac:dyDescent="0.25">
      <c r="A3" t="s">
        <v>317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326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25">
      <c r="A14" t="s">
        <v>327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25">
      <c r="A15" t="s">
        <v>540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541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1" t="s">
        <v>317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1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1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1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1" t="s">
        <v>319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1" t="s">
        <v>318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1" t="s">
        <v>320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1" t="s">
        <v>326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1" t="s">
        <v>327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1" t="s">
        <v>540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1" t="s">
        <v>541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1" t="s">
        <v>542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D21" sqref="D21"/>
    </sheetView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4" x14ac:dyDescent="0.25">
      <c r="A3" s="71" t="s">
        <v>317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25">
      <c r="A4" s="71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4" x14ac:dyDescent="0.25">
      <c r="A5" s="71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1" t="s">
        <v>330</v>
      </c>
      <c r="B6">
        <f>-PV('Wind PV Calcs'!$B$5,'Wind PV Calcs'!$B$1,'Subsidies Paid'!M9*About!$A$84*1000*'Monetizing Tax Credit Penalty'!$A$30*'Wind PV Calcs'!$B$6*'Wind PV Calcs'!$B$3)/('Wind PV Calcs'!$B$3*'Wind PV Calcs'!$B$6*'Wind PV Calcs'!$B$2)</f>
        <v>2.5662975615208952</v>
      </c>
      <c r="C6" s="77">
        <f>-PV('Wind PV Calcs'!$B$5,'Wind PV Calcs'!$B$1,'Subsidies Paid'!N9*About!$A$84*1000*'Monetizing Tax Credit Penalty'!$A$30*'Wind PV Calcs'!$B$6*'Wind PV Calcs'!$B$3)/('Wind PV Calcs'!$B$3*'Wind PV Calcs'!$B$6*'Wind PV Calcs'!$B$2)</f>
        <v>2.5662975615208952</v>
      </c>
      <c r="D6" s="24">
        <f>C6</f>
        <v>2.5662975615208952</v>
      </c>
      <c r="E6" s="24">
        <f t="shared" ref="E6:F6" si="0">D6</f>
        <v>2.5662975615208952</v>
      </c>
      <c r="F6" s="24">
        <f t="shared" si="0"/>
        <v>2.5662975615208952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1" t="s">
        <v>319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25">
      <c r="A11" s="71" t="s">
        <v>318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25">
      <c r="A12" s="71" t="s">
        <v>320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25">
      <c r="A13" s="71" t="s">
        <v>326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25">
      <c r="A14" s="71" t="s">
        <v>327</v>
      </c>
      <c r="B14" s="24">
        <f>-PV('Wind PV Calcs'!$B$5,'Wind PV Calcs'!$B$1,'Subsidies Paid'!M10*About!$A$84*1000*'Monetizing Tax Credit Penalty'!$A$30*'Wind PV Calcs'!$B$6*'Wind PV Calcs'!$B$4)/('Wind PV Calcs'!$B$4*'Wind PV Calcs'!$B$6*'Wind PV Calcs'!$B$2)</f>
        <v>2.5662975615208947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1" t="s">
        <v>540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25">
      <c r="A16" s="71" t="s">
        <v>541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25">
      <c r="A17" s="71" t="s">
        <v>542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topLeftCell="A7" workbookViewId="0">
      <selection activeCell="G14" sqref="G14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333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337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25">
      <c r="A8" s="8" t="s">
        <v>338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25">
      <c r="A9" s="8" t="s">
        <v>339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340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25">
      <c r="A11" s="8" t="s">
        <v>341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344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594676.59</v>
      </c>
      <c r="I14" s="26">
        <f>Calculations!J14</f>
        <v>573509.27999999991</v>
      </c>
      <c r="J14" s="26">
        <f>Calculations!K14</f>
        <v>554056.5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25">
      <c r="A15" t="s">
        <v>540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541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276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277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A8" sqref="A8:XFD8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321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314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285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321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314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285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5">
      <c r="A7" s="5" t="s">
        <v>284</v>
      </c>
      <c r="B7" s="5" t="s">
        <v>241</v>
      </c>
      <c r="C7" s="21" t="s">
        <v>556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315</v>
      </c>
    </row>
    <row r="8" spans="1:24" x14ac:dyDescent="0.25">
      <c r="A8" s="5" t="s">
        <v>548</v>
      </c>
      <c r="B8" s="5" t="s">
        <v>241</v>
      </c>
      <c r="C8" s="21" t="s">
        <v>556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549</v>
      </c>
    </row>
    <row r="9" spans="1:24" x14ac:dyDescent="0.25">
      <c r="A9" s="5" t="s">
        <v>547</v>
      </c>
      <c r="B9" s="5" t="s">
        <v>238</v>
      </c>
      <c r="C9" s="5" t="s">
        <v>557</v>
      </c>
      <c r="D9" s="5" t="s">
        <v>250</v>
      </c>
      <c r="E9" s="5" t="s">
        <v>546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550</v>
      </c>
    </row>
    <row r="10" spans="1:24" x14ac:dyDescent="0.25">
      <c r="A10" s="5" t="s">
        <v>548</v>
      </c>
      <c r="B10" s="5" t="s">
        <v>238</v>
      </c>
      <c r="C10" s="5" t="s">
        <v>557</v>
      </c>
      <c r="D10" s="5" t="s">
        <v>250</v>
      </c>
      <c r="E10" s="5" t="s">
        <v>546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551</v>
      </c>
    </row>
    <row r="11" spans="1:24" s="59" customFormat="1" x14ac:dyDescent="0.25">
      <c r="A11" s="56" t="s">
        <v>313</v>
      </c>
      <c r="B11" s="56" t="s">
        <v>238</v>
      </c>
      <c r="C11" s="56" t="s">
        <v>237</v>
      </c>
      <c r="D11" s="56" t="s">
        <v>250</v>
      </c>
      <c r="E11" s="56" t="s">
        <v>546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314</v>
      </c>
    </row>
    <row r="12" spans="1:24" x14ac:dyDescent="0.25">
      <c r="A12" s="5" t="s">
        <v>313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555</v>
      </c>
    </row>
    <row r="13" spans="1:24" x14ac:dyDescent="0.2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5">
      <c r="A14" s="5" t="s">
        <v>26</v>
      </c>
      <c r="B14" s="5" t="s">
        <v>244</v>
      </c>
      <c r="C14" s="5" t="s">
        <v>286</v>
      </c>
      <c r="D14" s="5" t="s">
        <v>252</v>
      </c>
      <c r="E14" s="5" t="s">
        <v>285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5">
      <c r="A15" s="5" t="s">
        <v>259</v>
      </c>
      <c r="B15" s="5" t="s">
        <v>244</v>
      </c>
      <c r="C15" s="5" t="s">
        <v>286</v>
      </c>
      <c r="D15" s="5" t="s">
        <v>252</v>
      </c>
      <c r="E15" s="5" t="s">
        <v>285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285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285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285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352</v>
      </c>
      <c r="B10" s="62" t="s">
        <v>43</v>
      </c>
      <c r="AH10" s="68" t="s">
        <v>603</v>
      </c>
    </row>
    <row r="11" spans="1:34" ht="15" customHeight="1" x14ac:dyDescent="0.25">
      <c r="B11" s="61" t="s">
        <v>44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353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354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355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356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357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358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359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360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361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362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363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364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365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366</v>
      </c>
      <c r="B31" s="65" t="s">
        <v>367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368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369</v>
      </c>
      <c r="B35" s="65" t="s">
        <v>370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371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372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373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374</v>
      </c>
      <c r="B40" s="64" t="s">
        <v>375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376</v>
      </c>
      <c r="B43" s="65" t="s">
        <v>377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378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379</v>
      </c>
      <c r="B45" s="65" t="s">
        <v>380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381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382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383</v>
      </c>
      <c r="B48" s="65" t="s">
        <v>384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385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386</v>
      </c>
      <c r="B50" s="65" t="s">
        <v>387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388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578</v>
      </c>
    </row>
    <row r="54" spans="1:34" ht="15" customHeight="1" x14ac:dyDescent="0.25">
      <c r="A54" s="40" t="s">
        <v>389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390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391</v>
      </c>
      <c r="B56" s="65" t="s">
        <v>392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393</v>
      </c>
      <c r="B57" s="65" t="s">
        <v>394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395</v>
      </c>
      <c r="B58" s="65" t="s">
        <v>396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397</v>
      </c>
      <c r="B59" s="65" t="s">
        <v>398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399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400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401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402</v>
      </c>
      <c r="B66" s="65" t="s">
        <v>392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403</v>
      </c>
      <c r="B67" s="65" t="s">
        <v>394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404</v>
      </c>
      <c r="B68" s="65" t="s">
        <v>396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405</v>
      </c>
      <c r="B69" s="65" t="s">
        <v>398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406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9" t="s">
        <v>607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70"/>
    </row>
    <row r="73" spans="1:34" x14ac:dyDescent="0.25">
      <c r="B73" s="41" t="s">
        <v>579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580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581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582</v>
      </c>
    </row>
    <row r="81" spans="2:2" x14ac:dyDescent="0.25">
      <c r="B81" s="41" t="s">
        <v>583</v>
      </c>
    </row>
    <row r="82" spans="2:2" ht="15" customHeight="1" x14ac:dyDescent="0.25">
      <c r="B82" s="41" t="s">
        <v>584</v>
      </c>
    </row>
    <row r="83" spans="2:2" ht="15" customHeight="1" x14ac:dyDescent="0.25">
      <c r="B83" s="41" t="s">
        <v>585</v>
      </c>
    </row>
    <row r="84" spans="2:2" ht="15" customHeight="1" x14ac:dyDescent="0.25">
      <c r="B84" s="41" t="s">
        <v>586</v>
      </c>
    </row>
    <row r="85" spans="2:2" ht="15" customHeight="1" x14ac:dyDescent="0.25">
      <c r="B85" s="41" t="s">
        <v>587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588</v>
      </c>
    </row>
    <row r="89" spans="2:2" ht="15" customHeight="1" x14ac:dyDescent="0.25">
      <c r="B89" s="41" t="s">
        <v>589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590</v>
      </c>
    </row>
    <row r="92" spans="2:2" x14ac:dyDescent="0.25">
      <c r="B92" s="41" t="s">
        <v>591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592</v>
      </c>
    </row>
    <row r="95" spans="2:2" ht="15" customHeight="1" x14ac:dyDescent="0.25">
      <c r="B95" s="41" t="s">
        <v>593</v>
      </c>
    </row>
    <row r="96" spans="2:2" ht="15" customHeight="1" x14ac:dyDescent="0.25">
      <c r="B96" s="41" t="s">
        <v>594</v>
      </c>
    </row>
    <row r="97" spans="2:34" ht="15" customHeight="1" x14ac:dyDescent="0.25">
      <c r="B97" s="41" t="s">
        <v>595</v>
      </c>
    </row>
    <row r="98" spans="2:34" ht="15" customHeight="1" x14ac:dyDescent="0.25">
      <c r="B98" s="41" t="s">
        <v>596</v>
      </c>
    </row>
    <row r="99" spans="2:34" ht="15" customHeight="1" x14ac:dyDescent="0.25">
      <c r="B99" s="41" t="s">
        <v>597</v>
      </c>
    </row>
    <row r="100" spans="2:34" ht="15" customHeight="1" x14ac:dyDescent="0.25">
      <c r="B100" s="41" t="s">
        <v>598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  <c r="AD1227" s="78"/>
      <c r="AE1227" s="78"/>
      <c r="AF1227" s="78"/>
      <c r="AG1227" s="78"/>
      <c r="AH1227" s="78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  <c r="AD1390" s="78"/>
      <c r="AE1390" s="78"/>
      <c r="AF1390" s="78"/>
      <c r="AG1390" s="78"/>
      <c r="AH1390" s="78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8"/>
      <c r="C1502" s="78"/>
      <c r="D1502" s="78"/>
      <c r="E1502" s="78"/>
      <c r="F1502" s="78"/>
      <c r="G1502" s="78"/>
      <c r="H1502" s="78"/>
      <c r="I1502" s="78"/>
      <c r="J1502" s="78"/>
      <c r="K1502" s="78"/>
      <c r="L1502" s="78"/>
      <c r="M1502" s="78"/>
      <c r="N1502" s="78"/>
      <c r="O1502" s="78"/>
      <c r="P1502" s="78"/>
      <c r="Q1502" s="78"/>
      <c r="R1502" s="78"/>
      <c r="S1502" s="78"/>
      <c r="T1502" s="78"/>
      <c r="U1502" s="78"/>
      <c r="V1502" s="78"/>
      <c r="W1502" s="78"/>
      <c r="X1502" s="78"/>
      <c r="Y1502" s="78"/>
      <c r="Z1502" s="78"/>
      <c r="AA1502" s="78"/>
      <c r="AB1502" s="78"/>
      <c r="AC1502" s="78"/>
      <c r="AD1502" s="78"/>
      <c r="AE1502" s="78"/>
      <c r="AF1502" s="78"/>
      <c r="AG1502" s="78"/>
      <c r="AH1502" s="78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8"/>
      <c r="C1604" s="78"/>
      <c r="D1604" s="78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  <c r="AD1604" s="78"/>
      <c r="AE1604" s="78"/>
      <c r="AF1604" s="78"/>
      <c r="AG1604" s="78"/>
      <c r="AH1604" s="78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8"/>
      <c r="C1698" s="78"/>
      <c r="D1698" s="78"/>
      <c r="E1698" s="78"/>
      <c r="F1698" s="78"/>
      <c r="G1698" s="78"/>
      <c r="H1698" s="78"/>
      <c r="I1698" s="78"/>
      <c r="J1698" s="78"/>
      <c r="K1698" s="78"/>
      <c r="L1698" s="78"/>
      <c r="M1698" s="78"/>
      <c r="N1698" s="78"/>
      <c r="O1698" s="78"/>
      <c r="P1698" s="78"/>
      <c r="Q1698" s="78"/>
      <c r="R1698" s="78"/>
      <c r="S1698" s="78"/>
      <c r="T1698" s="78"/>
      <c r="U1698" s="78"/>
      <c r="V1698" s="78"/>
      <c r="W1698" s="78"/>
      <c r="X1698" s="78"/>
      <c r="Y1698" s="78"/>
      <c r="Z1698" s="78"/>
      <c r="AA1698" s="78"/>
      <c r="AB1698" s="78"/>
      <c r="AC1698" s="78"/>
      <c r="AD1698" s="78"/>
      <c r="AE1698" s="78"/>
      <c r="AF1698" s="78"/>
      <c r="AG1698" s="78"/>
      <c r="AH1698" s="78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8"/>
      <c r="C1945" s="78"/>
      <c r="D1945" s="78"/>
      <c r="E1945" s="78"/>
      <c r="F1945" s="78"/>
      <c r="G1945" s="78"/>
      <c r="H1945" s="78"/>
      <c r="I1945" s="78"/>
      <c r="J1945" s="78"/>
      <c r="K1945" s="78"/>
      <c r="L1945" s="78"/>
      <c r="M1945" s="78"/>
      <c r="N1945" s="78"/>
      <c r="O1945" s="78"/>
      <c r="P1945" s="78"/>
      <c r="Q1945" s="78"/>
      <c r="R1945" s="78"/>
      <c r="S1945" s="78"/>
      <c r="T1945" s="78"/>
      <c r="U1945" s="78"/>
      <c r="V1945" s="78"/>
      <c r="W1945" s="78"/>
      <c r="X1945" s="78"/>
      <c r="Y1945" s="78"/>
      <c r="Z1945" s="78"/>
      <c r="AA1945" s="78"/>
      <c r="AB1945" s="78"/>
      <c r="AC1945" s="78"/>
      <c r="AD1945" s="78"/>
      <c r="AE1945" s="78"/>
      <c r="AF1945" s="78"/>
      <c r="AG1945" s="78"/>
      <c r="AH1945" s="78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8"/>
      <c r="C2031" s="78"/>
      <c r="D2031" s="78"/>
      <c r="E2031" s="78"/>
      <c r="F2031" s="78"/>
      <c r="G2031" s="78"/>
      <c r="H2031" s="78"/>
      <c r="I2031" s="78"/>
      <c r="J2031" s="78"/>
      <c r="K2031" s="78"/>
      <c r="L2031" s="78"/>
      <c r="M2031" s="78"/>
      <c r="N2031" s="78"/>
      <c r="O2031" s="78"/>
      <c r="P2031" s="78"/>
      <c r="Q2031" s="78"/>
      <c r="R2031" s="78"/>
      <c r="S2031" s="78"/>
      <c r="T2031" s="78"/>
      <c r="U2031" s="78"/>
      <c r="V2031" s="78"/>
      <c r="W2031" s="78"/>
      <c r="X2031" s="78"/>
      <c r="Y2031" s="78"/>
      <c r="Z2031" s="78"/>
      <c r="AA2031" s="78"/>
      <c r="AB2031" s="78"/>
      <c r="AC2031" s="78"/>
      <c r="AD2031" s="78"/>
      <c r="AE2031" s="78"/>
      <c r="AF2031" s="78"/>
      <c r="AG2031" s="78"/>
      <c r="AH2031" s="78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8"/>
      <c r="C2153" s="78"/>
      <c r="D2153" s="78"/>
      <c r="E2153" s="78"/>
      <c r="F2153" s="78"/>
      <c r="G2153" s="78"/>
      <c r="H2153" s="78"/>
      <c r="I2153" s="78"/>
      <c r="J2153" s="78"/>
      <c r="K2153" s="78"/>
      <c r="L2153" s="78"/>
      <c r="M2153" s="78"/>
      <c r="N2153" s="78"/>
      <c r="O2153" s="78"/>
      <c r="P2153" s="78"/>
      <c r="Q2153" s="78"/>
      <c r="R2153" s="78"/>
      <c r="S2153" s="78"/>
      <c r="T2153" s="78"/>
      <c r="U2153" s="78"/>
      <c r="V2153" s="78"/>
      <c r="W2153" s="78"/>
      <c r="X2153" s="78"/>
      <c r="Y2153" s="78"/>
      <c r="Z2153" s="78"/>
      <c r="AA2153" s="78"/>
      <c r="AB2153" s="78"/>
      <c r="AC2153" s="78"/>
      <c r="AD2153" s="78"/>
      <c r="AE2153" s="78"/>
      <c r="AF2153" s="78"/>
      <c r="AG2153" s="78"/>
      <c r="AH2153" s="78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8"/>
      <c r="C2317" s="78"/>
      <c r="D2317" s="78"/>
      <c r="E2317" s="78"/>
      <c r="F2317" s="78"/>
      <c r="G2317" s="78"/>
      <c r="H2317" s="78"/>
      <c r="I2317" s="78"/>
      <c r="J2317" s="78"/>
      <c r="K2317" s="78"/>
      <c r="L2317" s="78"/>
      <c r="M2317" s="78"/>
      <c r="N2317" s="78"/>
      <c r="O2317" s="78"/>
      <c r="P2317" s="78"/>
      <c r="Q2317" s="78"/>
      <c r="R2317" s="78"/>
      <c r="S2317" s="78"/>
      <c r="T2317" s="78"/>
      <c r="U2317" s="78"/>
      <c r="V2317" s="78"/>
      <c r="W2317" s="78"/>
      <c r="X2317" s="78"/>
      <c r="Y2317" s="78"/>
      <c r="Z2317" s="78"/>
      <c r="AA2317" s="78"/>
      <c r="AB2317" s="78"/>
      <c r="AC2317" s="78"/>
      <c r="AD2317" s="78"/>
      <c r="AE2317" s="78"/>
      <c r="AF2317" s="78"/>
      <c r="AG2317" s="78"/>
      <c r="AH2317" s="78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8"/>
      <c r="C2419" s="78"/>
      <c r="D2419" s="78"/>
      <c r="E2419" s="78"/>
      <c r="F2419" s="78"/>
      <c r="G2419" s="78"/>
      <c r="H2419" s="78"/>
      <c r="I2419" s="78"/>
      <c r="J2419" s="78"/>
      <c r="K2419" s="78"/>
      <c r="L2419" s="78"/>
      <c r="M2419" s="78"/>
      <c r="N2419" s="78"/>
      <c r="O2419" s="78"/>
      <c r="P2419" s="78"/>
      <c r="Q2419" s="78"/>
      <c r="R2419" s="78"/>
      <c r="S2419" s="78"/>
      <c r="T2419" s="78"/>
      <c r="U2419" s="78"/>
      <c r="V2419" s="78"/>
      <c r="W2419" s="78"/>
      <c r="X2419" s="78"/>
      <c r="Y2419" s="78"/>
      <c r="Z2419" s="78"/>
      <c r="AA2419" s="78"/>
      <c r="AB2419" s="78"/>
      <c r="AC2419" s="78"/>
      <c r="AD2419" s="78"/>
      <c r="AE2419" s="78"/>
      <c r="AF2419" s="78"/>
      <c r="AG2419" s="78"/>
      <c r="AH2419" s="78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8"/>
      <c r="C2509" s="78"/>
      <c r="D2509" s="78"/>
      <c r="E2509" s="78"/>
      <c r="F2509" s="78"/>
      <c r="G2509" s="78"/>
      <c r="H2509" s="78"/>
      <c r="I2509" s="78"/>
      <c r="J2509" s="78"/>
      <c r="K2509" s="78"/>
      <c r="L2509" s="78"/>
      <c r="M2509" s="78"/>
      <c r="N2509" s="78"/>
      <c r="O2509" s="78"/>
      <c r="P2509" s="78"/>
      <c r="Q2509" s="78"/>
      <c r="R2509" s="78"/>
      <c r="S2509" s="78"/>
      <c r="T2509" s="78"/>
      <c r="U2509" s="78"/>
      <c r="V2509" s="78"/>
      <c r="W2509" s="78"/>
      <c r="X2509" s="78"/>
      <c r="Y2509" s="78"/>
      <c r="Z2509" s="78"/>
      <c r="AA2509" s="78"/>
      <c r="AB2509" s="78"/>
      <c r="AC2509" s="78"/>
      <c r="AD2509" s="78"/>
      <c r="AE2509" s="78"/>
      <c r="AF2509" s="78"/>
      <c r="AG2509" s="78"/>
      <c r="AH2509" s="78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8"/>
      <c r="C2598" s="78"/>
      <c r="D2598" s="78"/>
      <c r="E2598" s="78"/>
      <c r="F2598" s="78"/>
      <c r="G2598" s="78"/>
      <c r="H2598" s="78"/>
      <c r="I2598" s="78"/>
      <c r="J2598" s="78"/>
      <c r="K2598" s="78"/>
      <c r="L2598" s="78"/>
      <c r="M2598" s="78"/>
      <c r="N2598" s="78"/>
      <c r="O2598" s="78"/>
      <c r="P2598" s="78"/>
      <c r="Q2598" s="78"/>
      <c r="R2598" s="78"/>
      <c r="S2598" s="78"/>
      <c r="T2598" s="78"/>
      <c r="U2598" s="78"/>
      <c r="V2598" s="78"/>
      <c r="W2598" s="78"/>
      <c r="X2598" s="78"/>
      <c r="Y2598" s="78"/>
      <c r="Z2598" s="78"/>
      <c r="AA2598" s="78"/>
      <c r="AB2598" s="78"/>
      <c r="AC2598" s="78"/>
      <c r="AD2598" s="78"/>
      <c r="AE2598" s="78"/>
      <c r="AF2598" s="78"/>
      <c r="AG2598" s="78"/>
      <c r="AH2598" s="78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8"/>
      <c r="C2719" s="78"/>
      <c r="D2719" s="78"/>
      <c r="E2719" s="78"/>
      <c r="F2719" s="78"/>
      <c r="G2719" s="78"/>
      <c r="H2719" s="78"/>
      <c r="I2719" s="78"/>
      <c r="J2719" s="78"/>
      <c r="K2719" s="78"/>
      <c r="L2719" s="78"/>
      <c r="M2719" s="78"/>
      <c r="N2719" s="78"/>
      <c r="O2719" s="78"/>
      <c r="P2719" s="78"/>
      <c r="Q2719" s="78"/>
      <c r="R2719" s="78"/>
      <c r="S2719" s="78"/>
      <c r="T2719" s="78"/>
      <c r="U2719" s="78"/>
      <c r="V2719" s="78"/>
      <c r="W2719" s="78"/>
      <c r="X2719" s="78"/>
      <c r="Y2719" s="78"/>
      <c r="Z2719" s="78"/>
      <c r="AA2719" s="78"/>
      <c r="AB2719" s="78"/>
      <c r="AC2719" s="78"/>
      <c r="AD2719" s="78"/>
      <c r="AE2719" s="78"/>
      <c r="AF2719" s="78"/>
      <c r="AG2719" s="78"/>
      <c r="AH2719" s="78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8"/>
      <c r="C2837" s="78"/>
      <c r="D2837" s="78"/>
      <c r="E2837" s="78"/>
      <c r="F2837" s="78"/>
      <c r="G2837" s="78"/>
      <c r="H2837" s="78"/>
      <c r="I2837" s="78"/>
      <c r="J2837" s="78"/>
      <c r="K2837" s="78"/>
      <c r="L2837" s="78"/>
      <c r="M2837" s="78"/>
      <c r="N2837" s="78"/>
      <c r="O2837" s="78"/>
      <c r="P2837" s="78"/>
      <c r="Q2837" s="78"/>
      <c r="R2837" s="78"/>
      <c r="S2837" s="78"/>
      <c r="T2837" s="78"/>
      <c r="U2837" s="78"/>
      <c r="V2837" s="78"/>
      <c r="W2837" s="78"/>
      <c r="X2837" s="78"/>
      <c r="Y2837" s="78"/>
      <c r="Z2837" s="78"/>
      <c r="AA2837" s="78"/>
      <c r="AB2837" s="78"/>
      <c r="AC2837" s="78"/>
      <c r="AD2837" s="78"/>
      <c r="AE2837" s="78"/>
      <c r="AF2837" s="78"/>
      <c r="AG2837" s="78"/>
      <c r="AH2837" s="78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407</v>
      </c>
      <c r="B10" s="62" t="s">
        <v>118</v>
      </c>
      <c r="AH10" s="68" t="s">
        <v>603</v>
      </c>
    </row>
    <row r="11" spans="1:34" ht="15" customHeight="1" x14ac:dyDescent="0.25">
      <c r="B11" s="61" t="s">
        <v>119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408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409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410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411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412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413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414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415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416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417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418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419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543</v>
      </c>
      <c r="B32" s="65" t="s">
        <v>533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420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421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422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423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424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425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426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427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428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429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430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431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432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433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434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435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436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437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438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439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440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441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442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443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444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445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446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447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448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608</v>
      </c>
    </row>
    <row r="73" spans="1:34" x14ac:dyDescent="0.25">
      <c r="A73" s="40" t="s">
        <v>449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450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451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452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453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454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455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456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457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458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608</v>
      </c>
    </row>
    <row r="87" spans="1:34" ht="15" customHeight="1" x14ac:dyDescent="0.25">
      <c r="A87" s="40" t="s">
        <v>459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460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461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462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463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464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465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466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467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9" t="s">
        <v>622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70"/>
    </row>
    <row r="101" spans="1:34" x14ac:dyDescent="0.25">
      <c r="B101" s="41" t="s">
        <v>609</v>
      </c>
    </row>
    <row r="102" spans="1:34" x14ac:dyDescent="0.25">
      <c r="B102" s="41" t="s">
        <v>610</v>
      </c>
    </row>
    <row r="103" spans="1:34" ht="15" customHeight="1" x14ac:dyDescent="0.25">
      <c r="B103" s="41" t="s">
        <v>611</v>
      </c>
    </row>
    <row r="104" spans="1:34" ht="15" customHeight="1" x14ac:dyDescent="0.25">
      <c r="B104" s="41" t="s">
        <v>612</v>
      </c>
    </row>
    <row r="105" spans="1:34" ht="15" customHeight="1" x14ac:dyDescent="0.25">
      <c r="B105" s="41" t="s">
        <v>613</v>
      </c>
    </row>
    <row r="106" spans="1:34" ht="15" customHeight="1" x14ac:dyDescent="0.25">
      <c r="B106" s="41" t="s">
        <v>614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615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616</v>
      </c>
    </row>
    <row r="112" spans="1:34" ht="15" customHeight="1" x14ac:dyDescent="0.25">
      <c r="B112" s="81" t="s">
        <v>623</v>
      </c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</row>
    <row r="113" spans="2:2" ht="15" customHeight="1" x14ac:dyDescent="0.25">
      <c r="B113" s="41" t="s">
        <v>617</v>
      </c>
    </row>
    <row r="114" spans="2:2" ht="15" customHeight="1" x14ac:dyDescent="0.25">
      <c r="B114" s="41" t="s">
        <v>618</v>
      </c>
    </row>
    <row r="115" spans="2:2" ht="15" customHeight="1" x14ac:dyDescent="0.25">
      <c r="B115" s="41" t="s">
        <v>619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595</v>
      </c>
    </row>
    <row r="118" spans="2:2" ht="15" customHeight="1" x14ac:dyDescent="0.25">
      <c r="B118" s="41" t="s">
        <v>596</v>
      </c>
    </row>
    <row r="119" spans="2:2" ht="15" customHeight="1" x14ac:dyDescent="0.25">
      <c r="B119" s="41" t="s">
        <v>620</v>
      </c>
    </row>
    <row r="120" spans="2:2" ht="15" customHeight="1" x14ac:dyDescent="0.25">
      <c r="B120" s="41" t="s">
        <v>621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  <c r="AD1227" s="78"/>
      <c r="AE1227" s="78"/>
      <c r="AF1227" s="78"/>
      <c r="AG1227" s="78"/>
      <c r="AH1227" s="78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  <c r="AD1390" s="78"/>
      <c r="AE1390" s="78"/>
      <c r="AF1390" s="78"/>
      <c r="AG1390" s="78"/>
      <c r="AH1390" s="78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8"/>
      <c r="C1502" s="78"/>
      <c r="D1502" s="78"/>
      <c r="E1502" s="78"/>
      <c r="F1502" s="78"/>
      <c r="G1502" s="78"/>
      <c r="H1502" s="78"/>
      <c r="I1502" s="78"/>
      <c r="J1502" s="78"/>
      <c r="K1502" s="78"/>
      <c r="L1502" s="78"/>
      <c r="M1502" s="78"/>
      <c r="N1502" s="78"/>
      <c r="O1502" s="78"/>
      <c r="P1502" s="78"/>
      <c r="Q1502" s="78"/>
      <c r="R1502" s="78"/>
      <c r="S1502" s="78"/>
      <c r="T1502" s="78"/>
      <c r="U1502" s="78"/>
      <c r="V1502" s="78"/>
      <c r="W1502" s="78"/>
      <c r="X1502" s="78"/>
      <c r="Y1502" s="78"/>
      <c r="Z1502" s="78"/>
      <c r="AA1502" s="78"/>
      <c r="AB1502" s="78"/>
      <c r="AC1502" s="78"/>
      <c r="AD1502" s="78"/>
      <c r="AE1502" s="78"/>
      <c r="AF1502" s="78"/>
      <c r="AG1502" s="78"/>
      <c r="AH1502" s="78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8"/>
      <c r="C1604" s="78"/>
      <c r="D1604" s="78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  <c r="AD1604" s="78"/>
      <c r="AE1604" s="78"/>
      <c r="AF1604" s="78"/>
      <c r="AG1604" s="78"/>
      <c r="AH1604" s="78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8"/>
      <c r="C1698" s="78"/>
      <c r="D1698" s="78"/>
      <c r="E1698" s="78"/>
      <c r="F1698" s="78"/>
      <c r="G1698" s="78"/>
      <c r="H1698" s="78"/>
      <c r="I1698" s="78"/>
      <c r="J1698" s="78"/>
      <c r="K1698" s="78"/>
      <c r="L1698" s="78"/>
      <c r="M1698" s="78"/>
      <c r="N1698" s="78"/>
      <c r="O1698" s="78"/>
      <c r="P1698" s="78"/>
      <c r="Q1698" s="78"/>
      <c r="R1698" s="78"/>
      <c r="S1698" s="78"/>
      <c r="T1698" s="78"/>
      <c r="U1698" s="78"/>
      <c r="V1698" s="78"/>
      <c r="W1698" s="78"/>
      <c r="X1698" s="78"/>
      <c r="Y1698" s="78"/>
      <c r="Z1698" s="78"/>
      <c r="AA1698" s="78"/>
      <c r="AB1698" s="78"/>
      <c r="AC1698" s="78"/>
      <c r="AD1698" s="78"/>
      <c r="AE1698" s="78"/>
      <c r="AF1698" s="78"/>
      <c r="AG1698" s="78"/>
      <c r="AH1698" s="78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8"/>
      <c r="C1945" s="78"/>
      <c r="D1945" s="78"/>
      <c r="E1945" s="78"/>
      <c r="F1945" s="78"/>
      <c r="G1945" s="78"/>
      <c r="H1945" s="78"/>
      <c r="I1945" s="78"/>
      <c r="J1945" s="78"/>
      <c r="K1945" s="78"/>
      <c r="L1945" s="78"/>
      <c r="M1945" s="78"/>
      <c r="N1945" s="78"/>
      <c r="O1945" s="78"/>
      <c r="P1945" s="78"/>
      <c r="Q1945" s="78"/>
      <c r="R1945" s="78"/>
      <c r="S1945" s="78"/>
      <c r="T1945" s="78"/>
      <c r="U1945" s="78"/>
      <c r="V1945" s="78"/>
      <c r="W1945" s="78"/>
      <c r="X1945" s="78"/>
      <c r="Y1945" s="78"/>
      <c r="Z1945" s="78"/>
      <c r="AA1945" s="78"/>
      <c r="AB1945" s="78"/>
      <c r="AC1945" s="78"/>
      <c r="AD1945" s="78"/>
      <c r="AE1945" s="78"/>
      <c r="AF1945" s="78"/>
      <c r="AG1945" s="78"/>
      <c r="AH1945" s="78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8"/>
      <c r="C2031" s="78"/>
      <c r="D2031" s="78"/>
      <c r="E2031" s="78"/>
      <c r="F2031" s="78"/>
      <c r="G2031" s="78"/>
      <c r="H2031" s="78"/>
      <c r="I2031" s="78"/>
      <c r="J2031" s="78"/>
      <c r="K2031" s="78"/>
      <c r="L2031" s="78"/>
      <c r="M2031" s="78"/>
      <c r="N2031" s="78"/>
      <c r="O2031" s="78"/>
      <c r="P2031" s="78"/>
      <c r="Q2031" s="78"/>
      <c r="R2031" s="78"/>
      <c r="S2031" s="78"/>
      <c r="T2031" s="78"/>
      <c r="U2031" s="78"/>
      <c r="V2031" s="78"/>
      <c r="W2031" s="78"/>
      <c r="X2031" s="78"/>
      <c r="Y2031" s="78"/>
      <c r="Z2031" s="78"/>
      <c r="AA2031" s="78"/>
      <c r="AB2031" s="78"/>
      <c r="AC2031" s="78"/>
      <c r="AD2031" s="78"/>
      <c r="AE2031" s="78"/>
      <c r="AF2031" s="78"/>
      <c r="AG2031" s="78"/>
      <c r="AH2031" s="78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8"/>
      <c r="C2153" s="78"/>
      <c r="D2153" s="78"/>
      <c r="E2153" s="78"/>
      <c r="F2153" s="78"/>
      <c r="G2153" s="78"/>
      <c r="H2153" s="78"/>
      <c r="I2153" s="78"/>
      <c r="J2153" s="78"/>
      <c r="K2153" s="78"/>
      <c r="L2153" s="78"/>
      <c r="M2153" s="78"/>
      <c r="N2153" s="78"/>
      <c r="O2153" s="78"/>
      <c r="P2153" s="78"/>
      <c r="Q2153" s="78"/>
      <c r="R2153" s="78"/>
      <c r="S2153" s="78"/>
      <c r="T2153" s="78"/>
      <c r="U2153" s="78"/>
      <c r="V2153" s="78"/>
      <c r="W2153" s="78"/>
      <c r="X2153" s="78"/>
      <c r="Y2153" s="78"/>
      <c r="Z2153" s="78"/>
      <c r="AA2153" s="78"/>
      <c r="AB2153" s="78"/>
      <c r="AC2153" s="78"/>
      <c r="AD2153" s="78"/>
      <c r="AE2153" s="78"/>
      <c r="AF2153" s="78"/>
      <c r="AG2153" s="78"/>
      <c r="AH2153" s="78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8"/>
      <c r="C2317" s="78"/>
      <c r="D2317" s="78"/>
      <c r="E2317" s="78"/>
      <c r="F2317" s="78"/>
      <c r="G2317" s="78"/>
      <c r="H2317" s="78"/>
      <c r="I2317" s="78"/>
      <c r="J2317" s="78"/>
      <c r="K2317" s="78"/>
      <c r="L2317" s="78"/>
      <c r="M2317" s="78"/>
      <c r="N2317" s="78"/>
      <c r="O2317" s="78"/>
      <c r="P2317" s="78"/>
      <c r="Q2317" s="78"/>
      <c r="R2317" s="78"/>
      <c r="S2317" s="78"/>
      <c r="T2317" s="78"/>
      <c r="U2317" s="78"/>
      <c r="V2317" s="78"/>
      <c r="W2317" s="78"/>
      <c r="X2317" s="78"/>
      <c r="Y2317" s="78"/>
      <c r="Z2317" s="78"/>
      <c r="AA2317" s="78"/>
      <c r="AB2317" s="78"/>
      <c r="AC2317" s="78"/>
      <c r="AD2317" s="78"/>
      <c r="AE2317" s="78"/>
      <c r="AF2317" s="78"/>
      <c r="AG2317" s="78"/>
      <c r="AH2317" s="78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8"/>
      <c r="C2419" s="78"/>
      <c r="D2419" s="78"/>
      <c r="E2419" s="78"/>
      <c r="F2419" s="78"/>
      <c r="G2419" s="78"/>
      <c r="H2419" s="78"/>
      <c r="I2419" s="78"/>
      <c r="J2419" s="78"/>
      <c r="K2419" s="78"/>
      <c r="L2419" s="78"/>
      <c r="M2419" s="78"/>
      <c r="N2419" s="78"/>
      <c r="O2419" s="78"/>
      <c r="P2419" s="78"/>
      <c r="Q2419" s="78"/>
      <c r="R2419" s="78"/>
      <c r="S2419" s="78"/>
      <c r="T2419" s="78"/>
      <c r="U2419" s="78"/>
      <c r="V2419" s="78"/>
      <c r="W2419" s="78"/>
      <c r="X2419" s="78"/>
      <c r="Y2419" s="78"/>
      <c r="Z2419" s="78"/>
      <c r="AA2419" s="78"/>
      <c r="AB2419" s="78"/>
      <c r="AC2419" s="78"/>
      <c r="AD2419" s="78"/>
      <c r="AE2419" s="78"/>
      <c r="AF2419" s="78"/>
      <c r="AG2419" s="78"/>
      <c r="AH2419" s="78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8"/>
      <c r="C2509" s="78"/>
      <c r="D2509" s="78"/>
      <c r="E2509" s="78"/>
      <c r="F2509" s="78"/>
      <c r="G2509" s="78"/>
      <c r="H2509" s="78"/>
      <c r="I2509" s="78"/>
      <c r="J2509" s="78"/>
      <c r="K2509" s="78"/>
      <c r="L2509" s="78"/>
      <c r="M2509" s="78"/>
      <c r="N2509" s="78"/>
      <c r="O2509" s="78"/>
      <c r="P2509" s="78"/>
      <c r="Q2509" s="78"/>
      <c r="R2509" s="78"/>
      <c r="S2509" s="78"/>
      <c r="T2509" s="78"/>
      <c r="U2509" s="78"/>
      <c r="V2509" s="78"/>
      <c r="W2509" s="78"/>
      <c r="X2509" s="78"/>
      <c r="Y2509" s="78"/>
      <c r="Z2509" s="78"/>
      <c r="AA2509" s="78"/>
      <c r="AB2509" s="78"/>
      <c r="AC2509" s="78"/>
      <c r="AD2509" s="78"/>
      <c r="AE2509" s="78"/>
      <c r="AF2509" s="78"/>
      <c r="AG2509" s="78"/>
      <c r="AH2509" s="78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8"/>
      <c r="C2598" s="78"/>
      <c r="D2598" s="78"/>
      <c r="E2598" s="78"/>
      <c r="F2598" s="78"/>
      <c r="G2598" s="78"/>
      <c r="H2598" s="78"/>
      <c r="I2598" s="78"/>
      <c r="J2598" s="78"/>
      <c r="K2598" s="78"/>
      <c r="L2598" s="78"/>
      <c r="M2598" s="78"/>
      <c r="N2598" s="78"/>
      <c r="O2598" s="78"/>
      <c r="P2598" s="78"/>
      <c r="Q2598" s="78"/>
      <c r="R2598" s="78"/>
      <c r="S2598" s="78"/>
      <c r="T2598" s="78"/>
      <c r="U2598" s="78"/>
      <c r="V2598" s="78"/>
      <c r="W2598" s="78"/>
      <c r="X2598" s="78"/>
      <c r="Y2598" s="78"/>
      <c r="Z2598" s="78"/>
      <c r="AA2598" s="78"/>
      <c r="AB2598" s="78"/>
      <c r="AC2598" s="78"/>
      <c r="AD2598" s="78"/>
      <c r="AE2598" s="78"/>
      <c r="AF2598" s="78"/>
      <c r="AG2598" s="78"/>
      <c r="AH2598" s="78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8"/>
      <c r="C2719" s="78"/>
      <c r="D2719" s="78"/>
      <c r="E2719" s="78"/>
      <c r="F2719" s="78"/>
      <c r="G2719" s="78"/>
      <c r="H2719" s="78"/>
      <c r="I2719" s="78"/>
      <c r="J2719" s="78"/>
      <c r="K2719" s="78"/>
      <c r="L2719" s="78"/>
      <c r="M2719" s="78"/>
      <c r="N2719" s="78"/>
      <c r="O2719" s="78"/>
      <c r="P2719" s="78"/>
      <c r="Q2719" s="78"/>
      <c r="R2719" s="78"/>
      <c r="S2719" s="78"/>
      <c r="T2719" s="78"/>
      <c r="U2719" s="78"/>
      <c r="V2719" s="78"/>
      <c r="W2719" s="78"/>
      <c r="X2719" s="78"/>
      <c r="Y2719" s="78"/>
      <c r="Z2719" s="78"/>
      <c r="AA2719" s="78"/>
      <c r="AB2719" s="78"/>
      <c r="AC2719" s="78"/>
      <c r="AD2719" s="78"/>
      <c r="AE2719" s="78"/>
      <c r="AF2719" s="78"/>
      <c r="AG2719" s="78"/>
      <c r="AH2719" s="78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8"/>
      <c r="C2837" s="78"/>
      <c r="D2837" s="78"/>
      <c r="E2837" s="78"/>
      <c r="F2837" s="78"/>
      <c r="G2837" s="78"/>
      <c r="H2837" s="78"/>
      <c r="I2837" s="78"/>
      <c r="J2837" s="78"/>
      <c r="K2837" s="78"/>
      <c r="L2837" s="78"/>
      <c r="M2837" s="78"/>
      <c r="N2837" s="78"/>
      <c r="O2837" s="78"/>
      <c r="P2837" s="78"/>
      <c r="Q2837" s="78"/>
      <c r="R2837" s="78"/>
      <c r="S2837" s="78"/>
      <c r="T2837" s="78"/>
      <c r="U2837" s="78"/>
      <c r="V2837" s="78"/>
      <c r="W2837" s="78"/>
      <c r="X2837" s="78"/>
      <c r="Y2837" s="78"/>
      <c r="Z2837" s="78"/>
      <c r="AA2837" s="78"/>
      <c r="AB2837" s="78"/>
      <c r="AC2837" s="78"/>
      <c r="AD2837" s="78"/>
      <c r="AE2837" s="78"/>
      <c r="AF2837" s="78"/>
      <c r="AG2837" s="78"/>
      <c r="AH2837" s="78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468</v>
      </c>
      <c r="B10" s="62" t="s">
        <v>79</v>
      </c>
      <c r="AH10" s="68" t="s">
        <v>603</v>
      </c>
    </row>
    <row r="11" spans="1:34" ht="15" customHeight="1" x14ac:dyDescent="0.25">
      <c r="B11" s="61" t="s">
        <v>80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469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470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471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472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473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474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475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476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477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478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479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480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481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482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483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484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485</v>
      </c>
      <c r="B33" s="65" t="s">
        <v>544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486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487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488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489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490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491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492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493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494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495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496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497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498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499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500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501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502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503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504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505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506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507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508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509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510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511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512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513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514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515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516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517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518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519</v>
      </c>
      <c r="B75" s="65" t="s">
        <v>520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521</v>
      </c>
      <c r="B76" s="65" t="s">
        <v>522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523</v>
      </c>
      <c r="B77" s="65" t="s">
        <v>524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525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526</v>
      </c>
      <c r="B80" s="65" t="s">
        <v>624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9" t="s">
        <v>644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70"/>
    </row>
    <row r="84" spans="2:34" ht="15" customHeight="1" x14ac:dyDescent="0.25">
      <c r="B84" s="41" t="s">
        <v>625</v>
      </c>
    </row>
    <row r="85" spans="2:34" ht="15" customHeight="1" x14ac:dyDescent="0.25">
      <c r="B85" s="41" t="s">
        <v>626</v>
      </c>
    </row>
    <row r="86" spans="2:34" ht="15" customHeight="1" x14ac:dyDescent="0.25">
      <c r="B86" s="41" t="s">
        <v>627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628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629</v>
      </c>
    </row>
    <row r="91" spans="2:34" ht="15" customHeight="1" x14ac:dyDescent="0.25">
      <c r="B91" s="41" t="s">
        <v>630</v>
      </c>
    </row>
    <row r="92" spans="2:34" x14ac:dyDescent="0.25">
      <c r="B92" s="41" t="s">
        <v>229</v>
      </c>
    </row>
    <row r="93" spans="2:34" ht="15" customHeight="1" x14ac:dyDescent="0.25">
      <c r="B93" s="41" t="s">
        <v>631</v>
      </c>
    </row>
    <row r="94" spans="2:34" ht="15" customHeight="1" x14ac:dyDescent="0.25">
      <c r="B94" s="41" t="s">
        <v>632</v>
      </c>
    </row>
    <row r="95" spans="2:34" ht="15" customHeight="1" x14ac:dyDescent="0.25">
      <c r="B95" s="41" t="s">
        <v>633</v>
      </c>
    </row>
    <row r="96" spans="2:34" ht="15" customHeight="1" x14ac:dyDescent="0.25">
      <c r="B96" s="41" t="s">
        <v>527</v>
      </c>
    </row>
    <row r="97" spans="2:34" ht="15" customHeight="1" x14ac:dyDescent="0.25">
      <c r="B97" s="41" t="s">
        <v>634</v>
      </c>
    </row>
    <row r="98" spans="2:34" ht="15" customHeight="1" x14ac:dyDescent="0.25">
      <c r="B98" s="41" t="s">
        <v>635</v>
      </c>
    </row>
    <row r="99" spans="2:34" ht="15" customHeight="1" x14ac:dyDescent="0.25">
      <c r="B99" s="41" t="s">
        <v>636</v>
      </c>
    </row>
    <row r="100" spans="2:34" ht="15" customHeight="1" x14ac:dyDescent="0.25">
      <c r="B100" s="41" t="s">
        <v>534</v>
      </c>
    </row>
    <row r="101" spans="2:34" x14ac:dyDescent="0.25">
      <c r="B101" s="41" t="s">
        <v>637</v>
      </c>
    </row>
    <row r="102" spans="2:34" x14ac:dyDescent="0.25">
      <c r="B102" s="41" t="s">
        <v>638</v>
      </c>
    </row>
    <row r="103" spans="2:34" ht="15" customHeight="1" x14ac:dyDescent="0.25">
      <c r="B103" s="41" t="s">
        <v>639</v>
      </c>
    </row>
    <row r="104" spans="2:34" ht="15" customHeight="1" x14ac:dyDescent="0.25">
      <c r="B104" s="41" t="s">
        <v>640</v>
      </c>
    </row>
    <row r="105" spans="2:34" ht="15" customHeight="1" x14ac:dyDescent="0.25">
      <c r="B105" s="41" t="s">
        <v>641</v>
      </c>
    </row>
    <row r="106" spans="2:34" ht="15" customHeight="1" x14ac:dyDescent="0.25">
      <c r="B106" s="41" t="s">
        <v>642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595</v>
      </c>
    </row>
    <row r="109" spans="2:34" ht="15" customHeight="1" x14ac:dyDescent="0.25">
      <c r="B109" s="41" t="s">
        <v>596</v>
      </c>
    </row>
    <row r="110" spans="2:34" ht="15" customHeight="1" x14ac:dyDescent="0.25">
      <c r="B110" s="41" t="s">
        <v>643</v>
      </c>
    </row>
    <row r="111" spans="2:34" ht="15" customHeight="1" x14ac:dyDescent="0.25">
      <c r="B111" s="41" t="s">
        <v>598</v>
      </c>
    </row>
    <row r="112" spans="2:34" ht="15" customHeight="1" x14ac:dyDescent="0.2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  <c r="AD1227" s="78"/>
      <c r="AE1227" s="78"/>
      <c r="AF1227" s="78"/>
      <c r="AG1227" s="78"/>
      <c r="AH1227" s="78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  <c r="AD1390" s="78"/>
      <c r="AE1390" s="78"/>
      <c r="AF1390" s="78"/>
      <c r="AG1390" s="78"/>
      <c r="AH1390" s="78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8"/>
      <c r="C1502" s="78"/>
      <c r="D1502" s="78"/>
      <c r="E1502" s="78"/>
      <c r="F1502" s="78"/>
      <c r="G1502" s="78"/>
      <c r="H1502" s="78"/>
      <c r="I1502" s="78"/>
      <c r="J1502" s="78"/>
      <c r="K1502" s="78"/>
      <c r="L1502" s="78"/>
      <c r="M1502" s="78"/>
      <c r="N1502" s="78"/>
      <c r="O1502" s="78"/>
      <c r="P1502" s="78"/>
      <c r="Q1502" s="78"/>
      <c r="R1502" s="78"/>
      <c r="S1502" s="78"/>
      <c r="T1502" s="78"/>
      <c r="U1502" s="78"/>
      <c r="V1502" s="78"/>
      <c r="W1502" s="78"/>
      <c r="X1502" s="78"/>
      <c r="Y1502" s="78"/>
      <c r="Z1502" s="78"/>
      <c r="AA1502" s="78"/>
      <c r="AB1502" s="78"/>
      <c r="AC1502" s="78"/>
      <c r="AD1502" s="78"/>
      <c r="AE1502" s="78"/>
      <c r="AF1502" s="78"/>
      <c r="AG1502" s="78"/>
      <c r="AH1502" s="78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8"/>
      <c r="C1604" s="78"/>
      <c r="D1604" s="78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  <c r="AD1604" s="78"/>
      <c r="AE1604" s="78"/>
      <c r="AF1604" s="78"/>
      <c r="AG1604" s="78"/>
      <c r="AH1604" s="78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8"/>
      <c r="C1698" s="78"/>
      <c r="D1698" s="78"/>
      <c r="E1698" s="78"/>
      <c r="F1698" s="78"/>
      <c r="G1698" s="78"/>
      <c r="H1698" s="78"/>
      <c r="I1698" s="78"/>
      <c r="J1698" s="78"/>
      <c r="K1698" s="78"/>
      <c r="L1698" s="78"/>
      <c r="M1698" s="78"/>
      <c r="N1698" s="78"/>
      <c r="O1698" s="78"/>
      <c r="P1698" s="78"/>
      <c r="Q1698" s="78"/>
      <c r="R1698" s="78"/>
      <c r="S1698" s="78"/>
      <c r="T1698" s="78"/>
      <c r="U1698" s="78"/>
      <c r="V1698" s="78"/>
      <c r="W1698" s="78"/>
      <c r="X1698" s="78"/>
      <c r="Y1698" s="78"/>
      <c r="Z1698" s="78"/>
      <c r="AA1698" s="78"/>
      <c r="AB1698" s="78"/>
      <c r="AC1698" s="78"/>
      <c r="AD1698" s="78"/>
      <c r="AE1698" s="78"/>
      <c r="AF1698" s="78"/>
      <c r="AG1698" s="78"/>
      <c r="AH1698" s="78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8"/>
      <c r="C1945" s="78"/>
      <c r="D1945" s="78"/>
      <c r="E1945" s="78"/>
      <c r="F1945" s="78"/>
      <c r="G1945" s="78"/>
      <c r="H1945" s="78"/>
      <c r="I1945" s="78"/>
      <c r="J1945" s="78"/>
      <c r="K1945" s="78"/>
      <c r="L1945" s="78"/>
      <c r="M1945" s="78"/>
      <c r="N1945" s="78"/>
      <c r="O1945" s="78"/>
      <c r="P1945" s="78"/>
      <c r="Q1945" s="78"/>
      <c r="R1945" s="78"/>
      <c r="S1945" s="78"/>
      <c r="T1945" s="78"/>
      <c r="U1945" s="78"/>
      <c r="V1945" s="78"/>
      <c r="W1945" s="78"/>
      <c r="X1945" s="78"/>
      <c r="Y1945" s="78"/>
      <c r="Z1945" s="78"/>
      <c r="AA1945" s="78"/>
      <c r="AB1945" s="78"/>
      <c r="AC1945" s="78"/>
      <c r="AD1945" s="78"/>
      <c r="AE1945" s="78"/>
      <c r="AF1945" s="78"/>
      <c r="AG1945" s="78"/>
      <c r="AH1945" s="78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8"/>
      <c r="C2031" s="78"/>
      <c r="D2031" s="78"/>
      <c r="E2031" s="78"/>
      <c r="F2031" s="78"/>
      <c r="G2031" s="78"/>
      <c r="H2031" s="78"/>
      <c r="I2031" s="78"/>
      <c r="J2031" s="78"/>
      <c r="K2031" s="78"/>
      <c r="L2031" s="78"/>
      <c r="M2031" s="78"/>
      <c r="N2031" s="78"/>
      <c r="O2031" s="78"/>
      <c r="P2031" s="78"/>
      <c r="Q2031" s="78"/>
      <c r="R2031" s="78"/>
      <c r="S2031" s="78"/>
      <c r="T2031" s="78"/>
      <c r="U2031" s="78"/>
      <c r="V2031" s="78"/>
      <c r="W2031" s="78"/>
      <c r="X2031" s="78"/>
      <c r="Y2031" s="78"/>
      <c r="Z2031" s="78"/>
      <c r="AA2031" s="78"/>
      <c r="AB2031" s="78"/>
      <c r="AC2031" s="78"/>
      <c r="AD2031" s="78"/>
      <c r="AE2031" s="78"/>
      <c r="AF2031" s="78"/>
      <c r="AG2031" s="78"/>
      <c r="AH2031" s="78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8"/>
      <c r="C2153" s="78"/>
      <c r="D2153" s="78"/>
      <c r="E2153" s="78"/>
      <c r="F2153" s="78"/>
      <c r="G2153" s="78"/>
      <c r="H2153" s="78"/>
      <c r="I2153" s="78"/>
      <c r="J2153" s="78"/>
      <c r="K2153" s="78"/>
      <c r="L2153" s="78"/>
      <c r="M2153" s="78"/>
      <c r="N2153" s="78"/>
      <c r="O2153" s="78"/>
      <c r="P2153" s="78"/>
      <c r="Q2153" s="78"/>
      <c r="R2153" s="78"/>
      <c r="S2153" s="78"/>
      <c r="T2153" s="78"/>
      <c r="U2153" s="78"/>
      <c r="V2153" s="78"/>
      <c r="W2153" s="78"/>
      <c r="X2153" s="78"/>
      <c r="Y2153" s="78"/>
      <c r="Z2153" s="78"/>
      <c r="AA2153" s="78"/>
      <c r="AB2153" s="78"/>
      <c r="AC2153" s="78"/>
      <c r="AD2153" s="78"/>
      <c r="AE2153" s="78"/>
      <c r="AF2153" s="78"/>
      <c r="AG2153" s="78"/>
      <c r="AH2153" s="78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8"/>
      <c r="C2317" s="78"/>
      <c r="D2317" s="78"/>
      <c r="E2317" s="78"/>
      <c r="F2317" s="78"/>
      <c r="G2317" s="78"/>
      <c r="H2317" s="78"/>
      <c r="I2317" s="78"/>
      <c r="J2317" s="78"/>
      <c r="K2317" s="78"/>
      <c r="L2317" s="78"/>
      <c r="M2317" s="78"/>
      <c r="N2317" s="78"/>
      <c r="O2317" s="78"/>
      <c r="P2317" s="78"/>
      <c r="Q2317" s="78"/>
      <c r="R2317" s="78"/>
      <c r="S2317" s="78"/>
      <c r="T2317" s="78"/>
      <c r="U2317" s="78"/>
      <c r="V2317" s="78"/>
      <c r="W2317" s="78"/>
      <c r="X2317" s="78"/>
      <c r="Y2317" s="78"/>
      <c r="Z2317" s="78"/>
      <c r="AA2317" s="78"/>
      <c r="AB2317" s="78"/>
      <c r="AC2317" s="78"/>
      <c r="AD2317" s="78"/>
      <c r="AE2317" s="78"/>
      <c r="AF2317" s="78"/>
      <c r="AG2317" s="78"/>
      <c r="AH2317" s="78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8"/>
      <c r="C2419" s="78"/>
      <c r="D2419" s="78"/>
      <c r="E2419" s="78"/>
      <c r="F2419" s="78"/>
      <c r="G2419" s="78"/>
      <c r="H2419" s="78"/>
      <c r="I2419" s="78"/>
      <c r="J2419" s="78"/>
      <c r="K2419" s="78"/>
      <c r="L2419" s="78"/>
      <c r="M2419" s="78"/>
      <c r="N2419" s="78"/>
      <c r="O2419" s="78"/>
      <c r="P2419" s="78"/>
      <c r="Q2419" s="78"/>
      <c r="R2419" s="78"/>
      <c r="S2419" s="78"/>
      <c r="T2419" s="78"/>
      <c r="U2419" s="78"/>
      <c r="V2419" s="78"/>
      <c r="W2419" s="78"/>
      <c r="X2419" s="78"/>
      <c r="Y2419" s="78"/>
      <c r="Z2419" s="78"/>
      <c r="AA2419" s="78"/>
      <c r="AB2419" s="78"/>
      <c r="AC2419" s="78"/>
      <c r="AD2419" s="78"/>
      <c r="AE2419" s="78"/>
      <c r="AF2419" s="78"/>
      <c r="AG2419" s="78"/>
      <c r="AH2419" s="78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8"/>
      <c r="C2509" s="78"/>
      <c r="D2509" s="78"/>
      <c r="E2509" s="78"/>
      <c r="F2509" s="78"/>
      <c r="G2509" s="78"/>
      <c r="H2509" s="78"/>
      <c r="I2509" s="78"/>
      <c r="J2509" s="78"/>
      <c r="K2509" s="78"/>
      <c r="L2509" s="78"/>
      <c r="M2509" s="78"/>
      <c r="N2509" s="78"/>
      <c r="O2509" s="78"/>
      <c r="P2509" s="78"/>
      <c r="Q2509" s="78"/>
      <c r="R2509" s="78"/>
      <c r="S2509" s="78"/>
      <c r="T2509" s="78"/>
      <c r="U2509" s="78"/>
      <c r="V2509" s="78"/>
      <c r="W2509" s="78"/>
      <c r="X2509" s="78"/>
      <c r="Y2509" s="78"/>
      <c r="Z2509" s="78"/>
      <c r="AA2509" s="78"/>
      <c r="AB2509" s="78"/>
      <c r="AC2509" s="78"/>
      <c r="AD2509" s="78"/>
      <c r="AE2509" s="78"/>
      <c r="AF2509" s="78"/>
      <c r="AG2509" s="78"/>
      <c r="AH2509" s="78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8"/>
      <c r="C2598" s="78"/>
      <c r="D2598" s="78"/>
      <c r="E2598" s="78"/>
      <c r="F2598" s="78"/>
      <c r="G2598" s="78"/>
      <c r="H2598" s="78"/>
      <c r="I2598" s="78"/>
      <c r="J2598" s="78"/>
      <c r="K2598" s="78"/>
      <c r="L2598" s="78"/>
      <c r="M2598" s="78"/>
      <c r="N2598" s="78"/>
      <c r="O2598" s="78"/>
      <c r="P2598" s="78"/>
      <c r="Q2598" s="78"/>
      <c r="R2598" s="78"/>
      <c r="S2598" s="78"/>
      <c r="T2598" s="78"/>
      <c r="U2598" s="78"/>
      <c r="V2598" s="78"/>
      <c r="W2598" s="78"/>
      <c r="X2598" s="78"/>
      <c r="Y2598" s="78"/>
      <c r="Z2598" s="78"/>
      <c r="AA2598" s="78"/>
      <c r="AB2598" s="78"/>
      <c r="AC2598" s="78"/>
      <c r="AD2598" s="78"/>
      <c r="AE2598" s="78"/>
      <c r="AF2598" s="78"/>
      <c r="AG2598" s="78"/>
      <c r="AH2598" s="78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8"/>
      <c r="C2719" s="78"/>
      <c r="D2719" s="78"/>
      <c r="E2719" s="78"/>
      <c r="F2719" s="78"/>
      <c r="G2719" s="78"/>
      <c r="H2719" s="78"/>
      <c r="I2719" s="78"/>
      <c r="J2719" s="78"/>
      <c r="K2719" s="78"/>
      <c r="L2719" s="78"/>
      <c r="M2719" s="78"/>
      <c r="N2719" s="78"/>
      <c r="O2719" s="78"/>
      <c r="P2719" s="78"/>
      <c r="Q2719" s="78"/>
      <c r="R2719" s="78"/>
      <c r="S2719" s="78"/>
      <c r="T2719" s="78"/>
      <c r="U2719" s="78"/>
      <c r="V2719" s="78"/>
      <c r="W2719" s="78"/>
      <c r="X2719" s="78"/>
      <c r="Y2719" s="78"/>
      <c r="Z2719" s="78"/>
      <c r="AA2719" s="78"/>
      <c r="AB2719" s="78"/>
      <c r="AC2719" s="78"/>
      <c r="AD2719" s="78"/>
      <c r="AE2719" s="78"/>
      <c r="AF2719" s="78"/>
      <c r="AG2719" s="78"/>
      <c r="AH2719" s="78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8"/>
      <c r="C2837" s="78"/>
      <c r="D2837" s="78"/>
      <c r="E2837" s="78"/>
      <c r="F2837" s="78"/>
      <c r="G2837" s="78"/>
      <c r="H2837" s="78"/>
      <c r="I2837" s="78"/>
      <c r="J2837" s="78"/>
      <c r="K2837" s="78"/>
      <c r="L2837" s="78"/>
      <c r="M2837" s="78"/>
      <c r="N2837" s="78"/>
      <c r="O2837" s="78"/>
      <c r="P2837" s="78"/>
      <c r="Q2837" s="78"/>
      <c r="R2837" s="78"/>
      <c r="S2837" s="78"/>
      <c r="T2837" s="78"/>
      <c r="U2837" s="78"/>
      <c r="V2837" s="78"/>
      <c r="W2837" s="78"/>
      <c r="X2837" s="78"/>
      <c r="Y2837" s="78"/>
      <c r="Z2837" s="78"/>
      <c r="AA2837" s="78"/>
      <c r="AB2837" s="78"/>
      <c r="AC2837" s="78"/>
      <c r="AD2837" s="78"/>
      <c r="AE2837" s="78"/>
      <c r="AF2837" s="78"/>
      <c r="AG2837" s="78"/>
      <c r="AH2837" s="78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7" zoomScale="80" zoomScaleNormal="80" workbookViewId="0">
      <selection activeCell="I12" sqref="I12:K12"/>
    </sheetView>
  </sheetViews>
  <sheetFormatPr defaultColWidth="8.7109375" defaultRowHeight="15" x14ac:dyDescent="0.25"/>
  <cols>
    <col min="1" max="1" width="60.7109375" style="73" bestFit="1" customWidth="1"/>
    <col min="2" max="2" width="41.5703125" style="73" customWidth="1"/>
    <col min="3" max="3" width="11.7109375" style="73" bestFit="1" customWidth="1"/>
    <col min="4" max="4" width="13" style="73" bestFit="1" customWidth="1"/>
    <col min="5" max="5" width="12.140625" style="73" bestFit="1" customWidth="1"/>
    <col min="6" max="26" width="9.5703125" style="73" bestFit="1" customWidth="1"/>
    <col min="27" max="27" width="12.140625" style="73" bestFit="1" customWidth="1"/>
    <col min="28" max="36" width="9.5703125" style="73" bestFit="1" customWidth="1"/>
    <col min="37" max="16384" width="8.7109375" style="73"/>
  </cols>
  <sheetData>
    <row r="1" spans="1:36" x14ac:dyDescent="0.25">
      <c r="A1" s="15" t="s">
        <v>265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3" t="s">
        <v>345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25">
      <c r="A3" s="17" t="s">
        <v>266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25">
      <c r="A4" s="73" t="s">
        <v>261</v>
      </c>
      <c r="B4" s="73" t="s">
        <v>545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25">
      <c r="A5" s="73" t="s">
        <v>658</v>
      </c>
      <c r="C5" s="73">
        <f>'Subsidies Paid'!K7*'Monetizing Tax Credit Penalty'!$A$30</f>
        <v>0.20099999999999998</v>
      </c>
      <c r="D5" s="73">
        <f>'Subsidies Paid'!L7*'Monetizing Tax Credit Penalty'!$A$30</f>
        <v>0.20099999999999998</v>
      </c>
      <c r="E5" s="73">
        <f>'Subsidies Paid'!M7*'Monetizing Tax Credit Penalty'!$A$30</f>
        <v>0.17419999999999999</v>
      </c>
      <c r="F5" s="73">
        <f>'Subsidies Paid'!N7*'Monetizing Tax Credit Penalty'!$A$30</f>
        <v>0.17419999999999999</v>
      </c>
      <c r="G5" s="73">
        <f>'Subsidies Paid'!O7*'Monetizing Tax Credit Penalty'!$A$30</f>
        <v>0.17419999999999999</v>
      </c>
      <c r="H5" s="73">
        <f>'Subsidies Paid'!P7*'Monetizing Tax Credit Penalty'!$A$30</f>
        <v>0.14739999999999998</v>
      </c>
      <c r="I5" s="73">
        <f>'Subsidies Paid'!Q7*'Monetizing Tax Credit Penalty'!$A$30</f>
        <v>6.699999999999999E-2</v>
      </c>
      <c r="J5" s="73">
        <f>'Subsidies Paid'!R7*'Monetizing Tax Credit Penalty'!$A$30</f>
        <v>6.699999999999999E-2</v>
      </c>
      <c r="K5" s="73">
        <f>'Subsidies Paid'!S7*'Monetizing Tax Credit Penalty'!$A$30</f>
        <v>6.699999999999999E-2</v>
      </c>
      <c r="L5" s="73">
        <f>'Subsidies Paid'!T7*'Monetizing Tax Credit Penalty'!$A$30</f>
        <v>6.699999999999999E-2</v>
      </c>
      <c r="M5" s="73">
        <f>'Subsidies Paid'!U7*'Monetizing Tax Credit Penalty'!$A$30</f>
        <v>6.699999999999999E-2</v>
      </c>
      <c r="N5" s="73">
        <f>'Subsidies Paid'!V7*'Monetizing Tax Credit Penalty'!$A$30</f>
        <v>6.699999999999999E-2</v>
      </c>
      <c r="O5" s="73">
        <f>'Subsidies Paid'!W7*'Monetizing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25">
      <c r="C6" s="82" t="s">
        <v>656</v>
      </c>
      <c r="D6" s="82"/>
      <c r="E6" s="82"/>
      <c r="F6" s="82"/>
      <c r="G6" s="82"/>
      <c r="H6" s="82"/>
    </row>
    <row r="7" spans="1:36" x14ac:dyDescent="0.25">
      <c r="A7" s="73" t="s">
        <v>262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25">
      <c r="A9" s="13" t="s">
        <v>554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17" t="s">
        <v>266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25">
      <c r="A11" s="73" t="s">
        <v>552</v>
      </c>
      <c r="B11" s="73" t="s">
        <v>545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25">
      <c r="A12" s="73" t="s">
        <v>659</v>
      </c>
      <c r="C12" s="73">
        <f>'Subsidies Paid'!M8*'Monetizing Tax Credit Penalty'!$A$30</f>
        <v>0</v>
      </c>
      <c r="D12" s="73">
        <f>'Subsidies Paid'!N8*'Monetizing Tax Credit Penalty'!$A$30</f>
        <v>0.20099999999999998</v>
      </c>
      <c r="E12" s="73">
        <f>'Subsidies Paid'!O8*'Monetizing Tax Credit Penalty'!$A$30</f>
        <v>0.20099999999999998</v>
      </c>
      <c r="F12" s="73">
        <f>'Subsidies Paid'!P8*'Monetizing Tax Credit Penalty'!$A$30</f>
        <v>0.20099999999999998</v>
      </c>
      <c r="G12" s="73">
        <f>'Subsidies Paid'!Q8*'Monetizing Tax Credit Penalty'!$A$30</f>
        <v>0.20099999999999998</v>
      </c>
      <c r="H12" s="73">
        <f>'Subsidies Paid'!R8*'Monetizing Tax Credit Penalty'!$A$30</f>
        <v>0.20099999999999998</v>
      </c>
      <c r="I12" s="76">
        <f>H12</f>
        <v>0.20099999999999998</v>
      </c>
      <c r="J12" s="76">
        <f t="shared" ref="J12:K12" si="2">I12</f>
        <v>0.20099999999999998</v>
      </c>
      <c r="K12" s="76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25">
      <c r="I13" s="83" t="s">
        <v>657</v>
      </c>
      <c r="J13" s="83"/>
      <c r="K13" s="83"/>
    </row>
    <row r="14" spans="1:36" x14ac:dyDescent="0.25">
      <c r="A14" s="73" t="s">
        <v>553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25">
      <c r="A16" s="13" t="s">
        <v>346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25">
      <c r="A17" s="17" t="s">
        <v>266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25">
      <c r="A18" s="73" t="s">
        <v>263</v>
      </c>
      <c r="B18" s="73" t="s">
        <v>545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25">
      <c r="A19" s="73" t="s">
        <v>660</v>
      </c>
      <c r="C19" s="73">
        <f>'Subsidies Paid'!K7*'Monetizing Tax Credit Penalty'!$A$30</f>
        <v>0.20099999999999998</v>
      </c>
      <c r="D19" s="73">
        <f>'Subsidies Paid'!L7*'Monetizing Tax Credit Penalty'!$A$30</f>
        <v>0.20099999999999998</v>
      </c>
      <c r="E19" s="73">
        <f>'Subsidies Paid'!M7*'Monetizing Tax Credit Penalty'!$A$30</f>
        <v>0.17419999999999999</v>
      </c>
      <c r="F19" s="73">
        <f>'Subsidies Paid'!N7*'Monetizing Tax Credit Penalty'!$A$30</f>
        <v>0.17419999999999999</v>
      </c>
      <c r="G19" s="73">
        <f>'Subsidies Paid'!O7*'Monetizing Tax Credit Penalty'!$A$30</f>
        <v>0.17419999999999999</v>
      </c>
      <c r="H19" s="73">
        <f>'Subsidies Paid'!P7*'Monetizing Tax Credit Penalty'!$A$30</f>
        <v>0.14739999999999998</v>
      </c>
      <c r="I19" s="73">
        <f>'Subsidies Paid'!Q7*'Monetizing Tax Credit Penalty'!$A$30</f>
        <v>6.699999999999999E-2</v>
      </c>
      <c r="J19" s="73">
        <f>'Subsidies Paid'!R7*'Monetizing Tax Credit Penalty'!$A$30</f>
        <v>6.699999999999999E-2</v>
      </c>
      <c r="K19" s="73">
        <f>'Subsidies Paid'!S7*'Monetizing Tax Credit Penalty'!$A$30</f>
        <v>6.699999999999999E-2</v>
      </c>
      <c r="L19" s="73">
        <f>'Subsidies Paid'!T7*'Monetizing Tax Credit Penalty'!$A$30</f>
        <v>6.699999999999999E-2</v>
      </c>
      <c r="M19" s="73">
        <f>'Subsidies Paid'!U7*'Monetizing Tax Credit Penalty'!$A$30</f>
        <v>6.699999999999999E-2</v>
      </c>
      <c r="N19" s="73">
        <f>'Subsidies Paid'!V7*'Monetizing Tax Credit Penalty'!$A$30</f>
        <v>6.699999999999999E-2</v>
      </c>
      <c r="O19" s="73">
        <f>'Subsidies Paid'!W7*'Monetizing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25">
      <c r="C20" s="74"/>
      <c r="D20" s="82" t="s">
        <v>656</v>
      </c>
      <c r="E20" s="82"/>
      <c r="F20" s="82"/>
      <c r="G20" s="82"/>
      <c r="H20" s="82"/>
      <c r="I20" s="82"/>
    </row>
    <row r="21" spans="1:35" x14ac:dyDescent="0.25">
      <c r="A21" s="73" t="s">
        <v>264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25">
      <c r="A23" s="13" t="s">
        <v>347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25">
      <c r="A24" s="17" t="s">
        <v>266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25">
      <c r="A25" s="73" t="s">
        <v>311</v>
      </c>
      <c r="B25" s="73" t="s">
        <v>545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25">
      <c r="A26" s="73" t="s">
        <v>661</v>
      </c>
      <c r="C26" s="73">
        <f>'Subsidies Paid'!M12*'Monetizing Tax Credit Penalty'!$A$30</f>
        <v>6.699999999999999E-2</v>
      </c>
      <c r="D26" s="73">
        <f>'Subsidies Paid'!N12*'Monetizing Tax Credit Penalty'!$A$30</f>
        <v>6.699999999999999E-2</v>
      </c>
      <c r="E26" s="73">
        <f>'Subsidies Paid'!O12*'Monetizing Tax Credit Penalty'!$A$30</f>
        <v>6.699999999999999E-2</v>
      </c>
      <c r="F26" s="73">
        <f>'Subsidies Paid'!P12*'Monetizing Tax Credit Penalty'!$A$30</f>
        <v>6.699999999999999E-2</v>
      </c>
      <c r="G26" s="73">
        <f>'Subsidies Paid'!Q12*'Monetizing Tax Credit Penalty'!$A$30</f>
        <v>6.699999999999999E-2</v>
      </c>
      <c r="H26" s="73">
        <f>'Subsidies Paid'!R12*'Monetizing Tax Credit Penalty'!$A$30</f>
        <v>6.699999999999999E-2</v>
      </c>
      <c r="I26" s="73">
        <f>'Subsidies Paid'!S12*'Monetizing Tax Credit Penalty'!$A$30</f>
        <v>6.699999999999999E-2</v>
      </c>
      <c r="J26" s="73">
        <f>'Subsidies Paid'!T12*'Monetizing Tax Credit Penalty'!$A$30</f>
        <v>6.699999999999999E-2</v>
      </c>
      <c r="K26" s="73">
        <f>'Subsidies Paid'!U12*'Monetizing Tax Credit Penalty'!$A$30</f>
        <v>6.699999999999999E-2</v>
      </c>
      <c r="L26" s="73">
        <f>'Subsidies Paid'!V12*'Monetizing Tax Credit Penalty'!$A$30</f>
        <v>6.699999999999999E-2</v>
      </c>
      <c r="M26" s="73">
        <f>'Subsidies Paid'!W12*'Monetizing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25">
      <c r="A27" s="73" t="s">
        <v>312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25">
      <c r="A29" s="16" t="s">
        <v>348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25">
      <c r="A31" s="73" t="s">
        <v>267</v>
      </c>
      <c r="B31" s="73" t="s">
        <v>310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25">
      <c r="A32" s="73" t="s">
        <v>268</v>
      </c>
      <c r="B32" s="73" t="s">
        <v>270</v>
      </c>
      <c r="C32" s="7">
        <f>INDEX('AEO Table 8'!19:19,MATCH(Calculations!C30,'AEO Table 8'!13:13,0))*10^6</f>
        <v>764960510</v>
      </c>
      <c r="D32" s="7">
        <f>INDEX('AEO Table 8'!19:19,MATCH(Calculations!D30,'AEO Table 8'!13:13,0))*10^6</f>
        <v>934006348</v>
      </c>
      <c r="E32" s="7">
        <f>INDEX('AEO Table 8'!19:19,MATCH(Calculations!E30,'AEO Table 8'!13:13,0))*10^6</f>
        <v>934234253</v>
      </c>
      <c r="F32" s="7">
        <f>INDEX('AEO Table 8'!19:19,MATCH(Calculations!F30,'AEO Table 8'!13:13,0))*10^6</f>
        <v>762942139</v>
      </c>
      <c r="G32" s="7">
        <f>INDEX('AEO Table 8'!19:19,MATCH(Calculations!G30,'AEO Table 8'!13:13,0))*10^6</f>
        <v>635225891</v>
      </c>
      <c r="H32" s="7">
        <f>INDEX('AEO Table 8'!19:19,MATCH(Calculations!H30,'AEO Table 8'!13:13,0))*10^6</f>
        <v>492216431</v>
      </c>
      <c r="I32" s="7">
        <f>INDEX('AEO Table 8'!19:19,MATCH(Calculations!I30,'AEO Table 8'!13:13,0))*10^6</f>
        <v>499887024</v>
      </c>
      <c r="J32" s="7">
        <f>INDEX('AEO Table 8'!19:19,MATCH(Calculations!J30,'AEO Table 8'!13:13,0))*10^6</f>
        <v>482218689</v>
      </c>
      <c r="K32" s="7">
        <f>INDEX('AEO Table 8'!19:19,MATCH(Calculations!K30,'AEO Table 8'!13:13,0))*10^6</f>
        <v>485987122</v>
      </c>
      <c r="L32" s="7">
        <f>INDEX('AEO Table 8'!19:19,MATCH(Calculations!L30,'AEO Table 8'!13:13,0))*10^6</f>
        <v>487929169</v>
      </c>
      <c r="M32" s="7">
        <f>INDEX('AEO Table 8'!19:19,MATCH(Calculations!M30,'AEO Table 8'!13:13,0))*10^6</f>
        <v>493595734</v>
      </c>
      <c r="N32" s="7">
        <f>INDEX('AEO Table 8'!19:19,MATCH(Calculations!N30,'AEO Table 8'!13:13,0))*10^6</f>
        <v>486280212</v>
      </c>
      <c r="O32" s="7">
        <f>INDEX('AEO Table 8'!19:19,MATCH(Calculations!O30,'AEO Table 8'!13:13,0))*10^6</f>
        <v>474427094</v>
      </c>
      <c r="P32" s="7">
        <f>INDEX('AEO Table 8'!19:19,MATCH(Calculations!P30,'AEO Table 8'!13:13,0))*10^6</f>
        <v>472208710</v>
      </c>
      <c r="Q32" s="7">
        <f>INDEX('AEO Table 8'!19:19,MATCH(Calculations!Q30,'AEO Table 8'!13:13,0))*10^6</f>
        <v>461417206</v>
      </c>
      <c r="R32" s="7">
        <f>INDEX('AEO Table 8'!19:19,MATCH(Calculations!R30,'AEO Table 8'!13:13,0))*10^6</f>
        <v>449094696</v>
      </c>
      <c r="S32" s="7">
        <f>INDEX('AEO Table 8'!19:19,MATCH(Calculations!S30,'AEO Table 8'!13:13,0))*10^6</f>
        <v>442454346</v>
      </c>
      <c r="T32" s="7">
        <f>INDEX('AEO Table 8'!19:19,MATCH(Calculations!T30,'AEO Table 8'!13:13,0))*10^6</f>
        <v>435752625</v>
      </c>
      <c r="U32" s="7">
        <f>INDEX('AEO Table 8'!19:19,MATCH(Calculations!U30,'AEO Table 8'!13:13,0))*10^6</f>
        <v>425239166</v>
      </c>
      <c r="V32" s="7">
        <f>INDEX('AEO Table 8'!19:19,MATCH(Calculations!V30,'AEO Table 8'!13:13,0))*10^6</f>
        <v>423414612</v>
      </c>
      <c r="W32" s="7">
        <f>INDEX('AEO Table 8'!19:19,MATCH(Calculations!W30,'AEO Table 8'!13:13,0))*10^6</f>
        <v>419805115</v>
      </c>
      <c r="X32" s="7">
        <f>INDEX('AEO Table 8'!19:19,MATCH(Calculations!X30,'AEO Table 8'!13:13,0))*10^6</f>
        <v>417840149</v>
      </c>
      <c r="Y32" s="7">
        <f>INDEX('AEO Table 8'!19:19,MATCH(Calculations!Y30,'AEO Table 8'!13:13,0))*10^6</f>
        <v>415523682</v>
      </c>
      <c r="Z32" s="7">
        <f>INDEX('AEO Table 8'!19:19,MATCH(Calculations!Z30,'AEO Table 8'!13:13,0))*10^6</f>
        <v>416141174</v>
      </c>
      <c r="AA32" s="7">
        <f>INDEX('AEO Table 8'!19:19,MATCH(Calculations!AA30,'AEO Table 8'!13:13,0))*10^6</f>
        <v>415630402</v>
      </c>
      <c r="AB32" s="7">
        <f>INDEX('AEO Table 8'!19:19,MATCH(Calculations!AB30,'AEO Table 8'!13:13,0))*10^6</f>
        <v>403115051</v>
      </c>
      <c r="AC32" s="7">
        <f>INDEX('AEO Table 8'!19:19,MATCH(Calculations!AC30,'AEO Table 8'!13:13,0))*10^6</f>
        <v>397337860</v>
      </c>
      <c r="AD32" s="7">
        <f>INDEX('AEO Table 8'!19:19,MATCH(Calculations!AD30,'AEO Table 8'!13:13,0))*10^6</f>
        <v>393575562</v>
      </c>
      <c r="AE32" s="7">
        <f>INDEX('AEO Table 8'!19:19,MATCH(Calculations!AE30,'AEO Table 8'!13:13,0))*10^6</f>
        <v>385151031</v>
      </c>
      <c r="AF32" s="7">
        <f>INDEX('AEO Table 8'!19:19,MATCH(Calculations!AF30,'AEO Table 8'!13:13,0))*10^6</f>
        <v>378283997</v>
      </c>
      <c r="AG32" s="7">
        <f>INDEX('AEO Table 8'!19:19,MATCH(Calculations!AG30,'AEO Table 8'!13:13,0))*10^6</f>
        <v>378798584</v>
      </c>
      <c r="AH32" s="7"/>
      <c r="AI32" s="7"/>
    </row>
    <row r="33" spans="1:35" x14ac:dyDescent="0.25">
      <c r="A33" s="73" t="s">
        <v>271</v>
      </c>
      <c r="C33" s="73">
        <f>C31/C32</f>
        <v>0.39217710728623101</v>
      </c>
      <c r="D33" s="73">
        <f t="shared" ref="D33:O33" si="9">D31/D32</f>
        <v>0.3211969604300805</v>
      </c>
      <c r="E33" s="73">
        <f t="shared" si="9"/>
        <v>0.32111860492873623</v>
      </c>
      <c r="F33" s="73">
        <f t="shared" si="9"/>
        <v>0.39321461571543892</v>
      </c>
      <c r="G33" s="73">
        <f t="shared" si="9"/>
        <v>0.47227294140628784</v>
      </c>
      <c r="H33" s="73">
        <f t="shared" si="9"/>
        <v>0.60948798354925293</v>
      </c>
      <c r="I33" s="73">
        <f t="shared" si="9"/>
        <v>0.60013560183950687</v>
      </c>
      <c r="J33" s="73">
        <f t="shared" si="9"/>
        <v>0.62212437394768827</v>
      </c>
      <c r="K33" s="73">
        <f t="shared" si="9"/>
        <v>0.61730030780527556</v>
      </c>
      <c r="L33" s="73">
        <f t="shared" si="9"/>
        <v>0.61484334009963648</v>
      </c>
      <c r="M33" s="73">
        <f t="shared" si="9"/>
        <v>0.60778483146290729</v>
      </c>
      <c r="N33" s="73">
        <f t="shared" si="9"/>
        <v>0.61692824959120485</v>
      </c>
      <c r="O33" s="73">
        <f t="shared" si="9"/>
        <v>0.63234162591902898</v>
      </c>
      <c r="P33" s="73">
        <f t="shared" ref="P33:Q33" si="10">P31/P32</f>
        <v>0.63531229654785482</v>
      </c>
      <c r="Q33" s="73">
        <f t="shared" si="10"/>
        <v>0.65017081309273927</v>
      </c>
      <c r="R33" s="73">
        <f t="shared" ref="R33:Z33" si="11">R31/R32</f>
        <v>0.66801056140729842</v>
      </c>
      <c r="S33" s="73">
        <f t="shared" si="11"/>
        <v>0.67803605662854083</v>
      </c>
      <c r="T33" s="73">
        <f t="shared" si="11"/>
        <v>0.68846401097411636</v>
      </c>
      <c r="U33" s="73">
        <f t="shared" si="11"/>
        <v>0.70548534562782961</v>
      </c>
      <c r="V33" s="73">
        <f t="shared" si="11"/>
        <v>0.7085253826809359</v>
      </c>
      <c r="W33" s="73">
        <f t="shared" si="11"/>
        <v>0.71461730522268652</v>
      </c>
      <c r="X33" s="73">
        <f t="shared" si="11"/>
        <v>0.71797791743559813</v>
      </c>
      <c r="Y33" s="73">
        <f t="shared" si="11"/>
        <v>0.72198051036715638</v>
      </c>
      <c r="Z33" s="73">
        <f t="shared" si="11"/>
        <v>0.7209091979925063</v>
      </c>
      <c r="AA33" s="73">
        <f t="shared" ref="AA33:AG33" si="12">AA31/AA32</f>
        <v>0.72179512989523797</v>
      </c>
      <c r="AB33" s="73">
        <f t="shared" si="12"/>
        <v>0.74420441324578579</v>
      </c>
      <c r="AC33" s="73">
        <f t="shared" si="12"/>
        <v>0.75502495533649872</v>
      </c>
      <c r="AD33" s="73">
        <f t="shared" si="12"/>
        <v>0.76224244837640609</v>
      </c>
      <c r="AE33" s="73">
        <f t="shared" si="12"/>
        <v>0.77891521988422252</v>
      </c>
      <c r="AF33" s="73">
        <f t="shared" si="12"/>
        <v>0.79305495971060069</v>
      </c>
      <c r="AG33" s="73">
        <f t="shared" si="12"/>
        <v>0.79197761731865401</v>
      </c>
    </row>
    <row r="35" spans="1:35" x14ac:dyDescent="0.25">
      <c r="A35" s="13" t="s">
        <v>349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5">
      <c r="A36" s="18" t="s">
        <v>254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25">
      <c r="A37" s="73" t="s">
        <v>274</v>
      </c>
      <c r="B37" s="73" t="s">
        <v>310</v>
      </c>
      <c r="C37" s="7">
        <f>'Subsidies Paid'!K6*10^9</f>
        <v>300000000</v>
      </c>
      <c r="D37" s="7">
        <f>C37</f>
        <v>300000000</v>
      </c>
      <c r="E37" s="7">
        <f t="shared" ref="E37:AG37" si="13">D37</f>
        <v>300000000</v>
      </c>
      <c r="F37" s="7">
        <f t="shared" si="13"/>
        <v>300000000</v>
      </c>
      <c r="G37" s="7">
        <f t="shared" si="13"/>
        <v>300000000</v>
      </c>
      <c r="H37" s="7">
        <f t="shared" si="13"/>
        <v>300000000</v>
      </c>
      <c r="I37" s="7">
        <f t="shared" si="13"/>
        <v>300000000</v>
      </c>
      <c r="J37" s="7">
        <f t="shared" si="13"/>
        <v>300000000</v>
      </c>
      <c r="K37" s="7">
        <f t="shared" si="13"/>
        <v>300000000</v>
      </c>
      <c r="L37" s="7">
        <f t="shared" si="13"/>
        <v>300000000</v>
      </c>
      <c r="M37" s="7">
        <f t="shared" si="13"/>
        <v>300000000</v>
      </c>
      <c r="N37" s="7">
        <f t="shared" si="13"/>
        <v>300000000</v>
      </c>
      <c r="O37" s="7">
        <f t="shared" si="13"/>
        <v>300000000</v>
      </c>
      <c r="P37" s="7">
        <f t="shared" si="13"/>
        <v>300000000</v>
      </c>
      <c r="Q37" s="7">
        <f t="shared" si="13"/>
        <v>300000000</v>
      </c>
      <c r="R37" s="7">
        <f t="shared" si="13"/>
        <v>300000000</v>
      </c>
      <c r="S37" s="7">
        <f t="shared" si="13"/>
        <v>300000000</v>
      </c>
      <c r="T37" s="7">
        <f t="shared" si="13"/>
        <v>300000000</v>
      </c>
      <c r="U37" s="7">
        <f t="shared" si="13"/>
        <v>300000000</v>
      </c>
      <c r="V37" s="7">
        <f t="shared" si="13"/>
        <v>300000000</v>
      </c>
      <c r="W37" s="7">
        <f t="shared" si="13"/>
        <v>300000000</v>
      </c>
      <c r="X37" s="7">
        <f t="shared" si="13"/>
        <v>300000000</v>
      </c>
      <c r="Y37" s="7">
        <f t="shared" si="13"/>
        <v>300000000</v>
      </c>
      <c r="Z37" s="7">
        <f t="shared" si="13"/>
        <v>300000000</v>
      </c>
      <c r="AA37" s="7">
        <f t="shared" si="13"/>
        <v>300000000</v>
      </c>
      <c r="AB37" s="7">
        <f t="shared" si="13"/>
        <v>300000000</v>
      </c>
      <c r="AC37" s="7">
        <f t="shared" si="13"/>
        <v>300000000</v>
      </c>
      <c r="AD37" s="7">
        <f t="shared" si="13"/>
        <v>300000000</v>
      </c>
      <c r="AE37" s="7">
        <f t="shared" si="13"/>
        <v>300000000</v>
      </c>
      <c r="AF37" s="7">
        <f t="shared" si="13"/>
        <v>300000000</v>
      </c>
      <c r="AG37" s="7">
        <f t="shared" si="13"/>
        <v>300000000</v>
      </c>
      <c r="AH37" s="7"/>
      <c r="AI37" s="7"/>
    </row>
    <row r="38" spans="1:35" x14ac:dyDescent="0.25">
      <c r="A38" s="73" t="s">
        <v>275</v>
      </c>
      <c r="B38" s="73" t="s">
        <v>270</v>
      </c>
      <c r="C38" s="7">
        <f>INDEX('AEO Table 8'!22:22,MATCH(Calculations!C36,'AEO Table 8'!13:13,0))*10^6</f>
        <v>784792236</v>
      </c>
      <c r="D38" s="7">
        <f>INDEX('AEO Table 8'!22:22,MATCH(Calculations!D36,'AEO Table 8'!13:13,0))*10^6</f>
        <v>760580200</v>
      </c>
      <c r="E38" s="7">
        <f>INDEX('AEO Table 8'!22:22,MATCH(Calculations!E36,'AEO Table 8'!13:13,0))*10^6</f>
        <v>736682861</v>
      </c>
      <c r="F38" s="7">
        <f>INDEX('AEO Table 8'!22:22,MATCH(Calculations!F36,'AEO Table 8'!13:13,0))*10^6</f>
        <v>749797546</v>
      </c>
      <c r="G38" s="7">
        <f>INDEX('AEO Table 8'!22:22,MATCH(Calculations!G36,'AEO Table 8'!13:13,0))*10^6</f>
        <v>752926758</v>
      </c>
      <c r="H38" s="7">
        <f>INDEX('AEO Table 8'!22:22,MATCH(Calculations!H36,'AEO Table 8'!13:13,0))*10^6</f>
        <v>744938965</v>
      </c>
      <c r="I38" s="7">
        <f>INDEX('AEO Table 8'!22:22,MATCH(Calculations!I36,'AEO Table 8'!13:13,0))*10^6</f>
        <v>641466919</v>
      </c>
      <c r="J38" s="7">
        <f>INDEX('AEO Table 8'!22:22,MATCH(Calculations!J36,'AEO Table 8'!13:13,0))*10^6</f>
        <v>576479431</v>
      </c>
      <c r="K38" s="7">
        <f>INDEX('AEO Table 8'!22:22,MATCH(Calculations!K36,'AEO Table 8'!13:13,0))*10^6</f>
        <v>556949219</v>
      </c>
      <c r="L38" s="7">
        <f>INDEX('AEO Table 8'!22:22,MATCH(Calculations!L36,'AEO Table 8'!13:13,0))*10^6</f>
        <v>505982697</v>
      </c>
      <c r="M38" s="7">
        <f>INDEX('AEO Table 8'!22:22,MATCH(Calculations!M36,'AEO Table 8'!13:13,0))*10^6</f>
        <v>506731659</v>
      </c>
      <c r="N38" s="7">
        <f>INDEX('AEO Table 8'!22:22,MATCH(Calculations!N36,'AEO Table 8'!13:13,0))*10^6</f>
        <v>490309692</v>
      </c>
      <c r="O38" s="7">
        <f>INDEX('AEO Table 8'!22:22,MATCH(Calculations!O36,'AEO Table 8'!13:13,0))*10^6</f>
        <v>480153687</v>
      </c>
      <c r="P38" s="7">
        <f>INDEX('AEO Table 8'!22:22,MATCH(Calculations!P36,'AEO Table 8'!13:13,0))*10^6</f>
        <v>472433502</v>
      </c>
      <c r="Q38" s="7">
        <f>INDEX('AEO Table 8'!22:22,MATCH(Calculations!Q36,'AEO Table 8'!13:13,0))*10^6</f>
        <v>455696442</v>
      </c>
      <c r="R38" s="7">
        <f>INDEX('AEO Table 8'!22:22,MATCH(Calculations!R36,'AEO Table 8'!13:13,0))*10^6</f>
        <v>457101471</v>
      </c>
      <c r="S38" s="7">
        <f>INDEX('AEO Table 8'!22:22,MATCH(Calculations!S36,'AEO Table 8'!13:13,0))*10^6</f>
        <v>448752869</v>
      </c>
      <c r="T38" s="7">
        <f>INDEX('AEO Table 8'!22:22,MATCH(Calculations!T36,'AEO Table 8'!13:13,0))*10^6</f>
        <v>432321045</v>
      </c>
      <c r="U38" s="7">
        <f>INDEX('AEO Table 8'!22:22,MATCH(Calculations!U36,'AEO Table 8'!13:13,0))*10^6</f>
        <v>425242676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425587524</v>
      </c>
      <c r="X38" s="7">
        <f>INDEX('AEO Table 8'!22:22,MATCH(Calculations!X36,'AEO Table 8'!13:13,0))*10^6</f>
        <v>426839600</v>
      </c>
      <c r="Y38" s="7">
        <f>INDEX('AEO Table 8'!22:22,MATCH(Calculations!Y36,'AEO Table 8'!13:13,0))*10^6</f>
        <v>427745178</v>
      </c>
      <c r="Z38" s="7">
        <f>INDEX('AEO Table 8'!22:22,MATCH(Calculations!Z36,'AEO Table 8'!13:13,0))*10^6</f>
        <v>409677307</v>
      </c>
      <c r="AA38" s="7">
        <f>INDEX('AEO Table 8'!22:22,MATCH(Calculations!AA36,'AEO Table 8'!13:13,0))*10^6</f>
        <v>364577942</v>
      </c>
      <c r="AB38" s="7">
        <f>INDEX('AEO Table 8'!22:22,MATCH(Calculations!AB36,'AEO Table 8'!13:13,0))*10^6</f>
        <v>365396484</v>
      </c>
      <c r="AC38" s="7">
        <f>INDEX('AEO Table 8'!22:22,MATCH(Calculations!AC36,'AEO Table 8'!13:13,0))*10^6</f>
        <v>365822540</v>
      </c>
      <c r="AD38" s="7">
        <f>INDEX('AEO Table 8'!22:22,MATCH(Calculations!AD36,'AEO Table 8'!13:13,0))*10^6</f>
        <v>358454559</v>
      </c>
      <c r="AE38" s="7">
        <f>INDEX('AEO Table 8'!22:22,MATCH(Calculations!AE36,'AEO Table 8'!13:13,0))*10^6</f>
        <v>343637939</v>
      </c>
      <c r="AF38" s="7">
        <f>INDEX('AEO Table 8'!22:22,MATCH(Calculations!AF36,'AEO Table 8'!13:13,0))*10^6</f>
        <v>343958557</v>
      </c>
      <c r="AG38" s="7">
        <f>INDEX('AEO Table 8'!22:22,MATCH(Calculations!AG36,'AEO Table 8'!13:13,0))*10^6</f>
        <v>344421967</v>
      </c>
      <c r="AH38" s="7"/>
      <c r="AI38" s="7"/>
    </row>
    <row r="39" spans="1:35" x14ac:dyDescent="0.25">
      <c r="A39" s="73" t="s">
        <v>272</v>
      </c>
      <c r="C39" s="73">
        <f t="shared" ref="C39:O39" si="14">C37/C38</f>
        <v>0.3822667786942785</v>
      </c>
      <c r="D39" s="73">
        <f t="shared" si="14"/>
        <v>0.39443572157150553</v>
      </c>
      <c r="E39" s="73">
        <f t="shared" si="14"/>
        <v>0.40723086674334885</v>
      </c>
      <c r="F39" s="73">
        <f t="shared" si="14"/>
        <v>0.40010800462129015</v>
      </c>
      <c r="G39" s="73">
        <f t="shared" si="14"/>
        <v>0.39844513003746906</v>
      </c>
      <c r="H39" s="73">
        <f t="shared" si="14"/>
        <v>0.40271755686722605</v>
      </c>
      <c r="I39" s="73">
        <f t="shared" si="14"/>
        <v>0.46767805340247015</v>
      </c>
      <c r="J39" s="73">
        <f t="shared" si="14"/>
        <v>0.52040018059204618</v>
      </c>
      <c r="K39" s="73">
        <f t="shared" si="14"/>
        <v>0.53864874887274061</v>
      </c>
      <c r="L39" s="73">
        <f t="shared" si="14"/>
        <v>0.59290565028946041</v>
      </c>
      <c r="M39" s="73">
        <f t="shared" si="14"/>
        <v>0.59202932098623817</v>
      </c>
      <c r="N39" s="73">
        <f t="shared" si="14"/>
        <v>0.61185818859970653</v>
      </c>
      <c r="O39" s="73">
        <f t="shared" si="14"/>
        <v>0.62479995077076222</v>
      </c>
      <c r="P39" s="73">
        <f t="shared" ref="P39:Z39" si="15">P37/P38</f>
        <v>0.63501000401110419</v>
      </c>
      <c r="Q39" s="73">
        <f t="shared" si="15"/>
        <v>0.65833298737934842</v>
      </c>
      <c r="R39" s="73">
        <f t="shared" si="15"/>
        <v>0.65630941712720936</v>
      </c>
      <c r="S39" s="73">
        <f t="shared" si="15"/>
        <v>0.66851940282525524</v>
      </c>
      <c r="T39" s="73">
        <f t="shared" si="15"/>
        <v>0.69392874455140163</v>
      </c>
      <c r="U39" s="73">
        <f t="shared" si="15"/>
        <v>0.70547952247389201</v>
      </c>
      <c r="V39" s="73">
        <f t="shared" si="15"/>
        <v>0.70547952247389201</v>
      </c>
      <c r="W39" s="73">
        <f t="shared" si="15"/>
        <v>0.70490788165115481</v>
      </c>
      <c r="X39" s="73">
        <f t="shared" si="15"/>
        <v>0.70284013010976487</v>
      </c>
      <c r="Y39" s="73">
        <f t="shared" si="15"/>
        <v>0.70135214943323099</v>
      </c>
      <c r="Z39" s="73">
        <f t="shared" si="15"/>
        <v>0.73228366539716583</v>
      </c>
      <c r="AA39" s="73">
        <f t="shared" ref="AA39:AG39" si="16">AA37/AA38</f>
        <v>0.82286931116638973</v>
      </c>
      <c r="AB39" s="73">
        <f t="shared" si="16"/>
        <v>0.82102596258151184</v>
      </c>
      <c r="AC39" s="73">
        <f t="shared" si="16"/>
        <v>0.82006975294633289</v>
      </c>
      <c r="AD39" s="73">
        <f t="shared" si="16"/>
        <v>0.83692616669997488</v>
      </c>
      <c r="AE39" s="73">
        <f t="shared" si="16"/>
        <v>0.8730118707876432</v>
      </c>
      <c r="AF39" s="73">
        <f t="shared" si="16"/>
        <v>0.87219810030776468</v>
      </c>
      <c r="AG39" s="73">
        <f t="shared" si="16"/>
        <v>0.87102458247095493</v>
      </c>
    </row>
    <row r="41" spans="1:35" x14ac:dyDescent="0.25">
      <c r="A41" s="15" t="s">
        <v>273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25">
      <c r="A43" s="18" t="s">
        <v>244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25">
      <c r="A44" s="73" t="s">
        <v>278</v>
      </c>
      <c r="B44" s="73" t="s">
        <v>310</v>
      </c>
      <c r="C44" s="7">
        <f>'Subsidies Paid'!K14*10^9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25">
      <c r="A45" s="73" t="s">
        <v>279</v>
      </c>
      <c r="B45" s="73" t="s">
        <v>269</v>
      </c>
      <c r="C45" s="7">
        <f>INDEX('AEO Table 1'!19:19,MATCH(Calculations!C43,'AEO Table 1'!13:13,0))*10^15</f>
        <v>1.0784114E+16</v>
      </c>
      <c r="D45" s="7">
        <f>INDEX('AEO Table 1'!19:19,MATCH(Calculations!D43,'AEO Table 1'!13:13,0))*10^15</f>
        <v>1.2618449E+16</v>
      </c>
      <c r="E45" s="7">
        <f>INDEX('AEO Table 1'!19:19,MATCH(Calculations!E43,'AEO Table 1'!13:13,0))*10^15</f>
        <v>1.3002274E+16</v>
      </c>
      <c r="F45" s="7">
        <f>INDEX('AEO Table 1'!19:19,MATCH(Calculations!F43,'AEO Table 1'!13:13,0))*10^15</f>
        <v>1.1427409E+16</v>
      </c>
      <c r="G45" s="7">
        <f>INDEX('AEO Table 1'!19:19,MATCH(Calculations!G43,'AEO Table 1'!13:13,0))*10^15</f>
        <v>1.0139303E+16</v>
      </c>
      <c r="H45" s="7">
        <f>INDEX('AEO Table 1'!19:19,MATCH(Calculations!H43,'AEO Table 1'!13:13,0))*10^15</f>
        <v>8502703000000000</v>
      </c>
      <c r="I45" s="7">
        <f>INDEX('AEO Table 1'!19:19,MATCH(Calculations!I43,'AEO Table 1'!13:13,0))*10^15</f>
        <v>8564249000000000</v>
      </c>
      <c r="J45" s="7">
        <f>INDEX('AEO Table 1'!19:19,MATCH(Calculations!J43,'AEO Table 1'!13:13,0))*10^15</f>
        <v>8376678999999999</v>
      </c>
      <c r="K45" s="7">
        <f>INDEX('AEO Table 1'!19:19,MATCH(Calculations!K43,'AEO Table 1'!13:13,0))*10^15</f>
        <v>8404305000000001</v>
      </c>
      <c r="L45" s="7">
        <f>INDEX('AEO Table 1'!19:19,MATCH(Calculations!L43,'AEO Table 1'!13:13,0))*10^15</f>
        <v>8389068999999999</v>
      </c>
      <c r="M45" s="7">
        <f>INDEX('AEO Table 1'!19:19,MATCH(Calculations!M43,'AEO Table 1'!13:13,0))*10^15</f>
        <v>8429992000000000</v>
      </c>
      <c r="N45" s="7">
        <f>INDEX('AEO Table 1'!19:19,MATCH(Calculations!N43,'AEO Table 1'!13:13,0))*10^15</f>
        <v>8341984999999999</v>
      </c>
      <c r="O45" s="7">
        <f>INDEX('AEO Table 1'!19:19,MATCH(Calculations!O43,'AEO Table 1'!13:13,0))*10^15</f>
        <v>8220649000000000</v>
      </c>
      <c r="P45" s="7">
        <f>INDEX('AEO Table 1'!19:19,MATCH(Calculations!P43,'AEO Table 1'!13:13,0))*10^15</f>
        <v>8189446999999999</v>
      </c>
      <c r="Q45" s="7">
        <f>INDEX('AEO Table 1'!19:19,MATCH(Calculations!Q43,'AEO Table 1'!13:13,0))*10^15</f>
        <v>8077508999999999</v>
      </c>
      <c r="R45" s="7">
        <f>INDEX('AEO Table 1'!19:19,MATCH(Calculations!R43,'AEO Table 1'!13:13,0))*10^15</f>
        <v>7964702000000000</v>
      </c>
      <c r="S45" s="7">
        <f>INDEX('AEO Table 1'!19:19,MATCH(Calculations!S43,'AEO Table 1'!13:13,0))*10^15</f>
        <v>7896936000000000</v>
      </c>
      <c r="T45" s="7">
        <f>INDEX('AEO Table 1'!19:19,MATCH(Calculations!T43,'AEO Table 1'!13:13,0))*10^15</f>
        <v>7827104000000000</v>
      </c>
      <c r="U45" s="7">
        <f>INDEX('AEO Table 1'!19:19,MATCH(Calculations!U43,'AEO Table 1'!13:13,0))*10^15</f>
        <v>7718163000000000</v>
      </c>
      <c r="V45" s="7">
        <f>INDEX('AEO Table 1'!19:19,MATCH(Calculations!V43,'AEO Table 1'!13:13,0))*10^15</f>
        <v>7705905000000000</v>
      </c>
      <c r="W45" s="7">
        <f>INDEX('AEO Table 1'!19:19,MATCH(Calculations!W43,'AEO Table 1'!13:13,0))*10^15</f>
        <v>7633009000000000</v>
      </c>
      <c r="X45" s="7">
        <f>INDEX('AEO Table 1'!19:19,MATCH(Calculations!X43,'AEO Table 1'!13:13,0))*10^15</f>
        <v>7585832000000000</v>
      </c>
      <c r="Y45" s="7">
        <f>INDEX('AEO Table 1'!19:19,MATCH(Calculations!Y43,'AEO Table 1'!13:13,0))*10^15</f>
        <v>7586134000000000</v>
      </c>
      <c r="Z45" s="7">
        <f>INDEX('AEO Table 1'!19:19,MATCH(Calculations!Z43,'AEO Table 1'!13:13,0))*10^15</f>
        <v>7613787000000000</v>
      </c>
      <c r="AA45" s="7">
        <f>INDEX('AEO Table 1'!19:19,MATCH(Calculations!AA43,'AEO Table 1'!13:13,0))*10^15</f>
        <v>7630188000000000</v>
      </c>
      <c r="AB45" s="7">
        <f>INDEX('AEO Table 1'!19:19,MATCH(Calculations!AB43,'AEO Table 1'!13:13,0))*10^15</f>
        <v>7499932000000000</v>
      </c>
      <c r="AC45" s="7">
        <f>INDEX('AEO Table 1'!19:19,MATCH(Calculations!AC43,'AEO Table 1'!13:13,0))*10^15</f>
        <v>7438654000000000</v>
      </c>
      <c r="AD45" s="7">
        <f>INDEX('AEO Table 1'!19:19,MATCH(Calculations!AD43,'AEO Table 1'!13:13,0))*10^15</f>
        <v>7403985000000000</v>
      </c>
      <c r="AE45" s="7">
        <f>INDEX('AEO Table 1'!19:19,MATCH(Calculations!AE43,'AEO Table 1'!13:13,0))*10^15</f>
        <v>7327478000000000</v>
      </c>
      <c r="AF45" s="7">
        <f>INDEX('AEO Table 1'!19:19,MATCH(Calculations!AF43,'AEO Table 1'!13:13,0))*10^15</f>
        <v>7267259000000000</v>
      </c>
      <c r="AG45" s="7">
        <f>INDEX('AEO Table 1'!19:19,MATCH(Calculations!AG43,'AEO Table 1'!13:13,0))*10^15</f>
        <v>7287380000000000</v>
      </c>
      <c r="AH45" s="7"/>
      <c r="AI45" s="7"/>
    </row>
    <row r="46" spans="1:35" x14ac:dyDescent="0.25">
      <c r="A46" s="73" t="s">
        <v>296</v>
      </c>
      <c r="C46" s="73">
        <f t="shared" ref="C46:O46" si="18">C44/C45</f>
        <v>9.2728990068168788E-9</v>
      </c>
      <c r="D46" s="7">
        <f>D44/D45</f>
        <v>7.9249042414008255E-9</v>
      </c>
      <c r="E46" s="73">
        <f t="shared" si="18"/>
        <v>7.6909623655062182E-9</v>
      </c>
      <c r="F46" s="73">
        <f t="shared" si="18"/>
        <v>8.7508900749067447E-9</v>
      </c>
      <c r="G46" s="73">
        <f t="shared" si="18"/>
        <v>9.8626108717729418E-9</v>
      </c>
      <c r="H46" s="73">
        <f t="shared" si="18"/>
        <v>1.1760965895198269E-8</v>
      </c>
      <c r="I46" s="73">
        <f t="shared" si="18"/>
        <v>1.1676447053325983E-8</v>
      </c>
      <c r="J46" s="73">
        <f t="shared" si="18"/>
        <v>1.1937905224731665E-8</v>
      </c>
      <c r="K46" s="73">
        <f t="shared" si="18"/>
        <v>1.1898663839544137E-8</v>
      </c>
      <c r="L46" s="73">
        <f t="shared" si="18"/>
        <v>1.1920273870676235E-8</v>
      </c>
      <c r="M46" s="73">
        <f t="shared" si="18"/>
        <v>1.1862407461359394E-8</v>
      </c>
      <c r="N46" s="73">
        <f t="shared" si="18"/>
        <v>1.1987554520896407E-8</v>
      </c>
      <c r="O46" s="73">
        <f t="shared" si="18"/>
        <v>1.2164489689317716E-8</v>
      </c>
      <c r="P46" s="73">
        <f t="shared" ref="P46:AG46" si="19">P44/P45</f>
        <v>1.2210836702404938E-8</v>
      </c>
      <c r="Q46" s="73">
        <f t="shared" si="19"/>
        <v>1.2380054296442135E-8</v>
      </c>
      <c r="R46" s="73">
        <f t="shared" si="19"/>
        <v>1.2555397552852574E-8</v>
      </c>
      <c r="S46" s="73">
        <f t="shared" si="19"/>
        <v>1.2663139222604818E-8</v>
      </c>
      <c r="T46" s="73">
        <f t="shared" si="19"/>
        <v>1.2776117450336676E-8</v>
      </c>
      <c r="U46" s="73">
        <f t="shared" si="19"/>
        <v>1.2956450906776651E-8</v>
      </c>
      <c r="V46" s="73">
        <f t="shared" si="19"/>
        <v>1.2977061097950209E-8</v>
      </c>
      <c r="W46" s="73">
        <f t="shared" si="19"/>
        <v>1.3100993330415306E-8</v>
      </c>
      <c r="X46" s="73">
        <f t="shared" si="19"/>
        <v>1.3182469635499441E-8</v>
      </c>
      <c r="Y46" s="73">
        <f t="shared" si="19"/>
        <v>1.3181944848324589E-8</v>
      </c>
      <c r="Z46" s="73">
        <f t="shared" si="19"/>
        <v>1.3134068499683535E-8</v>
      </c>
      <c r="AA46" s="73">
        <f t="shared" si="19"/>
        <v>1.3105836972824261E-8</v>
      </c>
      <c r="AB46" s="73">
        <f t="shared" si="19"/>
        <v>1.3333454223318291E-8</v>
      </c>
      <c r="AC46" s="73">
        <f t="shared" si="19"/>
        <v>1.3443292294546836E-8</v>
      </c>
      <c r="AD46" s="73">
        <f t="shared" si="19"/>
        <v>1.350624022063794E-8</v>
      </c>
      <c r="AE46" s="73">
        <f t="shared" si="19"/>
        <v>1.3647260353425831E-8</v>
      </c>
      <c r="AF46" s="73">
        <f t="shared" si="19"/>
        <v>1.3760346232327759E-8</v>
      </c>
      <c r="AG46" s="73">
        <f t="shared" si="19"/>
        <v>1.3722352889515848E-8</v>
      </c>
    </row>
    <row r="48" spans="1:35" x14ac:dyDescent="0.25">
      <c r="A48" s="18" t="s">
        <v>257</v>
      </c>
    </row>
    <row r="49" spans="1:35" x14ac:dyDescent="0.25">
      <c r="A49" s="73" t="s">
        <v>278</v>
      </c>
      <c r="B49" s="73" t="s">
        <v>310</v>
      </c>
      <c r="C49" s="50">
        <f>'Subsidies Paid'!H13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3" t="s">
        <v>279</v>
      </c>
      <c r="B50" s="73" t="s">
        <v>269</v>
      </c>
      <c r="C50" s="50">
        <f>INDEX('AEO Table 1'!19:19,MATCH(Calculations!C43,'AEO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3" t="s">
        <v>296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25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25">
      <c r="A55" s="73" t="s">
        <v>287</v>
      </c>
      <c r="B55" s="73" t="s">
        <v>310</v>
      </c>
      <c r="C55" s="7">
        <f>'Subsidies Paid'!J16*10^9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25">
      <c r="A56" s="73" t="s">
        <v>281</v>
      </c>
      <c r="B56" s="73" t="s">
        <v>269</v>
      </c>
      <c r="C56" s="7">
        <f>INDEX('AEO Table 1'!18:18,MATCH(Calculations!C43,'AEO Table 1'!13:13,0))*10^15</f>
        <v>3.5071499000000004E+16</v>
      </c>
      <c r="D56" s="7">
        <f>INDEX('AEO Table 1'!18:18,MATCH(Calculations!D43,'AEO Table 1'!13:13,0))*10^15</f>
        <v>3.3420853E+16</v>
      </c>
      <c r="E56" s="7">
        <f>INDEX('AEO Table 1'!18:18,MATCH(Calculations!E43,'AEO Table 1'!13:13,0))*10^15</f>
        <v>3.4514404E+16</v>
      </c>
      <c r="F56" s="7">
        <f>INDEX('AEO Table 1'!18:18,MATCH(Calculations!F43,'AEO Table 1'!13:13,0))*10^15</f>
        <v>3.6586662E+16</v>
      </c>
      <c r="G56" s="7">
        <f>INDEX('AEO Table 1'!18:18,MATCH(Calculations!G43,'AEO Table 1'!13:13,0))*10^15</f>
        <v>3.8453529E+16</v>
      </c>
      <c r="H56" s="7">
        <f>INDEX('AEO Table 1'!18:18,MATCH(Calculations!H43,'AEO Table 1'!13:13,0))*10^15</f>
        <v>4.0565563E+16</v>
      </c>
      <c r="I56" s="7">
        <f>INDEX('AEO Table 1'!18:18,MATCH(Calculations!I43,'AEO Table 1'!13:13,0))*10^15</f>
        <v>4.1814342E+16</v>
      </c>
      <c r="J56" s="7">
        <f>INDEX('AEO Table 1'!18:18,MATCH(Calculations!J43,'AEO Table 1'!13:13,0))*10^15</f>
        <v>4.2703667E+16</v>
      </c>
      <c r="K56" s="7">
        <f>INDEX('AEO Table 1'!18:18,MATCH(Calculations!K43,'AEO Table 1'!13:13,0))*10^15</f>
        <v>4.3344872E+16</v>
      </c>
      <c r="L56" s="7">
        <f>INDEX('AEO Table 1'!18:18,MATCH(Calculations!L43,'AEO Table 1'!13:13,0))*10^15</f>
        <v>4.4335121E+16</v>
      </c>
      <c r="M56" s="7">
        <f>INDEX('AEO Table 1'!18:18,MATCH(Calculations!M43,'AEO Table 1'!13:13,0))*10^15</f>
        <v>4.4964447E+16</v>
      </c>
      <c r="N56" s="7">
        <f>INDEX('AEO Table 1'!18:18,MATCH(Calculations!N43,'AEO Table 1'!13:13,0))*10^15</f>
        <v>4.5514584E+16</v>
      </c>
      <c r="O56" s="7">
        <f>INDEX('AEO Table 1'!18:18,MATCH(Calculations!O43,'AEO Table 1'!13:13,0))*10^15</f>
        <v>4.6237316E+16</v>
      </c>
      <c r="P56" s="7">
        <f>INDEX('AEO Table 1'!18:18,MATCH(Calculations!P43,'AEO Table 1'!13:13,0))*10^15</f>
        <v>4.6814991E+16</v>
      </c>
      <c r="Q56" s="7">
        <f>INDEX('AEO Table 1'!18:18,MATCH(Calculations!Q43,'AEO Table 1'!13:13,0))*10^15</f>
        <v>4.7414043E+16</v>
      </c>
      <c r="R56" s="7">
        <f>INDEX('AEO Table 1'!18:18,MATCH(Calculations!R43,'AEO Table 1'!13:13,0))*10^15</f>
        <v>4.7874859E+16</v>
      </c>
      <c r="S56" s="7">
        <f>INDEX('AEO Table 1'!18:18,MATCH(Calculations!S43,'AEO Table 1'!13:13,0))*10^15</f>
        <v>4.8433479E+16</v>
      </c>
      <c r="T56" s="7">
        <f>INDEX('AEO Table 1'!18:18,MATCH(Calculations!T43,'AEO Table 1'!13:13,0))*10^15</f>
        <v>4.9118267E+16</v>
      </c>
      <c r="U56" s="7">
        <f>INDEX('AEO Table 1'!18:18,MATCH(Calculations!U43,'AEO Table 1'!13:13,0))*10^15</f>
        <v>4.9758228E+16</v>
      </c>
      <c r="V56" s="7">
        <f>INDEX('AEO Table 1'!18:18,MATCH(Calculations!V43,'AEO Table 1'!13:13,0))*10^15</f>
        <v>5.0396996E+16</v>
      </c>
      <c r="W56" s="7">
        <f>INDEX('AEO Table 1'!18:18,MATCH(Calculations!W43,'AEO Table 1'!13:13,0))*10^15</f>
        <v>5.0988029E+16</v>
      </c>
      <c r="X56" s="7">
        <f>INDEX('AEO Table 1'!18:18,MATCH(Calculations!X43,'AEO Table 1'!13:13,0))*10^15</f>
        <v>5.1433308E+16</v>
      </c>
      <c r="Y56" s="7">
        <f>INDEX('AEO Table 1'!18:18,MATCH(Calculations!Y43,'AEO Table 1'!13:13,0))*10^15</f>
        <v>5.1869774E+16</v>
      </c>
      <c r="Z56" s="7">
        <f>INDEX('AEO Table 1'!18:18,MATCH(Calculations!Z43,'AEO Table 1'!13:13,0))*10^15</f>
        <v>5.2514465E+16</v>
      </c>
      <c r="AA56" s="7">
        <f>INDEX('AEO Table 1'!18:18,MATCH(Calculations!AA43,'AEO Table 1'!13:13,0))*10^15</f>
        <v>5.3262516E+16</v>
      </c>
      <c r="AB56" s="7">
        <f>INDEX('AEO Table 1'!18:18,MATCH(Calculations!AB43,'AEO Table 1'!13:13,0))*10^15</f>
        <v>5.3763351E+16</v>
      </c>
      <c r="AC56" s="7">
        <f>INDEX('AEO Table 1'!18:18,MATCH(Calculations!AC43,'AEO Table 1'!13:13,0))*10^15</f>
        <v>5.4110775E+16</v>
      </c>
      <c r="AD56" s="7">
        <f>INDEX('AEO Table 1'!18:18,MATCH(Calculations!AD43,'AEO Table 1'!13:13,0))*10^15</f>
        <v>5.4475609E+16</v>
      </c>
      <c r="AE56" s="7">
        <f>INDEX('AEO Table 1'!18:18,MATCH(Calculations!AE43,'AEO Table 1'!13:13,0))*10^15</f>
        <v>5.4893578E+16</v>
      </c>
      <c r="AF56" s="7">
        <f>INDEX('AEO Table 1'!18:18,MATCH(Calculations!AF43,'AEO Table 1'!13:13,0))*10^15</f>
        <v>5.5124947E+16</v>
      </c>
      <c r="AG56" s="7">
        <f>INDEX('AEO Table 1'!18:18,MATCH(Calculations!AG43,'AEO Table 1'!13:13,0))*10^15</f>
        <v>5.550584E+16</v>
      </c>
      <c r="AH56" s="7"/>
      <c r="AI56" s="7"/>
    </row>
    <row r="57" spans="1:35" x14ac:dyDescent="0.25">
      <c r="A57" s="73" t="s">
        <v>288</v>
      </c>
      <c r="B57" s="73" t="s">
        <v>269</v>
      </c>
      <c r="C57" s="7">
        <f>SUM(INDEX('AEO Table 1'!16:17,0,MATCH(Calculations!C43,'AEO Table 1'!13:13,0)))*10^15</f>
        <v>3.0450764E+16</v>
      </c>
      <c r="D57" s="7">
        <f>SUM(INDEX('AEO Table 1'!16:17,0,MATCH(Calculations!D43,'AEO Table 1'!13:13,0)))*10^15</f>
        <v>3.0535249E+16</v>
      </c>
      <c r="E57" s="7">
        <f>SUM(INDEX('AEO Table 1'!16:17,0,MATCH(Calculations!E43,'AEO Table 1'!13:13,0)))*10^15</f>
        <v>3.1956132E+16</v>
      </c>
      <c r="F57" s="7">
        <f>SUM(INDEX('AEO Table 1'!16:17,0,MATCH(Calculations!F43,'AEO Table 1'!13:13,0)))*10^15</f>
        <v>3.6242433E+16</v>
      </c>
      <c r="G57" s="7">
        <f>SUM(INDEX('AEO Table 1'!16:17,0,MATCH(Calculations!G43,'AEO Table 1'!13:13,0)))*10^15</f>
        <v>3.9341878E+16</v>
      </c>
      <c r="H57" s="7">
        <f>SUM(INDEX('AEO Table 1'!16:17,0,MATCH(Calculations!H43,'AEO Table 1'!13:13,0)))*10^15</f>
        <v>4.1791988E+16</v>
      </c>
      <c r="I57" s="7">
        <f>SUM(INDEX('AEO Table 1'!16:17,0,MATCH(Calculations!I43,'AEO Table 1'!13:13,0)))*10^15</f>
        <v>4.3506528E+16</v>
      </c>
      <c r="J57" s="7">
        <f>SUM(INDEX('AEO Table 1'!16:17,0,MATCH(Calculations!J43,'AEO Table 1'!13:13,0)))*10^15</f>
        <v>4.4474967000000008E+16</v>
      </c>
      <c r="K57" s="7">
        <f>SUM(INDEX('AEO Table 1'!16:17,0,MATCH(Calculations!K43,'AEO Table 1'!13:13,0)))*10^15</f>
        <v>4.5292799E+16</v>
      </c>
      <c r="L57" s="7">
        <f>SUM(INDEX('AEO Table 1'!16:17,0,MATCH(Calculations!L43,'AEO Table 1'!13:13,0)))*10^15</f>
        <v>4.5771436E+16</v>
      </c>
      <c r="M57" s="7">
        <f>SUM(INDEX('AEO Table 1'!16:17,0,MATCH(Calculations!M43,'AEO Table 1'!13:13,0)))*10^15</f>
        <v>4.6135681999999992E+16</v>
      </c>
      <c r="N57" s="7">
        <f>SUM(INDEX('AEO Table 1'!16:17,0,MATCH(Calculations!N43,'AEO Table 1'!13:13,0)))*10^15</f>
        <v>4.65631E+16</v>
      </c>
      <c r="O57" s="7">
        <f>SUM(INDEX('AEO Table 1'!16:17,0,MATCH(Calculations!O43,'AEO Table 1'!13:13,0)))*10^15</f>
        <v>4.7070803999999992E+16</v>
      </c>
      <c r="P57" s="7">
        <f>SUM(INDEX('AEO Table 1'!16:17,0,MATCH(Calculations!P43,'AEO Table 1'!13:13,0)))*10^15</f>
        <v>4.7201735E+16</v>
      </c>
      <c r="Q57" s="7">
        <f>SUM(INDEX('AEO Table 1'!16:17,0,MATCH(Calculations!Q43,'AEO Table 1'!13:13,0)))*10^15</f>
        <v>4.761236E+16</v>
      </c>
      <c r="R57" s="7">
        <f>SUM(INDEX('AEO Table 1'!16:17,0,MATCH(Calculations!R43,'AEO Table 1'!13:13,0)))*10^15</f>
        <v>4.8039748E+16</v>
      </c>
      <c r="S57" s="7">
        <f>SUM(INDEX('AEO Table 1'!16:17,0,MATCH(Calculations!S43,'AEO Table 1'!13:13,0)))*10^15</f>
        <v>4.8266723E+16</v>
      </c>
      <c r="T57" s="7">
        <f>SUM(INDEX('AEO Table 1'!16:17,0,MATCH(Calculations!T43,'AEO Table 1'!13:13,0)))*10^15</f>
        <v>4.8448696E+16</v>
      </c>
      <c r="U57" s="7">
        <f>SUM(INDEX('AEO Table 1'!16:17,0,MATCH(Calculations!U43,'AEO Table 1'!13:13,0)))*10^15</f>
        <v>4.8282621E+16</v>
      </c>
      <c r="V57" s="7">
        <f>SUM(INDEX('AEO Table 1'!16:17,0,MATCH(Calculations!V43,'AEO Table 1'!13:13,0)))*10^15</f>
        <v>4.8504458E+16</v>
      </c>
      <c r="W57" s="7">
        <f>SUM(INDEX('AEO Table 1'!16:17,0,MATCH(Calculations!W43,'AEO Table 1'!13:13,0)))*10^15</f>
        <v>4.8737487E+16</v>
      </c>
      <c r="X57" s="7">
        <f>SUM(INDEX('AEO Table 1'!16:17,0,MATCH(Calculations!X43,'AEO Table 1'!13:13,0)))*10^15</f>
        <v>4.8878703E+16</v>
      </c>
      <c r="Y57" s="7">
        <f>SUM(INDEX('AEO Table 1'!16:17,0,MATCH(Calculations!Y43,'AEO Table 1'!13:13,0)))*10^15</f>
        <v>4.8981947E+16</v>
      </c>
      <c r="Z57" s="7">
        <f>SUM(INDEX('AEO Table 1'!16:17,0,MATCH(Calculations!Z43,'AEO Table 1'!13:13,0)))*10^15</f>
        <v>4.9214036E+16</v>
      </c>
      <c r="AA57" s="7">
        <f>SUM(INDEX('AEO Table 1'!16:17,0,MATCH(Calculations!AA43,'AEO Table 1'!13:13,0)))*10^15</f>
        <v>4.9167359999999992E+16</v>
      </c>
      <c r="AB57" s="7">
        <f>SUM(INDEX('AEO Table 1'!16:17,0,MATCH(Calculations!AB43,'AEO Table 1'!13:13,0)))*10^15</f>
        <v>4.9401206E+16</v>
      </c>
      <c r="AC57" s="7">
        <f>SUM(INDEX('AEO Table 1'!16:17,0,MATCH(Calculations!AC43,'AEO Table 1'!13:13,0)))*10^15</f>
        <v>4.913758E+16</v>
      </c>
      <c r="AD57" s="7">
        <f>SUM(INDEX('AEO Table 1'!16:17,0,MATCH(Calculations!AD43,'AEO Table 1'!13:13,0)))*10^15</f>
        <v>4.8998515E+16</v>
      </c>
      <c r="AE57" s="7">
        <f>SUM(INDEX('AEO Table 1'!16:17,0,MATCH(Calculations!AE43,'AEO Table 1'!13:13,0)))*10^15</f>
        <v>4.87885E+16</v>
      </c>
      <c r="AF57" s="7">
        <f>SUM(INDEX('AEO Table 1'!16:17,0,MATCH(Calculations!AF43,'AEO Table 1'!13:13,0)))*10^15</f>
        <v>4.8352509E+16</v>
      </c>
      <c r="AG57" s="7">
        <f>SUM(INDEX('AEO Table 1'!16:17,0,MATCH(Calculations!AG43,'AEO Table 1'!13:13,0)))*10^15</f>
        <v>4.7810103E+16</v>
      </c>
      <c r="AH57" s="7"/>
      <c r="AI57" s="7"/>
    </row>
    <row r="58" spans="1:35" x14ac:dyDescent="0.25">
      <c r="A58" s="73" t="s">
        <v>295</v>
      </c>
      <c r="C58" s="7">
        <f>C55*(C56/SUM(C56:C57))/C56</f>
        <v>2.472442076672474E-8</v>
      </c>
      <c r="D58" s="7">
        <f t="shared" ref="D58:O58" si="22">D55*(D56/SUM(D56:D57))/D56</f>
        <v>2.5329873918832643E-8</v>
      </c>
      <c r="E58" s="7">
        <f t="shared" si="22"/>
        <v>2.4371700568203639E-8</v>
      </c>
      <c r="F58" s="7">
        <f t="shared" si="22"/>
        <v>2.2243857348495134E-8</v>
      </c>
      <c r="G58" s="7">
        <f t="shared" si="22"/>
        <v>2.0823851464650095E-8</v>
      </c>
      <c r="H58" s="7">
        <f t="shared" si="22"/>
        <v>1.9670327496746477E-8</v>
      </c>
      <c r="I58" s="7">
        <f t="shared" si="22"/>
        <v>1.8987148161991316E-8</v>
      </c>
      <c r="J58" s="7">
        <f t="shared" si="22"/>
        <v>1.8582534798606732E-8</v>
      </c>
      <c r="K58" s="7">
        <f t="shared" si="22"/>
        <v>1.8276653500970262E-8</v>
      </c>
      <c r="L58" s="7">
        <f t="shared" si="22"/>
        <v>1.7978713802148717E-8</v>
      </c>
      <c r="M58" s="7">
        <f t="shared" si="22"/>
        <v>1.7782631240840507E-8</v>
      </c>
      <c r="N58" s="7">
        <f t="shared" si="22"/>
        <v>1.7593839567033422E-8</v>
      </c>
      <c r="O58" s="7">
        <f t="shared" si="22"/>
        <v>1.7361833032323446E-8</v>
      </c>
      <c r="P58" s="7">
        <f t="shared" ref="P58:AG58" si="23">P55*(P56/SUM(P56:P57))/P56</f>
        <v>1.7230976539217078E-8</v>
      </c>
      <c r="Q58" s="7">
        <f t="shared" si="23"/>
        <v>1.704789352070919E-8</v>
      </c>
      <c r="R58" s="7">
        <f t="shared" si="23"/>
        <v>1.6890023852154243E-8</v>
      </c>
      <c r="S58" s="7">
        <f t="shared" si="23"/>
        <v>1.6752808851423082E-8</v>
      </c>
      <c r="T58" s="7">
        <f t="shared" si="23"/>
        <v>1.660398100123297E-8</v>
      </c>
      <c r="U58" s="7">
        <f t="shared" si="23"/>
        <v>1.6523724718050943E-8</v>
      </c>
      <c r="V58" s="7">
        <f t="shared" si="23"/>
        <v>1.6379941188731159E-8</v>
      </c>
      <c r="W58" s="7">
        <f t="shared" si="23"/>
        <v>1.6244588797113873E-8</v>
      </c>
      <c r="X58" s="7">
        <f t="shared" si="23"/>
        <v>1.614961143586285E-8</v>
      </c>
      <c r="Y58" s="7">
        <f t="shared" si="23"/>
        <v>1.6063186467586413E-8</v>
      </c>
      <c r="Z58" s="7">
        <f t="shared" si="23"/>
        <v>1.5924740697791273E-8</v>
      </c>
      <c r="AA58" s="7">
        <f t="shared" si="23"/>
        <v>1.5815698146505615E-8</v>
      </c>
      <c r="AB58" s="7">
        <f t="shared" si="23"/>
        <v>1.5703067478882309E-8</v>
      </c>
      <c r="AC58" s="7">
        <f t="shared" si="23"/>
        <v>1.569032262063643E-8</v>
      </c>
      <c r="AD58" s="7">
        <f t="shared" si="23"/>
        <v>1.5656088086331616E-8</v>
      </c>
      <c r="AE58" s="7">
        <f t="shared" si="23"/>
        <v>1.5624686843178436E-8</v>
      </c>
      <c r="AF58" s="7">
        <f t="shared" si="23"/>
        <v>1.5655583956374039E-8</v>
      </c>
      <c r="AG58" s="7">
        <f t="shared" si="23"/>
        <v>1.5680058207473363E-8</v>
      </c>
      <c r="AH58" s="7"/>
      <c r="AI58" s="7"/>
    </row>
    <row r="60" spans="1:35" x14ac:dyDescent="0.25">
      <c r="A60" s="20" t="s">
        <v>31</v>
      </c>
    </row>
    <row r="61" spans="1:35" x14ac:dyDescent="0.25">
      <c r="A61" s="73" t="s">
        <v>287</v>
      </c>
      <c r="B61" s="73" t="s">
        <v>310</v>
      </c>
      <c r="C61" s="7">
        <f>'Subsidies Paid'!J17*10^9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25">
      <c r="A62" s="73" t="s">
        <v>281</v>
      </c>
      <c r="B62" s="73" t="s">
        <v>269</v>
      </c>
      <c r="C62" s="7">
        <f t="shared" ref="C62:AG62" si="43">C56</f>
        <v>3.5071499000000004E+16</v>
      </c>
      <c r="D62" s="7">
        <f t="shared" si="43"/>
        <v>3.3420853E+16</v>
      </c>
      <c r="E62" s="7">
        <f t="shared" si="43"/>
        <v>3.4514404E+16</v>
      </c>
      <c r="F62" s="7">
        <f t="shared" si="43"/>
        <v>3.6586662E+16</v>
      </c>
      <c r="G62" s="7">
        <f t="shared" si="43"/>
        <v>3.8453529E+16</v>
      </c>
      <c r="H62" s="7">
        <f t="shared" si="43"/>
        <v>4.0565563E+16</v>
      </c>
      <c r="I62" s="7">
        <f t="shared" si="43"/>
        <v>4.1814342E+16</v>
      </c>
      <c r="J62" s="7">
        <f t="shared" si="43"/>
        <v>4.2703667E+16</v>
      </c>
      <c r="K62" s="7">
        <f t="shared" si="43"/>
        <v>4.3344872E+16</v>
      </c>
      <c r="L62" s="7">
        <f t="shared" si="43"/>
        <v>4.4335121E+16</v>
      </c>
      <c r="M62" s="7">
        <f t="shared" si="43"/>
        <v>4.4964447E+16</v>
      </c>
      <c r="N62" s="7">
        <f t="shared" si="43"/>
        <v>4.5514584E+16</v>
      </c>
      <c r="O62" s="7">
        <f t="shared" si="43"/>
        <v>4.6237316E+16</v>
      </c>
      <c r="P62" s="7">
        <f t="shared" si="43"/>
        <v>4.6814991E+16</v>
      </c>
      <c r="Q62" s="7">
        <f t="shared" si="43"/>
        <v>4.7414043E+16</v>
      </c>
      <c r="R62" s="7">
        <f t="shared" si="43"/>
        <v>4.7874859E+16</v>
      </c>
      <c r="S62" s="7">
        <f t="shared" si="43"/>
        <v>4.8433479E+16</v>
      </c>
      <c r="T62" s="7">
        <f t="shared" si="43"/>
        <v>4.9118267E+16</v>
      </c>
      <c r="U62" s="7">
        <f t="shared" si="43"/>
        <v>4.9758228E+16</v>
      </c>
      <c r="V62" s="7">
        <f t="shared" si="43"/>
        <v>5.0396996E+16</v>
      </c>
      <c r="W62" s="7">
        <f t="shared" si="43"/>
        <v>5.0988029E+16</v>
      </c>
      <c r="X62" s="7">
        <f t="shared" si="43"/>
        <v>5.1433308E+16</v>
      </c>
      <c r="Y62" s="7">
        <f t="shared" si="43"/>
        <v>5.1869774E+16</v>
      </c>
      <c r="Z62" s="7">
        <f t="shared" si="43"/>
        <v>5.2514465E+16</v>
      </c>
      <c r="AA62" s="7">
        <f t="shared" si="43"/>
        <v>5.3262516E+16</v>
      </c>
      <c r="AB62" s="7">
        <f t="shared" si="43"/>
        <v>5.3763351E+16</v>
      </c>
      <c r="AC62" s="7">
        <f t="shared" si="43"/>
        <v>5.4110775E+16</v>
      </c>
      <c r="AD62" s="7">
        <f t="shared" si="43"/>
        <v>5.4475609E+16</v>
      </c>
      <c r="AE62" s="7">
        <f t="shared" si="43"/>
        <v>5.4893578E+16</v>
      </c>
      <c r="AF62" s="7">
        <f t="shared" si="43"/>
        <v>5.5124947E+16</v>
      </c>
      <c r="AG62" s="7">
        <f t="shared" si="43"/>
        <v>5.550584E+16</v>
      </c>
      <c r="AH62" s="7"/>
      <c r="AI62" s="7"/>
    </row>
    <row r="63" spans="1:35" x14ac:dyDescent="0.25">
      <c r="A63" s="73" t="s">
        <v>288</v>
      </c>
      <c r="B63" s="73" t="s">
        <v>269</v>
      </c>
      <c r="C63" s="7">
        <f t="shared" ref="C63:AG63" si="44">C57</f>
        <v>3.0450764E+16</v>
      </c>
      <c r="D63" s="7">
        <f t="shared" si="44"/>
        <v>3.0535249E+16</v>
      </c>
      <c r="E63" s="7">
        <f t="shared" si="44"/>
        <v>3.1956132E+16</v>
      </c>
      <c r="F63" s="7">
        <f t="shared" si="44"/>
        <v>3.6242433E+16</v>
      </c>
      <c r="G63" s="7">
        <f t="shared" si="44"/>
        <v>3.9341878E+16</v>
      </c>
      <c r="H63" s="7">
        <f t="shared" si="44"/>
        <v>4.1791988E+16</v>
      </c>
      <c r="I63" s="7">
        <f t="shared" si="44"/>
        <v>4.3506528E+16</v>
      </c>
      <c r="J63" s="7">
        <f t="shared" si="44"/>
        <v>4.4474967000000008E+16</v>
      </c>
      <c r="K63" s="7">
        <f t="shared" si="44"/>
        <v>4.5292799E+16</v>
      </c>
      <c r="L63" s="7">
        <f t="shared" si="44"/>
        <v>4.5771436E+16</v>
      </c>
      <c r="M63" s="7">
        <f t="shared" si="44"/>
        <v>4.6135681999999992E+16</v>
      </c>
      <c r="N63" s="7">
        <f t="shared" si="44"/>
        <v>4.65631E+16</v>
      </c>
      <c r="O63" s="7">
        <f t="shared" si="44"/>
        <v>4.7070803999999992E+16</v>
      </c>
      <c r="P63" s="7">
        <f t="shared" si="44"/>
        <v>4.7201735E+16</v>
      </c>
      <c r="Q63" s="7">
        <f t="shared" si="44"/>
        <v>4.761236E+16</v>
      </c>
      <c r="R63" s="7">
        <f t="shared" si="44"/>
        <v>4.8039748E+16</v>
      </c>
      <c r="S63" s="7">
        <f t="shared" si="44"/>
        <v>4.8266723E+16</v>
      </c>
      <c r="T63" s="7">
        <f t="shared" si="44"/>
        <v>4.8448696E+16</v>
      </c>
      <c r="U63" s="7">
        <f t="shared" si="44"/>
        <v>4.8282621E+16</v>
      </c>
      <c r="V63" s="7">
        <f t="shared" si="44"/>
        <v>4.8504458E+16</v>
      </c>
      <c r="W63" s="7">
        <f t="shared" si="44"/>
        <v>4.8737487E+16</v>
      </c>
      <c r="X63" s="7">
        <f t="shared" si="44"/>
        <v>4.8878703E+16</v>
      </c>
      <c r="Y63" s="7">
        <f t="shared" si="44"/>
        <v>4.8981947E+16</v>
      </c>
      <c r="Z63" s="7">
        <f t="shared" si="44"/>
        <v>4.9214036E+16</v>
      </c>
      <c r="AA63" s="7">
        <f t="shared" si="44"/>
        <v>4.9167359999999992E+16</v>
      </c>
      <c r="AB63" s="7">
        <f t="shared" si="44"/>
        <v>4.9401206E+16</v>
      </c>
      <c r="AC63" s="7">
        <f t="shared" si="44"/>
        <v>4.913758E+16</v>
      </c>
      <c r="AD63" s="7">
        <f t="shared" si="44"/>
        <v>4.8998515E+16</v>
      </c>
      <c r="AE63" s="7">
        <f t="shared" si="44"/>
        <v>4.87885E+16</v>
      </c>
      <c r="AF63" s="7">
        <f t="shared" si="44"/>
        <v>4.8352509E+16</v>
      </c>
      <c r="AG63" s="7">
        <f t="shared" si="44"/>
        <v>4.7810103E+16</v>
      </c>
      <c r="AH63" s="7"/>
      <c r="AI63" s="7"/>
    </row>
    <row r="64" spans="1:35" x14ac:dyDescent="0.25">
      <c r="A64" s="73" t="s">
        <v>295</v>
      </c>
      <c r="C64" s="7">
        <f t="shared" ref="C64:AG64" si="45">C61*(C62/SUM(C62:C63))/C62</f>
        <v>2.1366783378651008E-9</v>
      </c>
      <c r="D64" s="7">
        <f t="shared" si="45"/>
        <v>2.1890014497756602E-9</v>
      </c>
      <c r="E64" s="7">
        <f t="shared" si="45"/>
        <v>2.1061963454003142E-9</v>
      </c>
      <c r="F64" s="7">
        <f t="shared" si="45"/>
        <v>1.9223086597464931E-9</v>
      </c>
      <c r="G64" s="7">
        <f t="shared" si="45"/>
        <v>1.7995921018833412E-9</v>
      </c>
      <c r="H64" s="7">
        <f t="shared" si="45"/>
        <v>1.6999048453978433E-9</v>
      </c>
      <c r="I64" s="7">
        <f t="shared" si="45"/>
        <v>1.6408646559745582E-9</v>
      </c>
      <c r="J64" s="7">
        <f t="shared" si="45"/>
        <v>1.6058980690153967E-9</v>
      </c>
      <c r="K64" s="7">
        <f t="shared" si="45"/>
        <v>1.579463882799899E-9</v>
      </c>
      <c r="L64" s="7">
        <f t="shared" si="45"/>
        <v>1.5537160075930989E-9</v>
      </c>
      <c r="M64" s="7">
        <f t="shared" si="45"/>
        <v>1.5367706010602905E-9</v>
      </c>
      <c r="N64" s="7">
        <f t="shared" si="45"/>
        <v>1.5204552712251103E-9</v>
      </c>
      <c r="O64" s="7">
        <f t="shared" si="45"/>
        <v>1.5004053237810385E-9</v>
      </c>
      <c r="P64" s="7">
        <f t="shared" si="45"/>
        <v>1.4890967379570313E-9</v>
      </c>
      <c r="Q64" s="7">
        <f t="shared" si="45"/>
        <v>1.473274748703263E-9</v>
      </c>
      <c r="R64" s="7">
        <f t="shared" si="45"/>
        <v>1.4596316909269096E-9</v>
      </c>
      <c r="S64" s="7">
        <f t="shared" si="45"/>
        <v>1.4477736044439697E-9</v>
      </c>
      <c r="T64" s="7">
        <f t="shared" si="45"/>
        <v>1.4349119383781578E-9</v>
      </c>
      <c r="U64" s="7">
        <f t="shared" si="45"/>
        <v>1.4279762102019333E-9</v>
      </c>
      <c r="V64" s="7">
        <f t="shared" si="45"/>
        <v>1.4155504731002235E-9</v>
      </c>
      <c r="W64" s="7">
        <f t="shared" si="45"/>
        <v>1.4038533528370011E-9</v>
      </c>
      <c r="X64" s="7">
        <f t="shared" si="45"/>
        <v>1.3956454327288882E-9</v>
      </c>
      <c r="Y64" s="7">
        <f t="shared" si="45"/>
        <v>1.3881766083099367E-9</v>
      </c>
      <c r="Z64" s="7">
        <f t="shared" si="45"/>
        <v>1.3762121590683815E-9</v>
      </c>
      <c r="AA64" s="7">
        <f t="shared" si="45"/>
        <v>1.3667887287103617E-9</v>
      </c>
      <c r="AB64" s="7">
        <f t="shared" si="45"/>
        <v>1.3570552142243967E-9</v>
      </c>
      <c r="AC64" s="7">
        <f t="shared" si="45"/>
        <v>1.3559538067216664E-9</v>
      </c>
      <c r="AD64" s="7">
        <f t="shared" si="45"/>
        <v>1.3529952667200159E-9</v>
      </c>
      <c r="AE64" s="7">
        <f t="shared" si="45"/>
        <v>1.3502815790401115E-9</v>
      </c>
      <c r="AF64" s="7">
        <f t="shared" si="45"/>
        <v>1.3529516999335585E-9</v>
      </c>
      <c r="AG64" s="7">
        <f t="shared" si="45"/>
        <v>1.3550667586705373E-9</v>
      </c>
      <c r="AH64" s="7"/>
      <c r="AI64" s="7"/>
    </row>
    <row r="66" spans="1:36" x14ac:dyDescent="0.25">
      <c r="A66" s="20" t="s">
        <v>38</v>
      </c>
    </row>
    <row r="67" spans="1:36" x14ac:dyDescent="0.25">
      <c r="A67" s="73" t="s">
        <v>287</v>
      </c>
      <c r="B67" s="73" t="s">
        <v>310</v>
      </c>
      <c r="C67" s="7">
        <f>'Subsidies Paid'!K18*10^9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25">
      <c r="A68" s="73" t="s">
        <v>281</v>
      </c>
      <c r="B68" s="73" t="s">
        <v>269</v>
      </c>
      <c r="C68" s="7">
        <f t="shared" ref="C68:AG68" si="65">C56</f>
        <v>3.5071499000000004E+16</v>
      </c>
      <c r="D68" s="7">
        <f t="shared" si="65"/>
        <v>3.3420853E+16</v>
      </c>
      <c r="E68" s="7">
        <f t="shared" si="65"/>
        <v>3.4514404E+16</v>
      </c>
      <c r="F68" s="7">
        <f t="shared" si="65"/>
        <v>3.6586662E+16</v>
      </c>
      <c r="G68" s="7">
        <f t="shared" si="65"/>
        <v>3.8453529E+16</v>
      </c>
      <c r="H68" s="7">
        <f t="shared" si="65"/>
        <v>4.0565563E+16</v>
      </c>
      <c r="I68" s="7">
        <f t="shared" si="65"/>
        <v>4.1814342E+16</v>
      </c>
      <c r="J68" s="7">
        <f t="shared" si="65"/>
        <v>4.2703667E+16</v>
      </c>
      <c r="K68" s="7">
        <f t="shared" si="65"/>
        <v>4.3344872E+16</v>
      </c>
      <c r="L68" s="7">
        <f t="shared" si="65"/>
        <v>4.4335121E+16</v>
      </c>
      <c r="M68" s="7">
        <f t="shared" si="65"/>
        <v>4.4964447E+16</v>
      </c>
      <c r="N68" s="7">
        <f t="shared" si="65"/>
        <v>4.5514584E+16</v>
      </c>
      <c r="O68" s="7">
        <f t="shared" si="65"/>
        <v>4.6237316E+16</v>
      </c>
      <c r="P68" s="7">
        <f t="shared" si="65"/>
        <v>4.6814991E+16</v>
      </c>
      <c r="Q68" s="7">
        <f t="shared" si="65"/>
        <v>4.7414043E+16</v>
      </c>
      <c r="R68" s="7">
        <f t="shared" si="65"/>
        <v>4.7874859E+16</v>
      </c>
      <c r="S68" s="7">
        <f t="shared" si="65"/>
        <v>4.8433479E+16</v>
      </c>
      <c r="T68" s="7">
        <f t="shared" si="65"/>
        <v>4.9118267E+16</v>
      </c>
      <c r="U68" s="7">
        <f t="shared" si="65"/>
        <v>4.9758228E+16</v>
      </c>
      <c r="V68" s="7">
        <f t="shared" si="65"/>
        <v>5.0396996E+16</v>
      </c>
      <c r="W68" s="7">
        <f t="shared" si="65"/>
        <v>5.0988029E+16</v>
      </c>
      <c r="X68" s="7">
        <f t="shared" si="65"/>
        <v>5.1433308E+16</v>
      </c>
      <c r="Y68" s="7">
        <f t="shared" si="65"/>
        <v>5.1869774E+16</v>
      </c>
      <c r="Z68" s="7">
        <f t="shared" si="65"/>
        <v>5.2514465E+16</v>
      </c>
      <c r="AA68" s="7">
        <f t="shared" si="65"/>
        <v>5.3262516E+16</v>
      </c>
      <c r="AB68" s="7">
        <f t="shared" si="65"/>
        <v>5.3763351E+16</v>
      </c>
      <c r="AC68" s="7">
        <f t="shared" si="65"/>
        <v>5.4110775E+16</v>
      </c>
      <c r="AD68" s="7">
        <f t="shared" si="65"/>
        <v>5.4475609E+16</v>
      </c>
      <c r="AE68" s="7">
        <f t="shared" si="65"/>
        <v>5.4893578E+16</v>
      </c>
      <c r="AF68" s="7">
        <f t="shared" si="65"/>
        <v>5.5124947E+16</v>
      </c>
      <c r="AG68" s="7">
        <f t="shared" si="65"/>
        <v>5.550584E+16</v>
      </c>
      <c r="AH68" s="7"/>
      <c r="AI68" s="7"/>
    </row>
    <row r="69" spans="1:36" x14ac:dyDescent="0.25">
      <c r="A69" s="73" t="s">
        <v>288</v>
      </c>
      <c r="B69" s="73" t="s">
        <v>269</v>
      </c>
      <c r="C69" s="7">
        <f t="shared" ref="C69:AG69" si="66">C57</f>
        <v>3.0450764E+16</v>
      </c>
      <c r="D69" s="7">
        <f t="shared" si="66"/>
        <v>3.0535249E+16</v>
      </c>
      <c r="E69" s="7">
        <f t="shared" si="66"/>
        <v>3.1956132E+16</v>
      </c>
      <c r="F69" s="7">
        <f t="shared" si="66"/>
        <v>3.6242433E+16</v>
      </c>
      <c r="G69" s="7">
        <f t="shared" si="66"/>
        <v>3.9341878E+16</v>
      </c>
      <c r="H69" s="7">
        <f t="shared" si="66"/>
        <v>4.1791988E+16</v>
      </c>
      <c r="I69" s="7">
        <f t="shared" si="66"/>
        <v>4.3506528E+16</v>
      </c>
      <c r="J69" s="7">
        <f t="shared" si="66"/>
        <v>4.4474967000000008E+16</v>
      </c>
      <c r="K69" s="7">
        <f t="shared" si="66"/>
        <v>4.5292799E+16</v>
      </c>
      <c r="L69" s="7">
        <f t="shared" si="66"/>
        <v>4.5771436E+16</v>
      </c>
      <c r="M69" s="7">
        <f t="shared" si="66"/>
        <v>4.6135681999999992E+16</v>
      </c>
      <c r="N69" s="7">
        <f t="shared" si="66"/>
        <v>4.65631E+16</v>
      </c>
      <c r="O69" s="7">
        <f t="shared" si="66"/>
        <v>4.7070803999999992E+16</v>
      </c>
      <c r="P69" s="7">
        <f t="shared" si="66"/>
        <v>4.7201735E+16</v>
      </c>
      <c r="Q69" s="7">
        <f t="shared" si="66"/>
        <v>4.761236E+16</v>
      </c>
      <c r="R69" s="7">
        <f t="shared" si="66"/>
        <v>4.8039748E+16</v>
      </c>
      <c r="S69" s="7">
        <f t="shared" si="66"/>
        <v>4.8266723E+16</v>
      </c>
      <c r="T69" s="7">
        <f t="shared" si="66"/>
        <v>4.8448696E+16</v>
      </c>
      <c r="U69" s="7">
        <f t="shared" si="66"/>
        <v>4.8282621E+16</v>
      </c>
      <c r="V69" s="7">
        <f t="shared" si="66"/>
        <v>4.8504458E+16</v>
      </c>
      <c r="W69" s="7">
        <f t="shared" si="66"/>
        <v>4.8737487E+16</v>
      </c>
      <c r="X69" s="7">
        <f t="shared" si="66"/>
        <v>4.8878703E+16</v>
      </c>
      <c r="Y69" s="7">
        <f t="shared" si="66"/>
        <v>4.8981947E+16</v>
      </c>
      <c r="Z69" s="7">
        <f t="shared" si="66"/>
        <v>4.9214036E+16</v>
      </c>
      <c r="AA69" s="7">
        <f t="shared" si="66"/>
        <v>4.9167359999999992E+16</v>
      </c>
      <c r="AB69" s="7">
        <f t="shared" si="66"/>
        <v>4.9401206E+16</v>
      </c>
      <c r="AC69" s="7">
        <f t="shared" si="66"/>
        <v>4.913758E+16</v>
      </c>
      <c r="AD69" s="7">
        <f t="shared" si="66"/>
        <v>4.8998515E+16</v>
      </c>
      <c r="AE69" s="7">
        <f t="shared" si="66"/>
        <v>4.87885E+16</v>
      </c>
      <c r="AF69" s="7">
        <f t="shared" si="66"/>
        <v>4.8352509E+16</v>
      </c>
      <c r="AG69" s="7">
        <f t="shared" si="66"/>
        <v>4.7810103E+16</v>
      </c>
      <c r="AH69" s="7"/>
      <c r="AI69" s="7"/>
    </row>
    <row r="70" spans="1:36" x14ac:dyDescent="0.25">
      <c r="A70" s="73" t="s">
        <v>295</v>
      </c>
      <c r="C70" s="7">
        <f t="shared" ref="C70:AG70" si="67">C67*(C68/SUM(C68:C69))/C68</f>
        <v>1.8314385753129437E-8</v>
      </c>
      <c r="D70" s="7">
        <f t="shared" si="67"/>
        <v>1.8762869569505658E-8</v>
      </c>
      <c r="E70" s="7">
        <f t="shared" si="67"/>
        <v>1.8053111532002692E-8</v>
      </c>
      <c r="F70" s="7">
        <f t="shared" si="67"/>
        <v>1.6476931369255653E-8</v>
      </c>
      <c r="G70" s="7">
        <f t="shared" si="67"/>
        <v>1.542507515900007E-8</v>
      </c>
      <c r="H70" s="7">
        <f t="shared" si="67"/>
        <v>1.4570612960552944E-8</v>
      </c>
      <c r="I70" s="7">
        <f t="shared" si="67"/>
        <v>1.4064554194067642E-8</v>
      </c>
      <c r="J70" s="7">
        <f t="shared" si="67"/>
        <v>1.3764840591560541E-8</v>
      </c>
      <c r="K70" s="7">
        <f t="shared" si="67"/>
        <v>1.3538261852570563E-8</v>
      </c>
      <c r="L70" s="7">
        <f t="shared" si="67"/>
        <v>1.331756577936942E-8</v>
      </c>
      <c r="M70" s="7">
        <f t="shared" si="67"/>
        <v>1.3172319437659634E-8</v>
      </c>
      <c r="N70" s="7">
        <f t="shared" si="67"/>
        <v>1.3032473753358087E-8</v>
      </c>
      <c r="O70" s="7">
        <f t="shared" si="67"/>
        <v>1.2860617060980331E-8</v>
      </c>
      <c r="P70" s="7">
        <f t="shared" si="67"/>
        <v>1.2763686325345981E-8</v>
      </c>
      <c r="Q70" s="7">
        <f t="shared" si="67"/>
        <v>1.2628069274599397E-8</v>
      </c>
      <c r="R70" s="7">
        <f t="shared" si="67"/>
        <v>1.2511128779373512E-8</v>
      </c>
      <c r="S70" s="7">
        <f t="shared" si="67"/>
        <v>1.240948803809117E-8</v>
      </c>
      <c r="T70" s="7">
        <f t="shared" si="67"/>
        <v>1.2299245186098495E-8</v>
      </c>
      <c r="U70" s="7">
        <f t="shared" si="67"/>
        <v>1.2239796087445141E-8</v>
      </c>
      <c r="V70" s="7">
        <f t="shared" si="67"/>
        <v>1.2133289769430487E-8</v>
      </c>
      <c r="W70" s="7">
        <f t="shared" si="67"/>
        <v>1.2033028738602868E-8</v>
      </c>
      <c r="X70" s="7">
        <f t="shared" si="67"/>
        <v>1.1962675137676184E-8</v>
      </c>
      <c r="Y70" s="7">
        <f t="shared" si="67"/>
        <v>1.18986566426566E-8</v>
      </c>
      <c r="Z70" s="7">
        <f t="shared" si="67"/>
        <v>1.1796104220586125E-8</v>
      </c>
      <c r="AA70" s="7">
        <f t="shared" si="67"/>
        <v>1.1715331960374529E-8</v>
      </c>
      <c r="AB70" s="7">
        <f t="shared" si="67"/>
        <v>1.1631901836209115E-8</v>
      </c>
      <c r="AC70" s="7">
        <f t="shared" si="67"/>
        <v>1.1622461200471426E-8</v>
      </c>
      <c r="AD70" s="7">
        <f t="shared" si="67"/>
        <v>1.1597102286171566E-8</v>
      </c>
      <c r="AE70" s="7">
        <f t="shared" si="67"/>
        <v>1.15738421060581E-8</v>
      </c>
      <c r="AF70" s="7">
        <f t="shared" si="67"/>
        <v>1.1596728856573359E-8</v>
      </c>
      <c r="AG70" s="7">
        <f t="shared" si="67"/>
        <v>1.1614857931461748E-8</v>
      </c>
      <c r="AH70" s="7"/>
      <c r="AI70" s="7"/>
    </row>
    <row r="72" spans="1:36" x14ac:dyDescent="0.25">
      <c r="A72" s="13" t="s">
        <v>282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244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25">
      <c r="A74" s="73" t="s">
        <v>283</v>
      </c>
      <c r="B74" s="73" t="s">
        <v>310</v>
      </c>
      <c r="C74" s="73">
        <f>'Subsidies Paid'!J15*10^9</f>
        <v>1300000000</v>
      </c>
      <c r="D74" s="73">
        <f>'Subsidies Paid'!K15*10^9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25">
      <c r="A75" s="73" t="s">
        <v>290</v>
      </c>
      <c r="B75" s="73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25">
      <c r="A76" s="73" t="s">
        <v>293</v>
      </c>
      <c r="B76" s="73" t="s">
        <v>291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25">
      <c r="A77" s="73" t="s">
        <v>294</v>
      </c>
      <c r="B77" s="73" t="s">
        <v>292</v>
      </c>
      <c r="C77" s="14"/>
      <c r="D77" s="14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4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4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4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4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4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4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4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4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4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4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4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4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4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4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4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4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4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4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4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4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4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4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4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4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4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4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4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4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4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4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4"/>
      <c r="AJ77" s="14"/>
    </row>
    <row r="78" spans="1:36" x14ac:dyDescent="0.25">
      <c r="A78" s="73" t="s">
        <v>297</v>
      </c>
      <c r="D78" s="73">
        <f t="shared" ref="D78:AH78" si="88">D74/(D75*D76*10^6*365)*D77</f>
        <v>3.1047685856458885E-8</v>
      </c>
      <c r="E78" s="73">
        <f t="shared" si="88"/>
        <v>2.8013083665580686E-8</v>
      </c>
      <c r="F78" s="73">
        <f t="shared" si="88"/>
        <v>2.8266283099839232E-8</v>
      </c>
      <c r="G78" s="73">
        <f t="shared" si="88"/>
        <v>2.8127106922490773E-8</v>
      </c>
      <c r="H78" s="73">
        <f t="shared" si="88"/>
        <v>2.8092951053646729E-8</v>
      </c>
      <c r="I78" s="73">
        <f t="shared" si="88"/>
        <v>2.8650859413701235E-8</v>
      </c>
      <c r="J78" s="73">
        <f t="shared" si="88"/>
        <v>2.8360078325716788E-8</v>
      </c>
      <c r="K78" s="73">
        <f t="shared" si="88"/>
        <v>2.849968938009512E-8</v>
      </c>
      <c r="L78" s="73">
        <f t="shared" si="88"/>
        <v>2.8590444485629134E-8</v>
      </c>
      <c r="M78" s="73">
        <f t="shared" si="88"/>
        <v>2.8551034709532348E-8</v>
      </c>
      <c r="N78" s="73">
        <f t="shared" si="88"/>
        <v>2.8588647612998735E-8</v>
      </c>
      <c r="O78" s="73">
        <f t="shared" si="88"/>
        <v>2.8830401820207982E-8</v>
      </c>
      <c r="P78" s="73">
        <f t="shared" si="88"/>
        <v>2.8864288568122129E-8</v>
      </c>
      <c r="Q78" s="73">
        <f t="shared" si="88"/>
        <v>2.8967307831341059E-8</v>
      </c>
      <c r="R78" s="73">
        <f t="shared" si="88"/>
        <v>2.8948885263530892E-8</v>
      </c>
      <c r="S78" s="73">
        <f t="shared" si="88"/>
        <v>2.887533662369258E-8</v>
      </c>
      <c r="T78" s="73">
        <f t="shared" si="88"/>
        <v>2.8684076705422556E-8</v>
      </c>
      <c r="U78" s="73">
        <f t="shared" si="88"/>
        <v>2.8529135227094937E-8</v>
      </c>
      <c r="V78" s="73">
        <f t="shared" si="88"/>
        <v>2.8625069208104268E-8</v>
      </c>
      <c r="W78" s="73">
        <f t="shared" si="88"/>
        <v>2.8386883757426186E-8</v>
      </c>
      <c r="X78" s="73">
        <f t="shared" si="88"/>
        <v>2.8668293585978796E-8</v>
      </c>
      <c r="Y78" s="73">
        <f t="shared" si="88"/>
        <v>2.8626523370212246E-8</v>
      </c>
      <c r="Z78" s="73">
        <f t="shared" si="88"/>
        <v>2.8524662060095023E-8</v>
      </c>
      <c r="AA78" s="73">
        <f t="shared" si="88"/>
        <v>2.8456961371394422E-8</v>
      </c>
      <c r="AB78" s="73">
        <f t="shared" si="88"/>
        <v>2.8790090441853298E-8</v>
      </c>
      <c r="AC78" s="73">
        <f t="shared" si="88"/>
        <v>2.892581527047253E-8</v>
      </c>
      <c r="AD78" s="73">
        <f t="shared" si="88"/>
        <v>2.9205455562691483E-8</v>
      </c>
      <c r="AE78" s="73">
        <f t="shared" si="88"/>
        <v>2.8978367462251159E-8</v>
      </c>
      <c r="AF78" s="73">
        <f t="shared" si="88"/>
        <v>2.8934794437807899E-8</v>
      </c>
      <c r="AG78" s="73">
        <f t="shared" si="88"/>
        <v>2.9042952177268344E-8</v>
      </c>
      <c r="AH78" s="73">
        <f t="shared" si="88"/>
        <v>2.9083005679606127E-8</v>
      </c>
    </row>
    <row r="80" spans="1:36" x14ac:dyDescent="0.25">
      <c r="A80" s="20" t="s">
        <v>30</v>
      </c>
    </row>
    <row r="81" spans="1:36" x14ac:dyDescent="0.25">
      <c r="A81" s="73" t="s">
        <v>298</v>
      </c>
      <c r="B81" s="73" t="s">
        <v>310</v>
      </c>
      <c r="C81" s="73">
        <f>'Subsidies Paid'!J16*10^9</f>
        <v>1620000000.0000002</v>
      </c>
      <c r="D81" s="73">
        <f>'Subsidies Paid'!K16*10^9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25">
      <c r="A82" s="73" t="s">
        <v>299</v>
      </c>
      <c r="B82" s="73" t="s">
        <v>292</v>
      </c>
      <c r="C82" s="14"/>
      <c r="D82" s="14">
        <f>INDEX('AEO Table 1'!16:16,MATCH(Calculations!C43,'AEO Table 1'!13:13,0))/SUM(INDEX('AEO Table 1'!16:18,0,MATCH(Calculations!C43,'AEO Table 1'!13:13,0)))</f>
        <v>0.36426803512570982</v>
      </c>
      <c r="E82" s="14">
        <f>INDEX('AEO Table 1'!16:16,MATCH(Calculations!D43,'AEO Table 1'!13:13,0))/SUM(INDEX('AEO Table 1'!16:18,0,MATCH(Calculations!D43,'AEO Table 1'!13:13,0)))</f>
        <v>0.37081692377062003</v>
      </c>
      <c r="F82" s="14">
        <f>INDEX('AEO Table 1'!16:16,MATCH(Calculations!E43,'AEO Table 1'!13:13,0))/SUM(INDEX('AEO Table 1'!16:18,0,MATCH(Calculations!E43,'AEO Table 1'!13:13,0)))</f>
        <v>0.36917153789763335</v>
      </c>
      <c r="G82" s="14">
        <f>INDEX('AEO Table 1'!16:16,MATCH(Calculations!F43,'AEO Table 1'!13:13,0))/SUM(INDEX('AEO Table 1'!16:18,0,MATCH(Calculations!F43,'AEO Table 1'!13:13,0)))</f>
        <v>0.38343822616496887</v>
      </c>
      <c r="H82" s="14">
        <f>INDEX('AEO Table 1'!16:16,MATCH(Calculations!G43,'AEO Table 1'!13:13,0))/SUM(INDEX('AEO Table 1'!16:18,0,MATCH(Calculations!G43,'AEO Table 1'!13:13,0)))</f>
        <v>0.3930178937170416</v>
      </c>
      <c r="I82" s="14">
        <f>INDEX('AEO Table 1'!16:16,MATCH(Calculations!H43,'AEO Table 1'!13:13,0))/SUM(INDEX('AEO Table 1'!16:18,0,MATCH(Calculations!H43,'AEO Table 1'!13:13,0)))</f>
        <v>0.39955890626228063</v>
      </c>
      <c r="J82" s="14">
        <f>INDEX('AEO Table 1'!16:16,MATCH(Calculations!I43,'AEO Table 1'!13:13,0))/SUM(INDEX('AEO Table 1'!16:18,0,MATCH(Calculations!I43,'AEO Table 1'!13:13,0)))</f>
        <v>0.40381284203970252</v>
      </c>
      <c r="K82" s="14">
        <f>INDEX('AEO Table 1'!16:16,MATCH(Calculations!J43,'AEO Table 1'!13:13,0))/SUM(INDEX('AEO Table 1'!16:18,0,MATCH(Calculations!J43,'AEO Table 1'!13:13,0)))</f>
        <v>0.40479626005610497</v>
      </c>
      <c r="L82" s="14">
        <f>INDEX('AEO Table 1'!16:16,MATCH(Calculations!K43,'AEO Table 1'!13:13,0))/SUM(INDEX('AEO Table 1'!16:18,0,MATCH(Calculations!K43,'AEO Table 1'!13:13,0)))</f>
        <v>0.40604533708923823</v>
      </c>
      <c r="M82" s="14">
        <f>INDEX('AEO Table 1'!16:16,MATCH(Calculations!L43,'AEO Table 1'!13:13,0))/SUM(INDEX('AEO Table 1'!16:18,0,MATCH(Calculations!L43,'AEO Table 1'!13:13,0)))</f>
        <v>0.40406608810943689</v>
      </c>
      <c r="N82" s="14">
        <f>INDEX('AEO Table 1'!16:16,MATCH(Calculations!M43,'AEO Table 1'!13:13,0))/SUM(INDEX('AEO Table 1'!16:18,0,MATCH(Calculations!M43,'AEO Table 1'!13:13,0)))</f>
        <v>0.40244110960589308</v>
      </c>
      <c r="O82" s="14">
        <f>INDEX('AEO Table 1'!16:16,MATCH(Calculations!N43,'AEO Table 1'!13:13,0))/SUM(INDEX('AEO Table 1'!16:18,0,MATCH(Calculations!N43,'AEO Table 1'!13:13,0)))</f>
        <v>0.40167854352201127</v>
      </c>
      <c r="P82" s="14">
        <f>INDEX('AEO Table 1'!16:16,MATCH(Calculations!O43,'AEO Table 1'!13:13,0))/SUM(INDEX('AEO Table 1'!16:18,0,MATCH(Calculations!O43,'AEO Table 1'!13:13,0)))</f>
        <v>0.40062940931614527</v>
      </c>
      <c r="Q82" s="14">
        <f>INDEX('AEO Table 1'!16:16,MATCH(Calculations!P43,'AEO Table 1'!13:13,0))/SUM(INDEX('AEO Table 1'!16:18,0,MATCH(Calculations!P43,'AEO Table 1'!13:13,0)))</f>
        <v>0.39830036200154428</v>
      </c>
      <c r="R82" s="14">
        <f>INDEX('AEO Table 1'!16:16,MATCH(Calculations!Q43,'AEO Table 1'!13:13,0))/SUM(INDEX('AEO Table 1'!16:18,0,MATCH(Calculations!Q43,'AEO Table 1'!13:13,0)))</f>
        <v>0.39717543554710788</v>
      </c>
      <c r="S82" s="14">
        <f>INDEX('AEO Table 1'!16:16,MATCH(Calculations!R43,'AEO Table 1'!13:13,0))/SUM(INDEX('AEO Table 1'!16:18,0,MATCH(Calculations!R43,'AEO Table 1'!13:13,0)))</f>
        <v>0.39714292943930846</v>
      </c>
      <c r="T82" s="14">
        <f>INDEX('AEO Table 1'!16:16,MATCH(Calculations!S43,'AEO Table 1'!13:13,0))/SUM(INDEX('AEO Table 1'!16:18,0,MATCH(Calculations!S43,'AEO Table 1'!13:13,0)))</f>
        <v>0.39599922448972757</v>
      </c>
      <c r="U82" s="14">
        <f>INDEX('AEO Table 1'!16:16,MATCH(Calculations!T43,'AEO Table 1'!13:13,0))/SUM(INDEX('AEO Table 1'!16:18,0,MATCH(Calculations!T43,'AEO Table 1'!13:13,0)))</f>
        <v>0.39358630031356007</v>
      </c>
      <c r="V82" s="14">
        <f>INDEX('AEO Table 1'!16:16,MATCH(Calculations!U43,'AEO Table 1'!13:13,0))/SUM(INDEX('AEO Table 1'!16:18,0,MATCH(Calculations!U43,'AEO Table 1'!13:13,0)))</f>
        <v>0.38995565001686183</v>
      </c>
      <c r="W82" s="14">
        <f>INDEX('AEO Table 1'!16:16,MATCH(Calculations!V43,'AEO Table 1'!13:13,0))/SUM(INDEX('AEO Table 1'!16:18,0,MATCH(Calculations!V43,'AEO Table 1'!13:13,0)))</f>
        <v>0.38874129191265483</v>
      </c>
      <c r="X82" s="14">
        <f>INDEX('AEO Table 1'!16:16,MATCH(Calculations!W43,'AEO Table 1'!13:13,0))/SUM(INDEX('AEO Table 1'!16:18,0,MATCH(Calculations!W43,'AEO Table 1'!13:13,0)))</f>
        <v>0.38777603316687781</v>
      </c>
      <c r="Y82" s="14">
        <f>INDEX('AEO Table 1'!16:16,MATCH(Calculations!X43,'AEO Table 1'!13:13,0))/SUM(INDEX('AEO Table 1'!16:18,0,MATCH(Calculations!X43,'AEO Table 1'!13:13,0)))</f>
        <v>0.38669480965743974</v>
      </c>
      <c r="Z82" s="14">
        <f>INDEX('AEO Table 1'!16:16,MATCH(Calculations!Y43,'AEO Table 1'!13:13,0))/SUM(INDEX('AEO Table 1'!16:18,0,MATCH(Calculations!Y43,'AEO Table 1'!13:13,0)))</f>
        <v>0.38515907923871717</v>
      </c>
      <c r="AA82" s="14">
        <f>INDEX('AEO Table 1'!16:16,MATCH(Calculations!Z43,'AEO Table 1'!13:13,0))/SUM(INDEX('AEO Table 1'!16:18,0,MATCH(Calculations!Z43,'AEO Table 1'!13:13,0)))</f>
        <v>0.38306717013356956</v>
      </c>
      <c r="AB82" s="14">
        <f>INDEX('AEO Table 1'!16:16,MATCH(Calculations!AA43,'AEO Table 1'!13:13,0))/SUM(INDEX('AEO Table 1'!16:18,0,MATCH(Calculations!AA43,'AEO Table 1'!13:13,0)))</f>
        <v>0.3792061312267917</v>
      </c>
      <c r="AC82" s="14">
        <f>INDEX('AEO Table 1'!16:16,MATCH(Calculations!AB43,'AEO Table 1'!13:13,0))/SUM(INDEX('AEO Table 1'!16:18,0,MATCH(Calculations!AB43,'AEO Table 1'!13:13,0)))</f>
        <v>0.37769743924747334</v>
      </c>
      <c r="AD82" s="14">
        <f>INDEX('AEO Table 1'!16:16,MATCH(Calculations!AC43,'AEO Table 1'!13:13,0))/SUM(INDEX('AEO Table 1'!16:18,0,MATCH(Calculations!AC43,'AEO Table 1'!13:13,0)))</f>
        <v>0.37491183273573703</v>
      </c>
      <c r="AE82" s="14">
        <f>INDEX('AEO Table 1'!16:16,MATCH(Calculations!AD43,'AEO Table 1'!13:13,0))/SUM(INDEX('AEO Table 1'!16:18,0,MATCH(Calculations!AD43,'AEO Table 1'!13:13,0)))</f>
        <v>0.37265975791203609</v>
      </c>
      <c r="AF82" s="14">
        <f>INDEX('AEO Table 1'!16:16,MATCH(Calculations!AE43,'AEO Table 1'!13:13,0))/SUM(INDEX('AEO Table 1'!16:18,0,MATCH(Calculations!AE43,'AEO Table 1'!13:13,0)))</f>
        <v>0.36954294068064497</v>
      </c>
      <c r="AG82" s="14">
        <f>INDEX('AEO Table 1'!16:16,MATCH(Calculations!AF43,'AEO Table 1'!13:13,0))/SUM(INDEX('AEO Table 1'!16:18,0,MATCH(Calculations!AF43,'AEO Table 1'!13:13,0)))</f>
        <v>0.36639678308287754</v>
      </c>
      <c r="AH82" s="14">
        <f>INDEX('AEO Table 1'!16:16,MATCH(Calculations!AG43,'AEO Table 1'!13:13,0))/SUM(INDEX('AEO Table 1'!16:18,0,MATCH(Calculations!AG43,'AEO Table 1'!13:13,0)))</f>
        <v>0.36216327232283985</v>
      </c>
      <c r="AI82" s="14"/>
      <c r="AJ82" s="14"/>
    </row>
    <row r="83" spans="1:36" x14ac:dyDescent="0.25">
      <c r="A83" s="73" t="s">
        <v>290</v>
      </c>
      <c r="B83" s="7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25">
      <c r="A84" s="73" t="s">
        <v>293</v>
      </c>
      <c r="B84" s="73" t="s">
        <v>291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25">
      <c r="A85" s="73" t="s">
        <v>294</v>
      </c>
      <c r="B85" s="73" t="s">
        <v>292</v>
      </c>
      <c r="C85" s="14"/>
      <c r="D85" s="14">
        <f t="shared" si="108"/>
        <v>0.57502582615816089</v>
      </c>
      <c r="E85" s="14">
        <f t="shared" si="108"/>
        <v>0.51537399901493552</v>
      </c>
      <c r="F85" s="14">
        <f t="shared" si="108"/>
        <v>0.53868017622643938</v>
      </c>
      <c r="G85" s="14">
        <f t="shared" si="108"/>
        <v>0.61148647209367968</v>
      </c>
      <c r="H85" s="14">
        <f t="shared" si="108"/>
        <v>0.66973103847400706</v>
      </c>
      <c r="I85" s="14">
        <f t="shared" si="108"/>
        <v>0.73602233799005257</v>
      </c>
      <c r="J85" s="14">
        <f t="shared" si="108"/>
        <v>0.76285699625959225</v>
      </c>
      <c r="K85" s="14">
        <f t="shared" si="108"/>
        <v>0.78530752156360162</v>
      </c>
      <c r="L85" s="14">
        <f t="shared" si="108"/>
        <v>0.80306025377256152</v>
      </c>
      <c r="M85" s="14">
        <f t="shared" si="108"/>
        <v>0.81110213148833443</v>
      </c>
      <c r="N85" s="14">
        <f t="shared" si="108"/>
        <v>0.81762293442843037</v>
      </c>
      <c r="O85" s="14">
        <f t="shared" si="108"/>
        <v>0.8315291946217791</v>
      </c>
      <c r="P85" s="14">
        <f t="shared" si="108"/>
        <v>0.84108956927646461</v>
      </c>
      <c r="Q85" s="14">
        <f t="shared" si="108"/>
        <v>0.84552346869587502</v>
      </c>
      <c r="R85" s="14">
        <f t="shared" si="108"/>
        <v>0.85147027870019698</v>
      </c>
      <c r="S85" s="14">
        <f t="shared" si="108"/>
        <v>0.85684343820273789</v>
      </c>
      <c r="T85" s="14">
        <f t="shared" si="108"/>
        <v>0.85545759635495355</v>
      </c>
      <c r="U85" s="14">
        <f t="shared" si="108"/>
        <v>0.85319515613762842</v>
      </c>
      <c r="V85" s="14">
        <f t="shared" si="108"/>
        <v>0.85244848263990558</v>
      </c>
      <c r="W85" s="14">
        <f t="shared" si="108"/>
        <v>0.84963800382745014</v>
      </c>
      <c r="X85" s="14">
        <f t="shared" si="108"/>
        <v>0.86299945740501105</v>
      </c>
      <c r="Y85" s="14">
        <f t="shared" si="108"/>
        <v>0.8643649037507819</v>
      </c>
      <c r="Z85" s="14">
        <f t="shared" si="108"/>
        <v>0.86255863041585645</v>
      </c>
      <c r="AA85" s="14">
        <f t="shared" si="108"/>
        <v>0.86319000996899686</v>
      </c>
      <c r="AB85" s="14">
        <f t="shared" si="108"/>
        <v>0.87044533016905334</v>
      </c>
      <c r="AC85" s="14">
        <f t="shared" si="108"/>
        <v>0.87733173581841561</v>
      </c>
      <c r="AD85" s="14">
        <f t="shared" si="108"/>
        <v>0.88027305727951766</v>
      </c>
      <c r="AE85" s="14">
        <f t="shared" si="108"/>
        <v>0.87032754328556816</v>
      </c>
      <c r="AF85" s="14">
        <f t="shared" si="108"/>
        <v>0.86395571602548071</v>
      </c>
      <c r="AG85" s="14">
        <f t="shared" si="108"/>
        <v>0.85861172975013977</v>
      </c>
      <c r="AH85" s="14">
        <f t="shared" si="108"/>
        <v>0.84922017285223617</v>
      </c>
      <c r="AI85" s="14"/>
      <c r="AJ85" s="14"/>
    </row>
    <row r="86" spans="1:36" x14ac:dyDescent="0.25">
      <c r="A86" s="73" t="s">
        <v>297</v>
      </c>
      <c r="D86" s="73">
        <f t="shared" ref="D86:AH86" si="110">(D81*D82)/(D83*10^6*D84*365)*D85</f>
        <v>1.4093600635272896E-8</v>
      </c>
      <c r="E86" s="73">
        <f t="shared" si="110"/>
        <v>1.29447040973257E-8</v>
      </c>
      <c r="F86" s="73">
        <f t="shared" si="110"/>
        <v>1.3003748975569541E-8</v>
      </c>
      <c r="G86" s="73">
        <f t="shared" si="110"/>
        <v>1.3439779181946074E-8</v>
      </c>
      <c r="H86" s="73">
        <f t="shared" si="110"/>
        <v>1.3758825054821764E-8</v>
      </c>
      <c r="I86" s="73">
        <f t="shared" si="110"/>
        <v>1.4265602924859071E-8</v>
      </c>
      <c r="J86" s="73">
        <f t="shared" si="110"/>
        <v>1.4271158002511961E-8</v>
      </c>
      <c r="K86" s="73">
        <f t="shared" si="110"/>
        <v>1.4376338178148907E-8</v>
      </c>
      <c r="L86" s="73">
        <f t="shared" si="110"/>
        <v>1.4466620771762664E-8</v>
      </c>
      <c r="M86" s="73">
        <f t="shared" si="110"/>
        <v>1.4376259960479335E-8</v>
      </c>
      <c r="N86" s="73">
        <f t="shared" si="110"/>
        <v>1.4337307884124204E-8</v>
      </c>
      <c r="O86" s="73">
        <f t="shared" si="110"/>
        <v>1.4431151673783608E-8</v>
      </c>
      <c r="P86" s="73">
        <f t="shared" si="110"/>
        <v>1.4410377126608929E-8</v>
      </c>
      <c r="Q86" s="73">
        <f t="shared" si="110"/>
        <v>1.4377735766616898E-8</v>
      </c>
      <c r="R86" s="73">
        <f t="shared" si="110"/>
        <v>1.432801038715134E-8</v>
      </c>
      <c r="S86" s="73">
        <f t="shared" si="110"/>
        <v>1.4290438427655899E-8</v>
      </c>
      <c r="T86" s="73">
        <f t="shared" si="110"/>
        <v>1.4154902193456102E-8</v>
      </c>
      <c r="U86" s="73">
        <f t="shared" si="110"/>
        <v>1.3992658763067412E-8</v>
      </c>
      <c r="V86" s="73">
        <f t="shared" si="110"/>
        <v>1.3910201616242166E-8</v>
      </c>
      <c r="W86" s="73">
        <f t="shared" si="110"/>
        <v>1.3751499432063589E-8</v>
      </c>
      <c r="X86" s="73">
        <f t="shared" si="110"/>
        <v>1.3853339235679672E-8</v>
      </c>
      <c r="Y86" s="73">
        <f t="shared" si="110"/>
        <v>1.3794584130302718E-8</v>
      </c>
      <c r="Z86" s="73">
        <f t="shared" si="110"/>
        <v>1.369090982380928E-8</v>
      </c>
      <c r="AA86" s="73">
        <f t="shared" si="110"/>
        <v>1.3584232934067224E-8</v>
      </c>
      <c r="AB86" s="73">
        <f t="shared" si="110"/>
        <v>1.3604733599139917E-8</v>
      </c>
      <c r="AC86" s="73">
        <f t="shared" si="110"/>
        <v>1.3614487920308272E-8</v>
      </c>
      <c r="AD86" s="73">
        <f t="shared" si="110"/>
        <v>1.3644725239110063E-8</v>
      </c>
      <c r="AE86" s="73">
        <f t="shared" si="110"/>
        <v>1.3457304363948491E-8</v>
      </c>
      <c r="AF86" s="73">
        <f t="shared" si="110"/>
        <v>1.332468570750058E-8</v>
      </c>
      <c r="AG86" s="73">
        <f t="shared" si="110"/>
        <v>1.3260627448730139E-8</v>
      </c>
      <c r="AH86" s="73">
        <f t="shared" si="110"/>
        <v>1.3125484876595403E-8</v>
      </c>
    </row>
    <row r="88" spans="1:36" x14ac:dyDescent="0.25">
      <c r="A88" s="20" t="s">
        <v>31</v>
      </c>
    </row>
    <row r="89" spans="1:36" x14ac:dyDescent="0.25">
      <c r="A89" s="73" t="s">
        <v>298</v>
      </c>
      <c r="B89" s="73" t="s">
        <v>310</v>
      </c>
      <c r="C89" s="73">
        <f>'Subsidies Paid'!J17*10^9</f>
        <v>140000000</v>
      </c>
      <c r="D89" s="73">
        <f>'Subsidies Paid'!K17*10^9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25">
      <c r="A90" s="73" t="s">
        <v>299</v>
      </c>
      <c r="B90" s="73" t="s">
        <v>292</v>
      </c>
      <c r="C90" s="14"/>
      <c r="D90" s="14">
        <f t="shared" ref="D90:AH93" si="130">D82</f>
        <v>0.36426803512570982</v>
      </c>
      <c r="E90" s="14">
        <f t="shared" si="130"/>
        <v>0.37081692377062003</v>
      </c>
      <c r="F90" s="14">
        <f t="shared" si="130"/>
        <v>0.36917153789763335</v>
      </c>
      <c r="G90" s="14">
        <f t="shared" si="130"/>
        <v>0.38343822616496887</v>
      </c>
      <c r="H90" s="14">
        <f t="shared" si="130"/>
        <v>0.3930178937170416</v>
      </c>
      <c r="I90" s="14">
        <f t="shared" si="130"/>
        <v>0.39955890626228063</v>
      </c>
      <c r="J90" s="14">
        <f t="shared" si="130"/>
        <v>0.40381284203970252</v>
      </c>
      <c r="K90" s="14">
        <f t="shared" si="130"/>
        <v>0.40479626005610497</v>
      </c>
      <c r="L90" s="14">
        <f t="shared" si="130"/>
        <v>0.40604533708923823</v>
      </c>
      <c r="M90" s="14">
        <f t="shared" si="130"/>
        <v>0.40406608810943689</v>
      </c>
      <c r="N90" s="14">
        <f t="shared" si="130"/>
        <v>0.40244110960589308</v>
      </c>
      <c r="O90" s="14">
        <f t="shared" si="130"/>
        <v>0.40167854352201127</v>
      </c>
      <c r="P90" s="14">
        <f t="shared" si="130"/>
        <v>0.40062940931614527</v>
      </c>
      <c r="Q90" s="14">
        <f t="shared" si="130"/>
        <v>0.39830036200154428</v>
      </c>
      <c r="R90" s="14">
        <f t="shared" si="130"/>
        <v>0.39717543554710788</v>
      </c>
      <c r="S90" s="14">
        <f t="shared" si="130"/>
        <v>0.39714292943930846</v>
      </c>
      <c r="T90" s="14">
        <f t="shared" si="130"/>
        <v>0.39599922448972757</v>
      </c>
      <c r="U90" s="14">
        <f t="shared" si="130"/>
        <v>0.39358630031356007</v>
      </c>
      <c r="V90" s="14">
        <f t="shared" si="130"/>
        <v>0.38995565001686183</v>
      </c>
      <c r="W90" s="14">
        <f t="shared" si="130"/>
        <v>0.38874129191265483</v>
      </c>
      <c r="X90" s="14">
        <f t="shared" si="130"/>
        <v>0.38777603316687781</v>
      </c>
      <c r="Y90" s="14">
        <f t="shared" si="130"/>
        <v>0.38669480965743974</v>
      </c>
      <c r="Z90" s="14">
        <f t="shared" si="130"/>
        <v>0.38515907923871717</v>
      </c>
      <c r="AA90" s="14">
        <f t="shared" si="130"/>
        <v>0.38306717013356956</v>
      </c>
      <c r="AB90" s="14">
        <f t="shared" si="130"/>
        <v>0.3792061312267917</v>
      </c>
      <c r="AC90" s="14">
        <f t="shared" si="130"/>
        <v>0.37769743924747334</v>
      </c>
      <c r="AD90" s="14">
        <f t="shared" si="130"/>
        <v>0.37491183273573703</v>
      </c>
      <c r="AE90" s="14">
        <f t="shared" si="130"/>
        <v>0.37265975791203609</v>
      </c>
      <c r="AF90" s="14">
        <f t="shared" si="130"/>
        <v>0.36954294068064497</v>
      </c>
      <c r="AG90" s="14">
        <f t="shared" si="130"/>
        <v>0.36639678308287754</v>
      </c>
      <c r="AH90" s="14">
        <f t="shared" si="130"/>
        <v>0.36216327232283985</v>
      </c>
      <c r="AI90" s="14"/>
      <c r="AJ90" s="14"/>
    </row>
    <row r="91" spans="1:36" x14ac:dyDescent="0.25">
      <c r="A91" s="73" t="s">
        <v>290</v>
      </c>
      <c r="B91" s="73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25">
      <c r="A92" s="73" t="s">
        <v>293</v>
      </c>
      <c r="B92" s="73" t="s">
        <v>291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25">
      <c r="A93" s="73" t="s">
        <v>294</v>
      </c>
      <c r="B93" s="73" t="s">
        <v>292</v>
      </c>
      <c r="C93" s="14"/>
      <c r="D93" s="14">
        <f t="shared" si="130"/>
        <v>0.57502582615816089</v>
      </c>
      <c r="E93" s="14">
        <f t="shared" si="130"/>
        <v>0.51537399901493552</v>
      </c>
      <c r="F93" s="14">
        <f t="shared" si="130"/>
        <v>0.53868017622643938</v>
      </c>
      <c r="G93" s="14">
        <f t="shared" si="130"/>
        <v>0.61148647209367968</v>
      </c>
      <c r="H93" s="14">
        <f t="shared" si="130"/>
        <v>0.66973103847400706</v>
      </c>
      <c r="I93" s="14">
        <f t="shared" si="130"/>
        <v>0.73602233799005257</v>
      </c>
      <c r="J93" s="14">
        <f t="shared" si="130"/>
        <v>0.76285699625959225</v>
      </c>
      <c r="K93" s="14">
        <f t="shared" si="130"/>
        <v>0.78530752156360162</v>
      </c>
      <c r="L93" s="14">
        <f t="shared" si="130"/>
        <v>0.80306025377256152</v>
      </c>
      <c r="M93" s="14">
        <f t="shared" si="130"/>
        <v>0.81110213148833443</v>
      </c>
      <c r="N93" s="14">
        <f t="shared" si="130"/>
        <v>0.81762293442843037</v>
      </c>
      <c r="O93" s="14">
        <f t="shared" si="130"/>
        <v>0.8315291946217791</v>
      </c>
      <c r="P93" s="14">
        <f t="shared" si="130"/>
        <v>0.84108956927646461</v>
      </c>
      <c r="Q93" s="14">
        <f t="shared" si="130"/>
        <v>0.84552346869587502</v>
      </c>
      <c r="R93" s="14">
        <f t="shared" si="130"/>
        <v>0.85147027870019698</v>
      </c>
      <c r="S93" s="14">
        <f t="shared" si="130"/>
        <v>0.85684343820273789</v>
      </c>
      <c r="T93" s="14">
        <f t="shared" si="130"/>
        <v>0.85545759635495355</v>
      </c>
      <c r="U93" s="14">
        <f t="shared" si="130"/>
        <v>0.85319515613762842</v>
      </c>
      <c r="V93" s="14">
        <f t="shared" si="130"/>
        <v>0.85244848263990558</v>
      </c>
      <c r="W93" s="14">
        <f t="shared" si="130"/>
        <v>0.84963800382745014</v>
      </c>
      <c r="X93" s="14">
        <f t="shared" si="130"/>
        <v>0.86299945740501105</v>
      </c>
      <c r="Y93" s="14">
        <f t="shared" si="130"/>
        <v>0.8643649037507819</v>
      </c>
      <c r="Z93" s="14">
        <f t="shared" si="130"/>
        <v>0.86255863041585645</v>
      </c>
      <c r="AA93" s="14">
        <f t="shared" si="130"/>
        <v>0.86319000996899686</v>
      </c>
      <c r="AB93" s="14">
        <f t="shared" si="130"/>
        <v>0.87044533016905334</v>
      </c>
      <c r="AC93" s="14">
        <f t="shared" si="130"/>
        <v>0.87733173581841561</v>
      </c>
      <c r="AD93" s="14">
        <f t="shared" si="130"/>
        <v>0.88027305727951766</v>
      </c>
      <c r="AE93" s="14">
        <f t="shared" si="130"/>
        <v>0.87032754328556816</v>
      </c>
      <c r="AF93" s="14">
        <f t="shared" si="130"/>
        <v>0.86395571602548071</v>
      </c>
      <c r="AG93" s="14">
        <f t="shared" si="130"/>
        <v>0.85861172975013977</v>
      </c>
      <c r="AH93" s="14">
        <f t="shared" si="130"/>
        <v>0.84922017285223617</v>
      </c>
      <c r="AI93" s="14"/>
      <c r="AJ93" s="14"/>
    </row>
    <row r="94" spans="1:36" x14ac:dyDescent="0.25">
      <c r="A94" s="73" t="s">
        <v>297</v>
      </c>
      <c r="D94" s="73">
        <f t="shared" ref="D94:AH94" si="132">(D89*D90)/(D91*10^6*D92*365)*D93</f>
        <v>1.217965486998892E-9</v>
      </c>
      <c r="E94" s="73">
        <f t="shared" si="132"/>
        <v>1.1186781318676529E-9</v>
      </c>
      <c r="F94" s="73">
        <f t="shared" si="132"/>
        <v>1.1237807756665033E-9</v>
      </c>
      <c r="G94" s="73">
        <f t="shared" si="132"/>
        <v>1.1614623984397839E-9</v>
      </c>
      <c r="H94" s="73">
        <f t="shared" si="132"/>
        <v>1.1890342639969424E-9</v>
      </c>
      <c r="I94" s="73">
        <f t="shared" si="132"/>
        <v>1.2328298823952281E-9</v>
      </c>
      <c r="J94" s="73">
        <f t="shared" si="132"/>
        <v>1.2333099508343669E-9</v>
      </c>
      <c r="K94" s="73">
        <f t="shared" si="132"/>
        <v>1.2423995956424982E-9</v>
      </c>
      <c r="L94" s="73">
        <f t="shared" si="132"/>
        <v>1.2502017950906004E-9</v>
      </c>
      <c r="M94" s="73">
        <f t="shared" si="132"/>
        <v>1.2423928360908064E-9</v>
      </c>
      <c r="N94" s="73">
        <f t="shared" si="132"/>
        <v>1.2390266072699928E-9</v>
      </c>
      <c r="O94" s="73">
        <f t="shared" si="132"/>
        <v>1.2471365644010524E-9</v>
      </c>
      <c r="P94" s="73">
        <f t="shared" si="132"/>
        <v>1.2453412331637343E-9</v>
      </c>
      <c r="Q94" s="73">
        <f t="shared" si="132"/>
        <v>1.2425203748928184E-9</v>
      </c>
      <c r="R94" s="73">
        <f t="shared" si="132"/>
        <v>1.2382231198772763E-9</v>
      </c>
      <c r="S94" s="73">
        <f t="shared" si="132"/>
        <v>1.2349761604147071E-9</v>
      </c>
      <c r="T94" s="73">
        <f t="shared" si="132"/>
        <v>1.2232631525208974E-9</v>
      </c>
      <c r="U94" s="73">
        <f t="shared" si="132"/>
        <v>1.2092421153268133E-9</v>
      </c>
      <c r="V94" s="73">
        <f t="shared" si="132"/>
        <v>1.2021161890579647E-9</v>
      </c>
      <c r="W94" s="73">
        <f t="shared" si="132"/>
        <v>1.1884011854869767E-9</v>
      </c>
      <c r="X94" s="73">
        <f t="shared" si="132"/>
        <v>1.197202156169848E-9</v>
      </c>
      <c r="Y94" s="73">
        <f t="shared" si="132"/>
        <v>1.1921245544706054E-9</v>
      </c>
      <c r="Z94" s="73">
        <f t="shared" si="132"/>
        <v>1.1831650465020362E-9</v>
      </c>
      <c r="AA94" s="73">
        <f t="shared" si="132"/>
        <v>1.1739460560305007E-9</v>
      </c>
      <c r="AB94" s="73">
        <f t="shared" si="132"/>
        <v>1.1757177184441902E-9</v>
      </c>
      <c r="AC94" s="73">
        <f t="shared" si="132"/>
        <v>1.176560684471085E-9</v>
      </c>
      <c r="AD94" s="73">
        <f t="shared" si="132"/>
        <v>1.1791737860959312E-9</v>
      </c>
      <c r="AE94" s="73">
        <f t="shared" si="132"/>
        <v>1.1629769203412275E-9</v>
      </c>
      <c r="AF94" s="73">
        <f t="shared" si="132"/>
        <v>1.1515160487963463E-9</v>
      </c>
      <c r="AG94" s="73">
        <f t="shared" si="132"/>
        <v>1.1459801498902588E-9</v>
      </c>
      <c r="AH94" s="73">
        <f t="shared" si="132"/>
        <v>1.1343011621749115E-9</v>
      </c>
    </row>
    <row r="96" spans="1:36" x14ac:dyDescent="0.25">
      <c r="A96" s="20" t="s">
        <v>38</v>
      </c>
    </row>
    <row r="97" spans="1:36" x14ac:dyDescent="0.25">
      <c r="A97" s="73" t="s">
        <v>298</v>
      </c>
      <c r="B97" s="73" t="s">
        <v>310</v>
      </c>
      <c r="C97" s="73">
        <f>'Subsidies Paid'!J18*10^9</f>
        <v>1200000000</v>
      </c>
      <c r="D97" s="73">
        <f>'Subsidies Paid'!K18*10^9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25">
      <c r="A98" s="73" t="s">
        <v>299</v>
      </c>
      <c r="B98" s="73" t="s">
        <v>292</v>
      </c>
      <c r="C98" s="14"/>
      <c r="D98" s="14">
        <f t="shared" ref="D98:AH101" si="152">D90</f>
        <v>0.36426803512570982</v>
      </c>
      <c r="E98" s="14">
        <f>E90</f>
        <v>0.37081692377062003</v>
      </c>
      <c r="F98" s="14">
        <f t="shared" si="152"/>
        <v>0.36917153789763335</v>
      </c>
      <c r="G98" s="14">
        <f t="shared" si="152"/>
        <v>0.38343822616496887</v>
      </c>
      <c r="H98" s="14">
        <f t="shared" si="152"/>
        <v>0.3930178937170416</v>
      </c>
      <c r="I98" s="14">
        <f t="shared" si="152"/>
        <v>0.39955890626228063</v>
      </c>
      <c r="J98" s="14">
        <f t="shared" si="152"/>
        <v>0.40381284203970252</v>
      </c>
      <c r="K98" s="14">
        <f t="shared" si="152"/>
        <v>0.40479626005610497</v>
      </c>
      <c r="L98" s="14">
        <f t="shared" si="152"/>
        <v>0.40604533708923823</v>
      </c>
      <c r="M98" s="14">
        <f t="shared" si="152"/>
        <v>0.40406608810943689</v>
      </c>
      <c r="N98" s="14">
        <f t="shared" si="152"/>
        <v>0.40244110960589308</v>
      </c>
      <c r="O98" s="14">
        <f t="shared" si="152"/>
        <v>0.40167854352201127</v>
      </c>
      <c r="P98" s="14">
        <f t="shared" si="152"/>
        <v>0.40062940931614527</v>
      </c>
      <c r="Q98" s="14">
        <f t="shared" si="152"/>
        <v>0.39830036200154428</v>
      </c>
      <c r="R98" s="14">
        <f t="shared" si="152"/>
        <v>0.39717543554710788</v>
      </c>
      <c r="S98" s="14">
        <f t="shared" si="152"/>
        <v>0.39714292943930846</v>
      </c>
      <c r="T98" s="14">
        <f t="shared" si="152"/>
        <v>0.39599922448972757</v>
      </c>
      <c r="U98" s="14">
        <f t="shared" si="152"/>
        <v>0.39358630031356007</v>
      </c>
      <c r="V98" s="14">
        <f t="shared" si="152"/>
        <v>0.38995565001686183</v>
      </c>
      <c r="W98" s="14">
        <f t="shared" si="152"/>
        <v>0.38874129191265483</v>
      </c>
      <c r="X98" s="14">
        <f t="shared" si="152"/>
        <v>0.38777603316687781</v>
      </c>
      <c r="Y98" s="14">
        <f t="shared" si="152"/>
        <v>0.38669480965743974</v>
      </c>
      <c r="Z98" s="14">
        <f t="shared" si="152"/>
        <v>0.38515907923871717</v>
      </c>
      <c r="AA98" s="14">
        <f t="shared" si="152"/>
        <v>0.38306717013356956</v>
      </c>
      <c r="AB98" s="14">
        <f t="shared" si="152"/>
        <v>0.3792061312267917</v>
      </c>
      <c r="AC98" s="14">
        <f t="shared" si="152"/>
        <v>0.37769743924747334</v>
      </c>
      <c r="AD98" s="14">
        <f t="shared" si="152"/>
        <v>0.37491183273573703</v>
      </c>
      <c r="AE98" s="14">
        <f t="shared" si="152"/>
        <v>0.37265975791203609</v>
      </c>
      <c r="AF98" s="14">
        <f t="shared" si="152"/>
        <v>0.36954294068064497</v>
      </c>
      <c r="AG98" s="14">
        <f t="shared" si="152"/>
        <v>0.36639678308287754</v>
      </c>
      <c r="AH98" s="14">
        <f t="shared" si="152"/>
        <v>0.36216327232283985</v>
      </c>
      <c r="AI98" s="14"/>
      <c r="AJ98" s="14"/>
    </row>
    <row r="99" spans="1:36" x14ac:dyDescent="0.25">
      <c r="A99" s="73" t="s">
        <v>290</v>
      </c>
      <c r="B99" s="73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25">
      <c r="A100" s="73" t="s">
        <v>293</v>
      </c>
      <c r="B100" s="73" t="s">
        <v>291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25">
      <c r="A101" s="73" t="s">
        <v>294</v>
      </c>
      <c r="B101" s="73" t="s">
        <v>292</v>
      </c>
      <c r="C101" s="14"/>
      <c r="D101" s="14">
        <f t="shared" si="152"/>
        <v>0.57502582615816089</v>
      </c>
      <c r="E101" s="14">
        <f t="shared" si="152"/>
        <v>0.51537399901493552</v>
      </c>
      <c r="F101" s="14">
        <f t="shared" si="152"/>
        <v>0.53868017622643938</v>
      </c>
      <c r="G101" s="14">
        <f t="shared" si="152"/>
        <v>0.61148647209367968</v>
      </c>
      <c r="H101" s="14">
        <f t="shared" si="152"/>
        <v>0.66973103847400706</v>
      </c>
      <c r="I101" s="14">
        <f t="shared" si="152"/>
        <v>0.73602233799005257</v>
      </c>
      <c r="J101" s="14">
        <f t="shared" si="152"/>
        <v>0.76285699625959225</v>
      </c>
      <c r="K101" s="14">
        <f t="shared" si="152"/>
        <v>0.78530752156360162</v>
      </c>
      <c r="L101" s="14">
        <f t="shared" si="152"/>
        <v>0.80306025377256152</v>
      </c>
      <c r="M101" s="14">
        <f t="shared" si="152"/>
        <v>0.81110213148833443</v>
      </c>
      <c r="N101" s="14">
        <f t="shared" si="152"/>
        <v>0.81762293442843037</v>
      </c>
      <c r="O101" s="14">
        <f t="shared" si="152"/>
        <v>0.8315291946217791</v>
      </c>
      <c r="P101" s="14">
        <f t="shared" si="152"/>
        <v>0.84108956927646461</v>
      </c>
      <c r="Q101" s="14">
        <f t="shared" si="152"/>
        <v>0.84552346869587502</v>
      </c>
      <c r="R101" s="14">
        <f t="shared" si="152"/>
        <v>0.85147027870019698</v>
      </c>
      <c r="S101" s="14">
        <f t="shared" si="152"/>
        <v>0.85684343820273789</v>
      </c>
      <c r="T101" s="14">
        <f t="shared" si="152"/>
        <v>0.85545759635495355</v>
      </c>
      <c r="U101" s="14">
        <f t="shared" si="152"/>
        <v>0.85319515613762842</v>
      </c>
      <c r="V101" s="14">
        <f t="shared" si="152"/>
        <v>0.85244848263990558</v>
      </c>
      <c r="W101" s="14">
        <f t="shared" si="152"/>
        <v>0.84963800382745014</v>
      </c>
      <c r="X101" s="14">
        <f t="shared" si="152"/>
        <v>0.86299945740501105</v>
      </c>
      <c r="Y101" s="14">
        <f t="shared" si="152"/>
        <v>0.8643649037507819</v>
      </c>
      <c r="Z101" s="14">
        <f t="shared" si="152"/>
        <v>0.86255863041585645</v>
      </c>
      <c r="AA101" s="14">
        <f t="shared" si="152"/>
        <v>0.86319000996899686</v>
      </c>
      <c r="AB101" s="14">
        <f t="shared" si="152"/>
        <v>0.87044533016905334</v>
      </c>
      <c r="AC101" s="14">
        <f t="shared" si="152"/>
        <v>0.87733173581841561</v>
      </c>
      <c r="AD101" s="14">
        <f t="shared" si="152"/>
        <v>0.88027305727951766</v>
      </c>
      <c r="AE101" s="14">
        <f t="shared" si="152"/>
        <v>0.87032754328556816</v>
      </c>
      <c r="AF101" s="14">
        <f t="shared" si="152"/>
        <v>0.86395571602548071</v>
      </c>
      <c r="AG101" s="14">
        <f t="shared" si="152"/>
        <v>0.85861172975013977</v>
      </c>
      <c r="AH101" s="14">
        <f t="shared" si="152"/>
        <v>0.84922017285223617</v>
      </c>
      <c r="AI101" s="14"/>
      <c r="AJ101" s="14"/>
    </row>
    <row r="102" spans="1:36" x14ac:dyDescent="0.25">
      <c r="A102" s="73" t="s">
        <v>297</v>
      </c>
      <c r="D102" s="73">
        <f t="shared" ref="D102:AH102" si="154">(D97*D98)/(D99*10^6*D100*365)*D101</f>
        <v>1.0439704174276216E-8</v>
      </c>
      <c r="E102" s="73">
        <f t="shared" si="154"/>
        <v>9.5886697017227389E-9</v>
      </c>
      <c r="F102" s="73">
        <f t="shared" si="154"/>
        <v>9.6324066485700293E-9</v>
      </c>
      <c r="G102" s="73">
        <f t="shared" si="154"/>
        <v>9.9553919866267193E-9</v>
      </c>
      <c r="H102" s="73">
        <f t="shared" si="154"/>
        <v>1.0191722262830936E-8</v>
      </c>
      <c r="I102" s="73">
        <f t="shared" si="154"/>
        <v>1.0567113277673384E-8</v>
      </c>
      <c r="J102" s="73">
        <f t="shared" si="154"/>
        <v>1.0571228150008859E-8</v>
      </c>
      <c r="K102" s="73">
        <f t="shared" si="154"/>
        <v>1.0649139391221413E-8</v>
      </c>
      <c r="L102" s="73">
        <f t="shared" si="154"/>
        <v>1.0716015386490862E-8</v>
      </c>
      <c r="M102" s="73">
        <f t="shared" si="154"/>
        <v>1.0649081452206912E-8</v>
      </c>
      <c r="N102" s="73">
        <f t="shared" si="154"/>
        <v>1.0620228062314224E-8</v>
      </c>
      <c r="O102" s="73">
        <f t="shared" si="154"/>
        <v>1.068974198058045E-8</v>
      </c>
      <c r="P102" s="73">
        <f t="shared" si="154"/>
        <v>1.0674353427117724E-8</v>
      </c>
      <c r="Q102" s="73">
        <f t="shared" si="154"/>
        <v>1.0650174641938441E-8</v>
      </c>
      <c r="R102" s="73">
        <f t="shared" si="154"/>
        <v>1.061334102751951E-8</v>
      </c>
      <c r="S102" s="73">
        <f t="shared" si="154"/>
        <v>1.0585509946411775E-8</v>
      </c>
      <c r="T102" s="73">
        <f t="shared" si="154"/>
        <v>1.0485112735893407E-8</v>
      </c>
      <c r="U102" s="73">
        <f t="shared" si="154"/>
        <v>1.0364932417086973E-8</v>
      </c>
      <c r="V102" s="73">
        <f t="shared" si="154"/>
        <v>1.030385304906827E-8</v>
      </c>
      <c r="W102" s="73">
        <f t="shared" si="154"/>
        <v>1.0186295875602658E-8</v>
      </c>
      <c r="X102" s="73">
        <f t="shared" si="154"/>
        <v>1.0261732767170127E-8</v>
      </c>
      <c r="Y102" s="73">
        <f t="shared" si="154"/>
        <v>1.0218210466890902E-8</v>
      </c>
      <c r="Z102" s="73">
        <f t="shared" si="154"/>
        <v>1.0141414684303169E-8</v>
      </c>
      <c r="AA102" s="73">
        <f t="shared" si="154"/>
        <v>1.006239476597572E-8</v>
      </c>
      <c r="AB102" s="73">
        <f t="shared" si="154"/>
        <v>1.0077580443807344E-8</v>
      </c>
      <c r="AC102" s="73">
        <f t="shared" si="154"/>
        <v>1.0084805866895014E-8</v>
      </c>
      <c r="AD102" s="73">
        <f t="shared" si="154"/>
        <v>1.0107203880822265E-8</v>
      </c>
      <c r="AE102" s="73">
        <f t="shared" si="154"/>
        <v>9.9683736029248067E-9</v>
      </c>
      <c r="AF102" s="73">
        <f t="shared" si="154"/>
        <v>9.8701375611115387E-9</v>
      </c>
      <c r="AG102" s="73">
        <f t="shared" si="154"/>
        <v>9.8226869990593625E-9</v>
      </c>
      <c r="AH102" s="73">
        <f t="shared" si="154"/>
        <v>9.7225813900706689E-9</v>
      </c>
    </row>
    <row r="104" spans="1:36" x14ac:dyDescent="0.25">
      <c r="A104" s="20" t="s">
        <v>260</v>
      </c>
    </row>
    <row r="105" spans="1:36" x14ac:dyDescent="0.25">
      <c r="A105" s="73" t="s">
        <v>283</v>
      </c>
      <c r="B105" s="73" t="s">
        <v>289</v>
      </c>
      <c r="D105" s="73">
        <f>'Subsidies Paid'!H19</f>
        <v>10000000</v>
      </c>
    </row>
    <row r="106" spans="1:36" x14ac:dyDescent="0.25">
      <c r="A106" s="73" t="s">
        <v>290</v>
      </c>
      <c r="B106" s="73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73" t="s">
        <v>293</v>
      </c>
      <c r="B107" s="73" t="s">
        <v>291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73" t="s">
        <v>294</v>
      </c>
      <c r="B108" s="73" t="s">
        <v>292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73" t="s">
        <v>297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9" sqref="D9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648</v>
      </c>
      <c r="B1">
        <v>10</v>
      </c>
    </row>
    <row r="2" spans="1:2" ht="30" x14ac:dyDescent="0.25">
      <c r="A2" s="75" t="s">
        <v>649</v>
      </c>
      <c r="B2">
        <v>30</v>
      </c>
    </row>
    <row r="3" spans="1:2" ht="45" x14ac:dyDescent="0.25">
      <c r="A3" s="75" t="s">
        <v>650</v>
      </c>
      <c r="B3">
        <v>0.39100000000000001</v>
      </c>
    </row>
    <row r="4" spans="1:2" ht="45" x14ac:dyDescent="0.25">
      <c r="A4" s="75" t="s">
        <v>651</v>
      </c>
      <c r="B4">
        <v>0.48799999999999999</v>
      </c>
    </row>
    <row r="5" spans="1:2" x14ac:dyDescent="0.25">
      <c r="A5" s="75" t="s">
        <v>652</v>
      </c>
      <c r="B5">
        <v>0.03</v>
      </c>
    </row>
    <row r="6" spans="1:2" x14ac:dyDescent="0.25">
      <c r="A6" s="75" t="s">
        <v>653</v>
      </c>
      <c r="B6">
        <v>8760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5" x14ac:dyDescent="0.25"/>
  <sheetData>
    <row r="29" spans="1:1" x14ac:dyDescent="0.25">
      <c r="A29" t="s">
        <v>564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328</v>
      </c>
      <c r="B3" s="25">
        <f>SUM(Calculations!C46,Calculations!C51)</f>
        <v>1.4187535480429823E-8</v>
      </c>
      <c r="C3" s="25">
        <f>SUM(Calculations!D46,Calculations!D51)</f>
        <v>1.283954071501377E-8</v>
      </c>
      <c r="D3" s="25">
        <f>SUM(Calculations!E46,Calculations!E51)</f>
        <v>1.2605598839119163E-8</v>
      </c>
      <c r="E3" s="25">
        <f>SUM(Calculations!F46,Calculations!F51)</f>
        <v>1.3665526548519689E-8</v>
      </c>
      <c r="F3" s="25">
        <f>SUM(Calculations!G46,Calculations!G51)</f>
        <v>1.4777247345385886E-8</v>
      </c>
      <c r="G3" s="25">
        <f>SUM(Calculations!H46,Calculations!H51)</f>
        <v>1.6675602368811213E-8</v>
      </c>
      <c r="H3" s="25">
        <f>SUM(Calculations!I46,Calculations!I51)</f>
        <v>1.6591083526938928E-8</v>
      </c>
      <c r="I3" s="25">
        <f>SUM(Calculations!J46,Calculations!J51)</f>
        <v>1.685254169834461E-8</v>
      </c>
      <c r="J3" s="25">
        <f>SUM(Calculations!K46,Calculations!K51)</f>
        <v>1.6813300313157083E-8</v>
      </c>
      <c r="K3" s="25">
        <f>SUM(Calculations!L46,Calculations!L51)</f>
        <v>1.683491034428918E-8</v>
      </c>
      <c r="L3" s="25">
        <f>SUM(Calculations!M46,Calculations!M51)</f>
        <v>1.677704393497234E-8</v>
      </c>
      <c r="M3" s="25">
        <f>SUM(Calculations!N46,Calculations!N51)</f>
        <v>1.6902190994509353E-8</v>
      </c>
      <c r="N3" s="25">
        <f>SUM(Calculations!O46,Calculations!O51)</f>
        <v>1.7079126162930663E-8</v>
      </c>
      <c r="O3" s="25">
        <f>SUM(Calculations!P46,Calculations!P51)</f>
        <v>1.7125473176017885E-8</v>
      </c>
      <c r="P3" s="25">
        <f>SUM(Calculations!Q46,Calculations!Q51)</f>
        <v>1.729469077005508E-8</v>
      </c>
      <c r="Q3" s="25">
        <f>SUM(Calculations!R46,Calculations!R51)</f>
        <v>1.7470034026465519E-8</v>
      </c>
      <c r="R3" s="25">
        <f>SUM(Calculations!S46,Calculations!S51)</f>
        <v>1.7577775696217763E-8</v>
      </c>
      <c r="S3" s="25">
        <f>SUM(Calculations!T46,Calculations!T51)</f>
        <v>1.769075392394962E-8</v>
      </c>
      <c r="T3" s="25">
        <f>SUM(Calculations!U46,Calculations!U51)</f>
        <v>1.7871087380389596E-8</v>
      </c>
      <c r="U3" s="25">
        <f>SUM(Calculations!V46,Calculations!V51)</f>
        <v>1.7891697571563154E-8</v>
      </c>
      <c r="V3" s="25">
        <f>SUM(Calculations!W46,Calculations!W51)</f>
        <v>1.8015629804028252E-8</v>
      </c>
      <c r="W3" s="25">
        <f>SUM(Calculations!X46,Calculations!X51)</f>
        <v>1.8097106109112386E-8</v>
      </c>
      <c r="X3" s="25">
        <f>SUM(Calculations!Y46,Calculations!Y51)</f>
        <v>1.8096581321937535E-8</v>
      </c>
      <c r="Y3" s="25">
        <f>SUM(Calculations!Z46,Calculations!Z51)</f>
        <v>1.8048704973296479E-8</v>
      </c>
      <c r="Z3" s="25">
        <f>SUM(Calculations!AA46,Calculations!AA51)</f>
        <v>1.8020473446437205E-8</v>
      </c>
      <c r="AA3" s="25">
        <f>SUM(Calculations!AB46,Calculations!AB51)</f>
        <v>1.8248090696931236E-8</v>
      </c>
      <c r="AB3" s="25">
        <f>SUM(Calculations!AC46,Calculations!AC51)</f>
        <v>1.8357928768159782E-8</v>
      </c>
      <c r="AC3" s="25">
        <f>SUM(Calculations!AD46,Calculations!AD51)</f>
        <v>1.8420876694250885E-8</v>
      </c>
      <c r="AD3" s="25">
        <f>SUM(Calculations!AE46,Calculations!AE51)</f>
        <v>1.8561896827038775E-8</v>
      </c>
      <c r="AE3" s="25">
        <f>SUM(Calculations!AF46,Calculations!AF51)</f>
        <v>1.8674982705940705E-8</v>
      </c>
      <c r="AF3" s="25">
        <f>SUM(Calculations!AG46,Calculations!AG51)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SUM(Calculations!C58,Calculations!C64,Calculations!C70)</f>
        <v>4.5175484857719275E-8</v>
      </c>
      <c r="C4" s="25">
        <f>SUM(Calculations!D58,Calculations!D64,Calculations!D70)</f>
        <v>4.6281744938113965E-8</v>
      </c>
      <c r="D4" s="25">
        <f>SUM(Calculations!E58,Calculations!E64,Calculations!E70)</f>
        <v>4.4531008445606649E-8</v>
      </c>
      <c r="E4" s="25">
        <f>SUM(Calculations!F58,Calculations!F64,Calculations!F70)</f>
        <v>4.0643097377497276E-8</v>
      </c>
      <c r="F4" s="25">
        <f>SUM(Calculations!G58,Calculations!G64,Calculations!G70)</f>
        <v>3.8048518725533506E-8</v>
      </c>
      <c r="G4" s="25">
        <f>SUM(Calculations!H58,Calculations!H64,Calculations!H70)</f>
        <v>3.5940845302697267E-8</v>
      </c>
      <c r="H4" s="25">
        <f>SUM(Calculations!I58,Calculations!I64,Calculations!I70)</f>
        <v>3.4692567012033515E-8</v>
      </c>
      <c r="I4" s="25">
        <f>SUM(Calculations!J58,Calculations!J64,Calculations!J70)</f>
        <v>3.3953273459182673E-8</v>
      </c>
      <c r="J4" s="25">
        <f>SUM(Calculations!K58,Calculations!K64,Calculations!K70)</f>
        <v>3.3394379236340721E-8</v>
      </c>
      <c r="K4" s="25">
        <f>SUM(Calculations!L58,Calculations!L64,Calculations!L70)</f>
        <v>3.2849995589111238E-8</v>
      </c>
      <c r="L4" s="25">
        <f>SUM(Calculations!M58,Calculations!M64,Calculations!M70)</f>
        <v>3.2491721279560429E-8</v>
      </c>
      <c r="M4" s="25">
        <f>SUM(Calculations!N58,Calculations!N64,Calculations!N70)</f>
        <v>3.2146768591616616E-8</v>
      </c>
      <c r="N4" s="25">
        <f>SUM(Calculations!O58,Calculations!O64,Calculations!O70)</f>
        <v>3.1722855417084816E-8</v>
      </c>
      <c r="O4" s="25">
        <f>SUM(Calculations!P58,Calculations!P64,Calculations!P70)</f>
        <v>3.148375960252009E-8</v>
      </c>
      <c r="P4" s="25">
        <f>SUM(Calculations!Q58,Calculations!Q64,Calculations!Q70)</f>
        <v>3.114923754401185E-8</v>
      </c>
      <c r="Q4" s="25">
        <f>SUM(Calculations!R58,Calculations!R64,Calculations!R70)</f>
        <v>3.0860784322454661E-8</v>
      </c>
      <c r="R4" s="25">
        <f>SUM(Calculations!S58,Calculations!S64,Calculations!S70)</f>
        <v>3.0610070493958218E-8</v>
      </c>
      <c r="S4" s="25">
        <f>SUM(Calculations!T58,Calculations!T64,Calculations!T70)</f>
        <v>3.0338138125709623E-8</v>
      </c>
      <c r="T4" s="25">
        <f>SUM(Calculations!U58,Calculations!U64,Calculations!U70)</f>
        <v>3.019149701569802E-8</v>
      </c>
      <c r="U4" s="25">
        <f>SUM(Calculations!V58,Calculations!V64,Calculations!V70)</f>
        <v>2.9928781431261871E-8</v>
      </c>
      <c r="V4" s="25">
        <f>SUM(Calculations!W58,Calculations!W64,Calculations!W70)</f>
        <v>2.9681470888553742E-8</v>
      </c>
      <c r="W4" s="25">
        <f>SUM(Calculations!X58,Calculations!X64,Calculations!X70)</f>
        <v>2.9507932006267921E-8</v>
      </c>
      <c r="X4" s="25">
        <f>SUM(Calculations!Y58,Calculations!Y64,Calculations!Y70)</f>
        <v>2.9350019718552949E-8</v>
      </c>
      <c r="Y4" s="25">
        <f>SUM(Calculations!Z58,Calculations!Z64,Calculations!Z70)</f>
        <v>2.9097057077445778E-8</v>
      </c>
      <c r="Z4" s="25">
        <f>SUM(Calculations!AA58,Calculations!AA64,Calculations!AA70)</f>
        <v>2.8897818835590505E-8</v>
      </c>
      <c r="AA4" s="25">
        <f>SUM(Calculations!AB58,Calculations!AB64,Calculations!AB70)</f>
        <v>2.8692024529315823E-8</v>
      </c>
      <c r="AB4" s="25">
        <f>SUM(Calculations!AC58,Calculations!AC64,Calculations!AC70)</f>
        <v>2.8668737627829525E-8</v>
      </c>
      <c r="AC4" s="25">
        <f>SUM(Calculations!AD58,Calculations!AD64,Calculations!AD70)</f>
        <v>2.8606185639223195E-8</v>
      </c>
      <c r="AD4" s="25">
        <f>SUM(Calculations!AE58,Calculations!AE64,Calculations!AE70)</f>
        <v>2.8548810528276647E-8</v>
      </c>
      <c r="AE4" s="25">
        <f>SUM(Calculations!AF58,Calculations!AF64,Calculations!AF70)</f>
        <v>2.8605264512880959E-8</v>
      </c>
      <c r="AF4" s="25">
        <f>SUM(Calculations!AG58,Calculations!AG64,Calculations!AG70)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325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536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5">
      <c r="A19" s="6" t="s">
        <v>537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5">
      <c r="A20" s="6" t="s">
        <v>538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539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2021-12-02T23:47:10Z</dcterms:modified>
</cp:coreProperties>
</file>